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tabRatio="800" activeTab="4"/>
  </bookViews>
  <sheets>
    <sheet name="福利|Welfare" sheetId="1" r:id="rId1"/>
    <sheet name="每日任务|DailyTesks" sheetId="2" r:id="rId2"/>
    <sheet name="返回大厅|ReturnBack" sheetId="3" r:id="rId3"/>
    <sheet name="金牛返利|TaurusRebate" sheetId="4" r:id="rId4"/>
    <sheet name="鸿运福利福利金|LimitGold1" sheetId="5" r:id="rId5"/>
    <sheet name="鸿运福利骰子|LimitGold3" sheetId="7" r:id="rId6"/>
    <sheet name="鸿运福利转盘|LimitGold2" sheetId="6" r:id="rId7"/>
    <sheet name="验算" sheetId="8" r:id="rId8"/>
  </sheets>
  <calcPr calcId="162913"/>
</workbook>
</file>

<file path=xl/calcChain.xml><?xml version="1.0" encoding="utf-8"?>
<calcChain xmlns="http://schemas.openxmlformats.org/spreadsheetml/2006/main">
  <c r="C8" i="5" l="1"/>
  <c r="C9" i="5"/>
  <c r="C7" i="5"/>
  <c r="C6" i="5"/>
  <c r="K33" i="8" l="1"/>
  <c r="C33" i="8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30" i="8"/>
  <c r="L30" i="8"/>
  <c r="K30" i="8"/>
  <c r="J30" i="8"/>
  <c r="I30" i="8"/>
  <c r="H30" i="8"/>
  <c r="G30" i="8"/>
  <c r="F30" i="8"/>
  <c r="E30" i="8"/>
  <c r="D30" i="8"/>
  <c r="M29" i="8"/>
  <c r="L29" i="8"/>
  <c r="K29" i="8"/>
  <c r="J29" i="8"/>
  <c r="I29" i="8"/>
  <c r="H29" i="8"/>
  <c r="G29" i="8"/>
  <c r="F29" i="8"/>
  <c r="E29" i="8"/>
  <c r="D29" i="8"/>
  <c r="M28" i="8"/>
  <c r="L28" i="8"/>
  <c r="K28" i="8"/>
  <c r="J28" i="8"/>
  <c r="I28" i="8"/>
  <c r="H28" i="8"/>
  <c r="G28" i="8"/>
  <c r="F28" i="8"/>
  <c r="F33" i="8" s="1"/>
  <c r="E28" i="8"/>
  <c r="D28" i="8"/>
  <c r="M27" i="8"/>
  <c r="L27" i="8"/>
  <c r="K27" i="8"/>
  <c r="J27" i="8"/>
  <c r="I27" i="8"/>
  <c r="H27" i="8"/>
  <c r="H33" i="8" s="1"/>
  <c r="G27" i="8"/>
  <c r="F27" i="8"/>
  <c r="E27" i="8"/>
  <c r="D27" i="8"/>
  <c r="M26" i="8"/>
  <c r="M33" i="8" s="1"/>
  <c r="L26" i="8"/>
  <c r="L33" i="8" s="1"/>
  <c r="K26" i="8"/>
  <c r="J26" i="8"/>
  <c r="J33" i="8" s="1"/>
  <c r="I26" i="8"/>
  <c r="I33" i="8" s="1"/>
  <c r="H26" i="8"/>
  <c r="G26" i="8"/>
  <c r="G33" i="8" s="1"/>
  <c r="F26" i="8"/>
  <c r="E26" i="8"/>
  <c r="E33" i="8" s="1"/>
  <c r="D26" i="8"/>
  <c r="D33" i="8" s="1"/>
  <c r="C22" i="8"/>
  <c r="M8" i="8"/>
  <c r="L8" i="8"/>
  <c r="K8" i="8"/>
  <c r="J8" i="8"/>
  <c r="I8" i="8"/>
  <c r="H8" i="8"/>
  <c r="G8" i="8"/>
  <c r="F8" i="8"/>
  <c r="E8" i="8"/>
  <c r="D8" i="8"/>
  <c r="D5" i="8"/>
  <c r="E5" i="8" s="1"/>
  <c r="F5" i="8" s="1"/>
  <c r="G5" i="8" s="1"/>
  <c r="H5" i="8" s="1"/>
  <c r="I5" i="8" s="1"/>
  <c r="J5" i="8" s="1"/>
  <c r="K5" i="8" s="1"/>
  <c r="L5" i="8" s="1"/>
  <c r="M5" i="8" s="1"/>
  <c r="F4" i="8"/>
  <c r="G4" i="8" s="1"/>
  <c r="H4" i="8" s="1"/>
  <c r="I4" i="8" s="1"/>
  <c r="J4" i="8" s="1"/>
  <c r="K4" i="8" s="1"/>
  <c r="L4" i="8" s="1"/>
  <c r="M4" i="8" s="1"/>
  <c r="E4" i="8"/>
  <c r="D4" i="8"/>
  <c r="E3" i="8"/>
  <c r="F3" i="8" s="1"/>
  <c r="G3" i="8" s="1"/>
  <c r="H3" i="8" s="1"/>
  <c r="I3" i="8" s="1"/>
  <c r="J3" i="8" s="1"/>
  <c r="K3" i="8" s="1"/>
  <c r="L3" i="8" s="1"/>
  <c r="M3" i="8" s="1"/>
  <c r="D3" i="8"/>
  <c r="D2" i="8"/>
  <c r="E2" i="8" s="1"/>
  <c r="N22" i="6"/>
  <c r="O22" i="6" s="1"/>
  <c r="K22" i="6"/>
  <c r="L22" i="6" s="1"/>
  <c r="H22" i="6"/>
  <c r="I22" i="6" s="1"/>
  <c r="C22" i="6"/>
  <c r="N21" i="6"/>
  <c r="O21" i="6" s="1"/>
  <c r="L21" i="6"/>
  <c r="K21" i="6"/>
  <c r="I21" i="6"/>
  <c r="H21" i="6"/>
  <c r="C21" i="6"/>
  <c r="N20" i="6"/>
  <c r="O20" i="6" s="1"/>
  <c r="K20" i="6"/>
  <c r="L20" i="6" s="1"/>
  <c r="H20" i="6"/>
  <c r="I20" i="6" s="1"/>
  <c r="C20" i="6"/>
  <c r="N19" i="6"/>
  <c r="O19" i="6" s="1"/>
  <c r="K19" i="6"/>
  <c r="L19" i="6" s="1"/>
  <c r="I19" i="6"/>
  <c r="H19" i="6"/>
  <c r="C19" i="6"/>
  <c r="N18" i="6"/>
  <c r="O18" i="6" s="1"/>
  <c r="L18" i="6"/>
  <c r="K18" i="6"/>
  <c r="H18" i="6"/>
  <c r="I18" i="6" s="1"/>
  <c r="C18" i="6"/>
  <c r="N17" i="6"/>
  <c r="O17" i="6" s="1"/>
  <c r="K17" i="6"/>
  <c r="L17" i="6" s="1"/>
  <c r="H17" i="6"/>
  <c r="I17" i="6" s="1"/>
  <c r="C17" i="6"/>
  <c r="N16" i="6"/>
  <c r="O16" i="6" s="1"/>
  <c r="K16" i="6"/>
  <c r="L16" i="6" s="1"/>
  <c r="I16" i="6"/>
  <c r="H16" i="6"/>
  <c r="C16" i="6"/>
  <c r="N15" i="6"/>
  <c r="O15" i="6" s="1"/>
  <c r="L15" i="6"/>
  <c r="K15" i="6"/>
  <c r="H15" i="6"/>
  <c r="I15" i="6" s="1"/>
  <c r="C15" i="6"/>
  <c r="N14" i="6"/>
  <c r="O14" i="6" s="1"/>
  <c r="K14" i="6"/>
  <c r="L14" i="6" s="1"/>
  <c r="H14" i="6"/>
  <c r="I14" i="6" s="1"/>
  <c r="C14" i="6"/>
  <c r="N13" i="6"/>
  <c r="O13" i="6" s="1"/>
  <c r="L13" i="6"/>
  <c r="K13" i="6"/>
  <c r="I13" i="6"/>
  <c r="H13" i="6"/>
  <c r="C13" i="6"/>
  <c r="N12" i="6"/>
  <c r="O12" i="6" s="1"/>
  <c r="K12" i="6"/>
  <c r="L12" i="6" s="1"/>
  <c r="H12" i="6"/>
  <c r="I12" i="6" s="1"/>
  <c r="C12" i="6"/>
  <c r="N11" i="6"/>
  <c r="O11" i="6" s="1"/>
  <c r="K11" i="6"/>
  <c r="L11" i="6" s="1"/>
  <c r="I11" i="6"/>
  <c r="H11" i="6"/>
  <c r="C11" i="6"/>
  <c r="N10" i="6"/>
  <c r="O10" i="6" s="1"/>
  <c r="L10" i="6"/>
  <c r="K10" i="6"/>
  <c r="H10" i="6"/>
  <c r="I10" i="6" s="1"/>
  <c r="C10" i="6"/>
  <c r="N9" i="6"/>
  <c r="O9" i="6" s="1"/>
  <c r="K9" i="6"/>
  <c r="L9" i="6" s="1"/>
  <c r="H9" i="6"/>
  <c r="I9" i="6" s="1"/>
  <c r="C9" i="6"/>
  <c r="N8" i="6"/>
  <c r="O8" i="6" s="1"/>
  <c r="K8" i="6"/>
  <c r="L8" i="6" s="1"/>
  <c r="I8" i="6"/>
  <c r="H8" i="6"/>
  <c r="C8" i="6"/>
  <c r="N7" i="6"/>
  <c r="O7" i="6" s="1"/>
  <c r="L7" i="6"/>
  <c r="K7" i="6"/>
  <c r="H7" i="6"/>
  <c r="I7" i="6" s="1"/>
  <c r="C7" i="6"/>
  <c r="N6" i="6"/>
  <c r="O6" i="6" s="1"/>
  <c r="K6" i="6"/>
  <c r="L6" i="6" s="1"/>
  <c r="H6" i="6"/>
  <c r="I6" i="6" s="1"/>
  <c r="C6" i="6"/>
  <c r="N5" i="6"/>
  <c r="O5" i="6" s="1"/>
  <c r="L5" i="6"/>
  <c r="K5" i="6"/>
  <c r="I5" i="6"/>
  <c r="H5" i="6"/>
  <c r="C5" i="6"/>
  <c r="M15" i="7"/>
  <c r="N15" i="7" s="1"/>
  <c r="K15" i="7"/>
  <c r="J15" i="7"/>
  <c r="G15" i="7"/>
  <c r="H15" i="7" s="1"/>
  <c r="C15" i="7"/>
  <c r="M14" i="7"/>
  <c r="N14" i="7" s="1"/>
  <c r="J14" i="7"/>
  <c r="K14" i="7" s="1"/>
  <c r="G14" i="7"/>
  <c r="H14" i="7" s="1"/>
  <c r="C14" i="7"/>
  <c r="M13" i="7"/>
  <c r="N13" i="7" s="1"/>
  <c r="J13" i="7"/>
  <c r="K13" i="7" s="1"/>
  <c r="H13" i="7"/>
  <c r="G13" i="7"/>
  <c r="C13" i="7"/>
  <c r="M12" i="7"/>
  <c r="N12" i="7" s="1"/>
  <c r="K12" i="7"/>
  <c r="J12" i="7"/>
  <c r="G12" i="7"/>
  <c r="H12" i="7" s="1"/>
  <c r="C12" i="7"/>
  <c r="M11" i="7"/>
  <c r="N11" i="7" s="1"/>
  <c r="J11" i="7"/>
  <c r="K11" i="7" s="1"/>
  <c r="G11" i="7"/>
  <c r="H11" i="7" s="1"/>
  <c r="C11" i="7"/>
  <c r="M10" i="7"/>
  <c r="N10" i="7" s="1"/>
  <c r="J10" i="7"/>
  <c r="K10" i="7" s="1"/>
  <c r="H10" i="7"/>
  <c r="G10" i="7"/>
  <c r="C10" i="7"/>
  <c r="M9" i="7"/>
  <c r="N9" i="7" s="1"/>
  <c r="J9" i="7"/>
  <c r="K9" i="7" s="1"/>
  <c r="G9" i="7"/>
  <c r="H9" i="7" s="1"/>
  <c r="C9" i="7"/>
  <c r="M8" i="7"/>
  <c r="N8" i="7" s="1"/>
  <c r="J8" i="7"/>
  <c r="K8" i="7" s="1"/>
  <c r="G8" i="7"/>
  <c r="H8" i="7" s="1"/>
  <c r="C8" i="7"/>
  <c r="M7" i="7"/>
  <c r="N7" i="7" s="1"/>
  <c r="K7" i="7"/>
  <c r="J7" i="7"/>
  <c r="G7" i="7"/>
  <c r="H7" i="7" s="1"/>
  <c r="C7" i="7"/>
  <c r="M6" i="7"/>
  <c r="N6" i="7" s="1"/>
  <c r="J6" i="7"/>
  <c r="K6" i="7" s="1"/>
  <c r="G6" i="7"/>
  <c r="H6" i="7" s="1"/>
  <c r="C6" i="7"/>
  <c r="M5" i="7"/>
  <c r="N5" i="7" s="1"/>
  <c r="J5" i="7"/>
  <c r="K5" i="7" s="1"/>
  <c r="K16" i="7" s="1"/>
  <c r="K17" i="7" s="1"/>
  <c r="C15" i="8" s="1"/>
  <c r="H5" i="7"/>
  <c r="G5" i="7"/>
  <c r="C5" i="7"/>
  <c r="T2" i="7"/>
  <c r="B9" i="5"/>
  <c r="B8" i="5"/>
  <c r="B7" i="5"/>
  <c r="B6" i="5"/>
  <c r="F2" i="5" s="1"/>
  <c r="C12" i="8" s="1"/>
  <c r="B5" i="5"/>
  <c r="P13" i="4"/>
  <c r="N13" i="4"/>
  <c r="M13" i="4"/>
  <c r="K13" i="4"/>
  <c r="B13" i="4"/>
  <c r="AT12" i="4"/>
  <c r="AS12" i="4"/>
  <c r="P12" i="4"/>
  <c r="N12" i="4"/>
  <c r="M12" i="4"/>
  <c r="K12" i="4"/>
  <c r="B12" i="4"/>
  <c r="P11" i="4"/>
  <c r="N11" i="4"/>
  <c r="M11" i="4"/>
  <c r="K11" i="4"/>
  <c r="B11" i="4"/>
  <c r="P10" i="4"/>
  <c r="N10" i="4"/>
  <c r="M10" i="4"/>
  <c r="K10" i="4"/>
  <c r="B10" i="4"/>
  <c r="P9" i="4"/>
  <c r="N9" i="4"/>
  <c r="M9" i="4"/>
  <c r="K9" i="4"/>
  <c r="B9" i="4"/>
  <c r="P8" i="4"/>
  <c r="N8" i="4"/>
  <c r="M8" i="4"/>
  <c r="K8" i="4"/>
  <c r="B8" i="4"/>
  <c r="P7" i="4"/>
  <c r="N7" i="4"/>
  <c r="M7" i="4"/>
  <c r="K7" i="4"/>
  <c r="B7" i="4"/>
  <c r="P6" i="4"/>
  <c r="N6" i="4"/>
  <c r="M6" i="4"/>
  <c r="K6" i="4"/>
  <c r="B6" i="4"/>
  <c r="P5" i="4"/>
  <c r="N5" i="4"/>
  <c r="M5" i="4"/>
  <c r="K5" i="4"/>
  <c r="B5" i="4"/>
  <c r="Q30" i="2"/>
  <c r="Q29" i="2"/>
  <c r="Q28" i="2"/>
  <c r="Q27" i="2"/>
  <c r="Q26" i="2"/>
  <c r="Q25" i="2"/>
  <c r="Q24" i="2"/>
  <c r="Q23" i="2"/>
  <c r="AF20" i="2"/>
  <c r="AD20" i="2"/>
  <c r="AC20" i="2"/>
  <c r="AA20" i="2"/>
  <c r="Y20" i="2"/>
  <c r="X20" i="2"/>
  <c r="V20" i="2"/>
  <c r="T20" i="2"/>
  <c r="S20" i="2"/>
  <c r="AF19" i="2"/>
  <c r="AD19" i="2"/>
  <c r="AC19" i="2"/>
  <c r="AA19" i="2"/>
  <c r="Y19" i="2"/>
  <c r="X19" i="2"/>
  <c r="V19" i="2"/>
  <c r="T19" i="2"/>
  <c r="S19" i="2"/>
  <c r="J19" i="2" s="1"/>
  <c r="I19" i="2"/>
  <c r="AF18" i="2"/>
  <c r="AD18" i="2"/>
  <c r="AC18" i="2"/>
  <c r="AA18" i="2"/>
  <c r="Y18" i="2"/>
  <c r="X18" i="2"/>
  <c r="V18" i="2"/>
  <c r="T18" i="2"/>
  <c r="S18" i="2"/>
  <c r="J18" i="2" s="1"/>
  <c r="I18" i="2"/>
  <c r="AF17" i="2"/>
  <c r="AD17" i="2"/>
  <c r="AC17" i="2"/>
  <c r="AA17" i="2"/>
  <c r="Y17" i="2"/>
  <c r="X17" i="2"/>
  <c r="V17" i="2"/>
  <c r="T17" i="2"/>
  <c r="S17" i="2"/>
  <c r="I17" i="2"/>
  <c r="AF16" i="2"/>
  <c r="AD16" i="2"/>
  <c r="AC16" i="2"/>
  <c r="AA16" i="2"/>
  <c r="Y16" i="2"/>
  <c r="X16" i="2"/>
  <c r="V16" i="2"/>
  <c r="T16" i="2"/>
  <c r="S16" i="2"/>
  <c r="I16" i="2"/>
  <c r="AF15" i="2"/>
  <c r="AD15" i="2"/>
  <c r="AC15" i="2"/>
  <c r="AA15" i="2"/>
  <c r="Y15" i="2"/>
  <c r="X15" i="2"/>
  <c r="V15" i="2"/>
  <c r="T15" i="2"/>
  <c r="S15" i="2"/>
  <c r="J15" i="2" s="1"/>
  <c r="AF14" i="2"/>
  <c r="AD14" i="2"/>
  <c r="AC14" i="2"/>
  <c r="AA14" i="2"/>
  <c r="Y14" i="2"/>
  <c r="X14" i="2"/>
  <c r="V14" i="2"/>
  <c r="T14" i="2"/>
  <c r="S14" i="2"/>
  <c r="AF13" i="2"/>
  <c r="AD13" i="2"/>
  <c r="AC13" i="2"/>
  <c r="AA13" i="2"/>
  <c r="Y13" i="2"/>
  <c r="X13" i="2"/>
  <c r="V13" i="2"/>
  <c r="T13" i="2"/>
  <c r="S13" i="2"/>
  <c r="AZ12" i="2"/>
  <c r="AY12" i="2"/>
  <c r="AF12" i="2"/>
  <c r="AD12" i="2"/>
  <c r="AC12" i="2"/>
  <c r="J12" i="2" s="1"/>
  <c r="AA12" i="2"/>
  <c r="Y12" i="2"/>
  <c r="X12" i="2"/>
  <c r="V12" i="2"/>
  <c r="T12" i="2"/>
  <c r="S12" i="2"/>
  <c r="AF11" i="2"/>
  <c r="AD11" i="2"/>
  <c r="AC11" i="2"/>
  <c r="AA11" i="2"/>
  <c r="Y11" i="2"/>
  <c r="X11" i="2"/>
  <c r="V11" i="2"/>
  <c r="T11" i="2"/>
  <c r="S11" i="2"/>
  <c r="AF10" i="2"/>
  <c r="AD10" i="2"/>
  <c r="AC10" i="2"/>
  <c r="AA10" i="2"/>
  <c r="Y10" i="2"/>
  <c r="X10" i="2"/>
  <c r="V10" i="2"/>
  <c r="T10" i="2"/>
  <c r="S10" i="2"/>
  <c r="AU9" i="2"/>
  <c r="AS9" i="2"/>
  <c r="AR9" i="2"/>
  <c r="AP9" i="2"/>
  <c r="AN9" i="2"/>
  <c r="AM9" i="2"/>
  <c r="AK9" i="2"/>
  <c r="AI9" i="2"/>
  <c r="AH9" i="2"/>
  <c r="AF9" i="2"/>
  <c r="AD9" i="2"/>
  <c r="AC9" i="2"/>
  <c r="AA9" i="2"/>
  <c r="Y9" i="2"/>
  <c r="X9" i="2"/>
  <c r="V9" i="2"/>
  <c r="T9" i="2"/>
  <c r="S9" i="2"/>
  <c r="AF8" i="2"/>
  <c r="AD8" i="2"/>
  <c r="AC8" i="2"/>
  <c r="AA8" i="2"/>
  <c r="Y8" i="2"/>
  <c r="X8" i="2"/>
  <c r="V8" i="2"/>
  <c r="T8" i="2"/>
  <c r="S8" i="2"/>
  <c r="J8" i="2" s="1"/>
  <c r="AF7" i="2"/>
  <c r="AD7" i="2"/>
  <c r="AC7" i="2"/>
  <c r="AA7" i="2"/>
  <c r="Y7" i="2"/>
  <c r="X7" i="2"/>
  <c r="V7" i="2"/>
  <c r="T7" i="2"/>
  <c r="S7" i="2"/>
  <c r="AF6" i="2"/>
  <c r="AD6" i="2"/>
  <c r="AC6" i="2"/>
  <c r="AA6" i="2"/>
  <c r="Y6" i="2"/>
  <c r="X6" i="2"/>
  <c r="V6" i="2"/>
  <c r="T6" i="2"/>
  <c r="S6" i="2"/>
  <c r="AF5" i="2"/>
  <c r="AD5" i="2"/>
  <c r="AC5" i="2"/>
  <c r="AA5" i="2"/>
  <c r="Y5" i="2"/>
  <c r="X5" i="2"/>
  <c r="V5" i="2"/>
  <c r="T5" i="2"/>
  <c r="S5" i="2"/>
  <c r="K27" i="1"/>
  <c r="J11" i="2" l="1"/>
  <c r="J17" i="2"/>
  <c r="J6" i="2"/>
  <c r="J10" i="2"/>
  <c r="J16" i="2"/>
  <c r="J5" i="2"/>
  <c r="J7" i="2"/>
  <c r="J14" i="2"/>
  <c r="J13" i="2"/>
  <c r="J20" i="2"/>
  <c r="J9" i="2"/>
  <c r="M15" i="8"/>
  <c r="E15" i="8"/>
  <c r="L15" i="8"/>
  <c r="D15" i="8"/>
  <c r="K15" i="8"/>
  <c r="J15" i="8"/>
  <c r="I15" i="8"/>
  <c r="H15" i="8"/>
  <c r="G15" i="8"/>
  <c r="C36" i="8"/>
  <c r="F15" i="8"/>
  <c r="N16" i="7"/>
  <c r="N17" i="7" s="1"/>
  <c r="C16" i="8" s="1"/>
  <c r="H16" i="7"/>
  <c r="H17" i="7" s="1"/>
  <c r="C13" i="8" s="1"/>
  <c r="D12" i="8"/>
  <c r="I23" i="6"/>
  <c r="I24" i="6" s="1"/>
  <c r="I26" i="6" s="1"/>
  <c r="C14" i="8" s="1"/>
  <c r="L23" i="6"/>
  <c r="L24" i="6" s="1"/>
  <c r="L26" i="6" s="1"/>
  <c r="C17" i="8" s="1"/>
  <c r="F2" i="8"/>
  <c r="E22" i="8"/>
  <c r="O23" i="6"/>
  <c r="O24" i="6" s="1"/>
  <c r="O26" i="6" s="1"/>
  <c r="C18" i="8" s="1"/>
  <c r="D22" i="8"/>
  <c r="H14" i="8" l="1"/>
  <c r="G14" i="8"/>
  <c r="F14" i="8"/>
  <c r="M14" i="8"/>
  <c r="E14" i="8"/>
  <c r="L14" i="8"/>
  <c r="D14" i="8"/>
  <c r="K14" i="8"/>
  <c r="J14" i="8"/>
  <c r="I14" i="8"/>
  <c r="E12" i="8"/>
  <c r="C23" i="8"/>
  <c r="C48" i="8" s="1"/>
  <c r="L18" i="8"/>
  <c r="D18" i="8"/>
  <c r="K18" i="8"/>
  <c r="J18" i="8"/>
  <c r="I18" i="8"/>
  <c r="H18" i="8"/>
  <c r="G18" i="8"/>
  <c r="F18" i="8"/>
  <c r="M18" i="8"/>
  <c r="E18" i="8"/>
  <c r="C43" i="8"/>
  <c r="C41" i="8"/>
  <c r="C56" i="8" s="1"/>
  <c r="K13" i="8"/>
  <c r="C38" i="8"/>
  <c r="C53" i="8" s="1"/>
  <c r="J13" i="8"/>
  <c r="I13" i="8"/>
  <c r="C40" i="8"/>
  <c r="C55" i="8" s="1"/>
  <c r="H13" i="8"/>
  <c r="G13" i="8"/>
  <c r="C42" i="8"/>
  <c r="C57" i="8" s="1"/>
  <c r="F13" i="8"/>
  <c r="M13" i="8"/>
  <c r="E13" i="8"/>
  <c r="L13" i="8"/>
  <c r="D13" i="8"/>
  <c r="D23" i="8" s="1"/>
  <c r="D48" i="8" s="1"/>
  <c r="J16" i="8"/>
  <c r="I16" i="8"/>
  <c r="H16" i="8"/>
  <c r="G16" i="8"/>
  <c r="C37" i="8"/>
  <c r="C52" i="8" s="1"/>
  <c r="F16" i="8"/>
  <c r="M16" i="8"/>
  <c r="E16" i="8"/>
  <c r="E37" i="8" s="1"/>
  <c r="L16" i="8"/>
  <c r="D16" i="8"/>
  <c r="D37" i="8" s="1"/>
  <c r="K16" i="8"/>
  <c r="D36" i="8"/>
  <c r="G2" i="8"/>
  <c r="F22" i="8"/>
  <c r="G17" i="8"/>
  <c r="F17" i="8"/>
  <c r="M17" i="8"/>
  <c r="E17" i="8"/>
  <c r="E39" i="8" s="1"/>
  <c r="L17" i="8"/>
  <c r="D17" i="8"/>
  <c r="D39" i="8" s="1"/>
  <c r="K17" i="8"/>
  <c r="J17" i="8"/>
  <c r="C39" i="8"/>
  <c r="C54" i="8" s="1"/>
  <c r="I17" i="8"/>
  <c r="H17" i="8"/>
  <c r="C51" i="8"/>
  <c r="E36" i="8"/>
  <c r="E40" i="8" l="1"/>
  <c r="E42" i="8"/>
  <c r="E41" i="8"/>
  <c r="E38" i="8"/>
  <c r="E43" i="8"/>
  <c r="E44" i="8" s="1"/>
  <c r="E46" i="8" s="1"/>
  <c r="F12" i="8"/>
  <c r="F37" i="8" s="1"/>
  <c r="E23" i="8"/>
  <c r="E48" i="8" s="1"/>
  <c r="D38" i="8"/>
  <c r="D40" i="8"/>
  <c r="D42" i="8"/>
  <c r="D41" i="8"/>
  <c r="D43" i="8"/>
  <c r="C44" i="8"/>
  <c r="C46" i="8" s="1"/>
  <c r="H2" i="8"/>
  <c r="G22" i="8"/>
  <c r="F42" i="8" l="1"/>
  <c r="F41" i="8"/>
  <c r="F39" i="8"/>
  <c r="D44" i="8"/>
  <c r="D46" i="8" s="1"/>
  <c r="F40" i="8"/>
  <c r="I2" i="8"/>
  <c r="H22" i="8"/>
  <c r="F23" i="8"/>
  <c r="F48" i="8" s="1"/>
  <c r="F43" i="8"/>
  <c r="G12" i="8"/>
  <c r="F36" i="8"/>
  <c r="F38" i="8"/>
  <c r="F44" i="8" l="1"/>
  <c r="F46" i="8" s="1"/>
  <c r="G43" i="8"/>
  <c r="H12" i="8"/>
  <c r="G23" i="8"/>
  <c r="G48" i="8" s="1"/>
  <c r="G36" i="8"/>
  <c r="G39" i="8"/>
  <c r="G42" i="8"/>
  <c r="G41" i="8"/>
  <c r="G38" i="8"/>
  <c r="G37" i="8"/>
  <c r="G40" i="8"/>
  <c r="I22" i="8"/>
  <c r="J2" i="8"/>
  <c r="K2" i="8" l="1"/>
  <c r="J22" i="8"/>
  <c r="G44" i="8"/>
  <c r="G46" i="8" s="1"/>
  <c r="H43" i="8"/>
  <c r="I12" i="8"/>
  <c r="H23" i="8"/>
  <c r="H48" i="8" s="1"/>
  <c r="H36" i="8"/>
  <c r="H40" i="8"/>
  <c r="H37" i="8"/>
  <c r="H39" i="8"/>
  <c r="H38" i="8"/>
  <c r="H41" i="8"/>
  <c r="H42" i="8"/>
  <c r="H44" i="8" l="1"/>
  <c r="H46" i="8" s="1"/>
  <c r="I43" i="8"/>
  <c r="J12" i="8"/>
  <c r="I23" i="8"/>
  <c r="I48" i="8" s="1"/>
  <c r="I36" i="8"/>
  <c r="I37" i="8"/>
  <c r="I42" i="8"/>
  <c r="I39" i="8"/>
  <c r="I38" i="8"/>
  <c r="I41" i="8"/>
  <c r="I40" i="8"/>
  <c r="L2" i="8"/>
  <c r="K22" i="8"/>
  <c r="I44" i="8" l="1"/>
  <c r="I46" i="8" s="1"/>
  <c r="M2" i="8"/>
  <c r="M22" i="8" s="1"/>
  <c r="L22" i="8"/>
  <c r="J43" i="8"/>
  <c r="K12" i="8"/>
  <c r="J23" i="8"/>
  <c r="J48" i="8" s="1"/>
  <c r="J36" i="8"/>
  <c r="J39" i="8"/>
  <c r="J40" i="8"/>
  <c r="J42" i="8"/>
  <c r="J41" i="8"/>
  <c r="J38" i="8"/>
  <c r="J37" i="8"/>
  <c r="J44" i="8" l="1"/>
  <c r="J46" i="8" s="1"/>
  <c r="K43" i="8"/>
  <c r="L12" i="8"/>
  <c r="K23" i="8"/>
  <c r="K48" i="8" s="1"/>
  <c r="K36" i="8"/>
  <c r="K37" i="8"/>
  <c r="K42" i="8"/>
  <c r="K39" i="8"/>
  <c r="K40" i="8"/>
  <c r="K41" i="8"/>
  <c r="K38" i="8"/>
  <c r="K44" i="8" l="1"/>
  <c r="K46" i="8" s="1"/>
  <c r="L43" i="8"/>
  <c r="M12" i="8"/>
  <c r="L23" i="8"/>
  <c r="L48" i="8" s="1"/>
  <c r="L36" i="8"/>
  <c r="L38" i="8"/>
  <c r="L40" i="8"/>
  <c r="L42" i="8"/>
  <c r="L37" i="8"/>
  <c r="L41" i="8"/>
  <c r="L39" i="8"/>
  <c r="L44" i="8" l="1"/>
  <c r="L46" i="8" s="1"/>
  <c r="M43" i="8"/>
  <c r="M23" i="8"/>
  <c r="M48" i="8" s="1"/>
  <c r="M36" i="8"/>
  <c r="M42" i="8"/>
  <c r="M41" i="8"/>
  <c r="M38" i="8"/>
  <c r="M40" i="8"/>
  <c r="M39" i="8"/>
  <c r="M37" i="8"/>
  <c r="M44" i="8" l="1"/>
  <c r="M46" i="8" s="1"/>
</calcChain>
</file>

<file path=xl/comments1.xml><?xml version="1.0" encoding="utf-8"?>
<comments xmlns="http://schemas.openxmlformats.org/spreadsheetml/2006/main">
  <authors>
    <author>user</author>
    <author>作者</author>
    <author>jianlong wo</author>
  </authors>
  <commentList>
    <comment ref="H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  <comment ref="I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活跃度数值</t>
        </r>
      </text>
    </comment>
    <comment ref="J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只做展示用，实际奖励以掉落组为准</t>
        </r>
      </text>
    </comment>
    <comment ref="Q9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从里面随机3～4个物品
必掉金币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击杀数量</t>
        </r>
      </text>
    </comment>
    <comment ref="I11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击杀数量</t>
        </r>
      </text>
    </comment>
    <comment ref="I12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3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使用次数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秒</t>
        </r>
      </text>
    </comment>
    <comment ref="I2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秒</t>
        </r>
      </text>
    </comment>
    <comment ref="Q22" authorId="2" shapeId="0">
      <text>
        <r>
          <rPr>
            <sz val="9"/>
            <rFont val="宋体"/>
            <family val="3"/>
            <charset val="134"/>
          </rPr>
          <t>未考虑概率掉落情况</t>
        </r>
      </text>
    </comment>
  </commentList>
</comments>
</file>

<file path=xl/comments2.xml><?xml version="1.0" encoding="utf-8"?>
<comments xmlns="http://schemas.openxmlformats.org/spreadsheetml/2006/main">
  <authors>
    <author>user</author>
    <author>jianlong wo</author>
    <author>燕</author>
    <author>admin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I41" authorId="1" shapeId="0">
      <text>
        <r>
          <rPr>
            <b/>
            <sz val="9"/>
            <rFont val="宋体"/>
            <family val="3"/>
            <charset val="134"/>
          </rPr>
          <t>是海盗船哦</t>
        </r>
      </text>
    </comment>
    <comment ref="I44" authorId="1" shapeId="0">
      <text>
        <r>
          <rPr>
            <b/>
            <sz val="9"/>
            <rFont val="宋体"/>
            <family val="3"/>
            <charset val="134"/>
          </rPr>
          <t>3房间出现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49" authorId="1" shapeId="0">
      <text>
        <r>
          <rPr>
            <sz val="9"/>
            <rFont val="宋体"/>
            <family val="3"/>
            <charset val="134"/>
          </rPr>
          <t xml:space="preserve">
彩金boss
不掉抽奖券、小游戏卡牌、福卡、免费开火增加时间、无充值池子必中</t>
        </r>
      </text>
    </comment>
    <comment ref="I51" authorId="1" shapeId="0">
      <text>
        <r>
          <rPr>
            <b/>
            <sz val="9"/>
            <rFont val="宋体"/>
            <family val="3"/>
            <charset val="134"/>
          </rPr>
          <t>3房间出现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52" authorId="1" shapeId="0">
      <text>
        <r>
          <rPr>
            <b/>
            <sz val="9"/>
            <rFont val="宋体"/>
            <family val="3"/>
            <charset val="134"/>
          </rPr>
          <t>水母</t>
        </r>
      </text>
    </comment>
    <comment ref="I5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只生效了新手阶段
方案C的</t>
        </r>
        <r>
          <rPr>
            <b/>
            <sz val="9"/>
            <rFont val="宋体"/>
            <family val="3"/>
            <charset val="134"/>
          </rPr>
          <t>EC</t>
        </r>
      </text>
    </comment>
    <comment ref="I58" authorId="2" shapeId="0">
      <text>
        <r>
          <rPr>
            <sz val="9"/>
            <rFont val="宋体"/>
            <family val="3"/>
            <charset val="134"/>
          </rPr>
          <t>原龙舟</t>
        </r>
      </text>
    </comment>
    <comment ref="I60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漩涡鱼</t>
        </r>
      </text>
    </comment>
    <comment ref="I67" authorId="1" shapeId="0">
      <text>
        <r>
          <rPr>
            <b/>
            <sz val="9"/>
            <rFont val="宋体"/>
            <family val="3"/>
            <charset val="134"/>
          </rPr>
          <t>3D圣龙</t>
        </r>
      </text>
    </comment>
    <comment ref="I68" authorId="1" shapeId="0">
      <text>
        <r>
          <rPr>
            <b/>
            <sz val="9"/>
            <rFont val="宋体"/>
            <family val="3"/>
            <charset val="134"/>
          </rPr>
          <t>是凤凰哦</t>
        </r>
      </text>
    </comment>
    <comment ref="I77" authorId="1" shapeId="0">
      <text>
        <r>
          <rPr>
            <b/>
            <sz val="9"/>
            <rFont val="宋体"/>
            <family val="3"/>
            <charset val="134"/>
          </rPr>
          <t>水母</t>
        </r>
      </text>
    </comment>
    <comment ref="I78" authorId="3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小倍率</t>
        </r>
      </text>
    </comment>
    <comment ref="I79" authorId="3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小倍率</t>
        </r>
      </text>
    </comment>
    <comment ref="I80" authorId="3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小倍率</t>
        </r>
      </text>
    </comment>
    <comment ref="I81" authorId="3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小倍率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D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  <comment ref="D4" authorId="0" shapeId="0">
      <text>
        <r>
          <rPr>
            <sz val="9"/>
            <rFont val="宋体"/>
            <family val="3"/>
            <charset val="134"/>
          </rPr>
          <t>玩家注册后的第N次</t>
        </r>
      </text>
    </comment>
  </commentList>
</comments>
</file>

<file path=xl/sharedStrings.xml><?xml version="1.0" encoding="utf-8"?>
<sst xmlns="http://schemas.openxmlformats.org/spreadsheetml/2006/main" count="700" uniqueCount="389">
  <si>
    <t>cs</t>
  </si>
  <si>
    <t>c</t>
  </si>
  <si>
    <t>备注</t>
  </si>
  <si>
    <t>int</t>
  </si>
  <si>
    <t>string</t>
  </si>
  <si>
    <t>id</t>
  </si>
  <si>
    <t>weight</t>
  </si>
  <si>
    <t>page</t>
  </si>
  <si>
    <t>navigate</t>
  </si>
  <si>
    <t>tagname</t>
  </si>
  <si>
    <t>picCantShare</t>
  </si>
  <si>
    <t>pic</t>
  </si>
  <si>
    <t>back</t>
  </si>
  <si>
    <t>唯一不能变</t>
  </si>
  <si>
    <t>权重</t>
  </si>
  <si>
    <t>当前对应需要显示福利模块</t>
  </si>
  <si>
    <t>需要导航到的功能名称</t>
  </si>
  <si>
    <t>页签名称</t>
  </si>
  <si>
    <t>不可以分享时
图片名字</t>
  </si>
  <si>
    <t>图片名字，注意与美术命名一致</t>
  </si>
  <si>
    <t>关闭模块是是否回到福利</t>
  </si>
  <si>
    <t>welfareGuContent</t>
  </si>
  <si>
    <t>te_fl_04</t>
  </si>
  <si>
    <t>成长礼包</t>
  </si>
  <si>
    <t>收藏有礼</t>
  </si>
  <si>
    <t>welfareImgContent</t>
  </si>
  <si>
    <t>signView</t>
  </si>
  <si>
    <t>te_fl_05</t>
  </si>
  <si>
    <t>ui_fl_qd</t>
  </si>
  <si>
    <t>月签到</t>
  </si>
  <si>
    <t>每日任务</t>
  </si>
  <si>
    <t>welfareSevenContent</t>
  </si>
  <si>
    <t>sevenDayLift</t>
  </si>
  <si>
    <t>welfare_7</t>
  </si>
  <si>
    <t>welfare_3</t>
  </si>
  <si>
    <t>新手七天乐</t>
  </si>
  <si>
    <t>鱼潮</t>
  </si>
  <si>
    <t>welfareArenaContent</t>
  </si>
  <si>
    <t>arenaView</t>
  </si>
  <si>
    <t>te_fl_15</t>
  </si>
  <si>
    <t>ui_fl_jjc</t>
  </si>
  <si>
    <t>竞技场</t>
  </si>
  <si>
    <t>每日充值</t>
  </si>
  <si>
    <t>welfareBillContent</t>
  </si>
  <si>
    <t>billView</t>
  </si>
  <si>
    <t>te_fl_16</t>
  </si>
  <si>
    <t>ui_fl_wqlz</t>
  </si>
  <si>
    <t>话费赛</t>
  </si>
  <si>
    <t>welfareCollectContent</t>
  </si>
  <si>
    <t>welfareTotalRecharge</t>
  </si>
  <si>
    <t>te_fl_19</t>
  </si>
  <si>
    <t>累计充值</t>
  </si>
  <si>
    <t>welfareFishTContent</t>
  </si>
  <si>
    <t>te_fl_03</t>
  </si>
  <si>
    <t>ui_fl_fklx</t>
  </si>
  <si>
    <t>welfareDailyContent</t>
  </si>
  <si>
    <t>te_fl_01</t>
  </si>
  <si>
    <t>ui_fl_mrrw</t>
  </si>
  <si>
    <t>welfareNationalDay</t>
  </si>
  <si>
    <t>te_fl_06</t>
  </si>
  <si>
    <t>welfare_10</t>
  </si>
  <si>
    <t>国庆活动</t>
  </si>
  <si>
    <t>welfareLotteryContent</t>
  </si>
  <si>
    <t>te_fl_02</t>
  </si>
  <si>
    <t>ui_fl_gfjc</t>
  </si>
  <si>
    <t>奖金池</t>
  </si>
  <si>
    <t>welfareEggContent</t>
  </si>
  <si>
    <t>welfare_11</t>
  </si>
  <si>
    <t>砸金蛋</t>
  </si>
  <si>
    <t>welfareCashBack</t>
  </si>
  <si>
    <t>czflViex</t>
  </si>
  <si>
    <t>ui_fl_wmd</t>
  </si>
  <si>
    <t>你游戏我买单</t>
  </si>
  <si>
    <t>welfareDragonSword</t>
  </si>
  <si>
    <t>te_fl_18</t>
  </si>
  <si>
    <t>bg_yzdel_gb</t>
  </si>
  <si>
    <t>勇者斗恶龙</t>
  </si>
  <si>
    <t>welfareCornucopiaContent</t>
  </si>
  <si>
    <t>te_fl_20</t>
  </si>
  <si>
    <t>福至今来(翻牌)</t>
  </si>
  <si>
    <t>welfareWpskinContent</t>
  </si>
  <si>
    <t>te_fl_21</t>
  </si>
  <si>
    <t>猴王炮台活动</t>
  </si>
  <si>
    <t>welfareZhuanZhuanContent</t>
  </si>
  <si>
    <t>te_fl_22</t>
  </si>
  <si>
    <t>ui_fl_zp</t>
  </si>
  <si>
    <t>复购转盘</t>
  </si>
  <si>
    <t>welfarePinballContent</t>
  </si>
  <si>
    <t>te_fl_23</t>
  </si>
  <si>
    <t>弹珠碰碰碰</t>
  </si>
  <si>
    <t>welfareCumulativeRecharge</t>
  </si>
  <si>
    <t>te_fl_24</t>
  </si>
  <si>
    <t>金牛返利的累计充值</t>
  </si>
  <si>
    <t>welfareTaurus</t>
  </si>
  <si>
    <t>te_fl_25</t>
  </si>
  <si>
    <t>金牛返利的任务</t>
  </si>
  <si>
    <t>welfarePushGiftContent</t>
  </si>
  <si>
    <t>te_fl_26</t>
  </si>
  <si>
    <t>推送每周奖励</t>
  </si>
  <si>
    <t>welfareTimeGiftContent</t>
  </si>
  <si>
    <t>te_fl_28</t>
  </si>
  <si>
    <t>鸿运福利-定时领宝箱</t>
  </si>
  <si>
    <t>s</t>
  </si>
  <si>
    <t>后续考虑去掉每日累计充值任务</t>
  </si>
  <si>
    <t>验算表</t>
  </si>
  <si>
    <t>qudaoID</t>
  </si>
  <si>
    <t>tesktype</t>
  </si>
  <si>
    <t>desc</t>
  </si>
  <si>
    <t>descImg</t>
  </si>
  <si>
    <t>posX</t>
  </si>
  <si>
    <t>boxType</t>
  </si>
  <si>
    <t>teskaim</t>
  </si>
  <si>
    <t>aimvalue</t>
  </si>
  <si>
    <t>reward</t>
  </si>
  <si>
    <t>dropGroup</t>
  </si>
  <si>
    <t>icon</t>
  </si>
  <si>
    <t>testname</t>
  </si>
  <si>
    <t>物品1</t>
  </si>
  <si>
    <t>物品2</t>
  </si>
  <si>
    <t>物品3</t>
  </si>
  <si>
    <t>物品4</t>
  </si>
  <si>
    <t>物品5</t>
  </si>
  <si>
    <t>物品6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</si>
  <si>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正式上线后id不能随便删除或修改，最好增加
与新手任务共用一套任务id，不能重复</t>
    </r>
  </si>
  <si>
    <t>微信小程序暂时不用</t>
  </si>
  <si>
    <r>
      <rPr>
        <sz val="9"/>
        <color theme="1"/>
        <rFont val="微软雅黑"/>
        <family val="2"/>
        <charset val="134"/>
      </rPr>
      <t>任务目标类型(支持同一个任务多个任务目标)
1.活跃度宝箱
2.捕获鱼，</t>
    </r>
    <r>
      <rPr>
        <sz val="9"/>
        <color rgb="FFFF0000"/>
        <rFont val="微软雅黑"/>
        <family val="2"/>
        <charset val="134"/>
      </rPr>
      <t>3.获得金币(暂缓)</t>
    </r>
    <r>
      <rPr>
        <sz val="9"/>
        <color theme="1"/>
        <rFont val="微软雅黑"/>
        <family val="2"/>
        <charset val="134"/>
      </rPr>
      <t xml:space="preserve">
4.悬赏任务，5.话费赛，6.竞技场，7.抽话费，8.任意充值，9.小游戏
10.邀请好友,11免费金币抽奖
12点赞,13渔场互动,14捕鱼时长
15被点赞(暂时不要随便用)</t>
    </r>
  </si>
  <si>
    <t>对应的文本描述</t>
  </si>
  <si>
    <t>对应的文本描述的图片</t>
  </si>
  <si>
    <t>活跃度宝箱奖励类型
1固定N个物品
2从N个物品随机几个物品</t>
  </si>
  <si>
    <t>任务目标id
根据鱼的type走
没有就写0</t>
  </si>
  <si>
    <t>任务需求
目标的数量，没有就写0</t>
  </si>
  <si>
    <t>物品类型和奖励内容
固定物品此列用来展示掉落物品</t>
  </si>
  <si>
    <r>
      <rPr>
        <sz val="9"/>
        <color theme="1"/>
        <rFont val="微软雅黑"/>
        <family val="2"/>
        <charset val="134"/>
      </rPr>
      <t xml:space="preserve">物品掉落组
</t>
    </r>
    <r>
      <rPr>
        <sz val="9"/>
        <color rgb="FFFF0000"/>
        <rFont val="微软雅黑"/>
        <family val="2"/>
        <charset val="134"/>
      </rPr>
      <t>掉落组物品与reward展示物品要一直！</t>
    </r>
  </si>
  <si>
    <t>显示顺序权重
0表示没有权重</t>
  </si>
  <si>
    <t>每个任务使用的小icon（可以让美术出特定名字的图，就不用配这行了）</t>
  </si>
  <si>
    <t>任务类型的中文名字（数据后台显示）</t>
  </si>
  <si>
    <t>编号</t>
  </si>
  <si>
    <t>任务类型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</si>
  <si>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</si>
  <si>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</si>
  <si>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</si>
  <si>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</si>
  <si>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</si>
  <si>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</si>
  <si>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</si>
  <si>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1活跃度宝箱30</t>
  </si>
  <si>
    <t>活跃度宝箱</t>
  </si>
  <si>
    <t>锁定</t>
  </si>
  <si>
    <t>冰冻</t>
  </si>
  <si>
    <t>金币</t>
  </si>
  <si>
    <t>人民币</t>
  </si>
  <si>
    <t>2活跃度宝箱60</t>
  </si>
  <si>
    <t>召唤</t>
  </si>
  <si>
    <t>钻石</t>
  </si>
  <si>
    <t>3活跃度宝箱90</t>
  </si>
  <si>
    <t>4活跃度宝箱120</t>
  </si>
  <si>
    <t>狂暴</t>
  </si>
  <si>
    <t>wdaily_5</t>
  </si>
  <si>
    <t>4501,4502,4503,4504</t>
  </si>
  <si>
    <t>5活跃度宝箱150</t>
  </si>
  <si>
    <t>福卡</t>
  </si>
  <si>
    <t>wdaily_6</t>
  </si>
  <si>
    <t>tx_mrrw_ms_01</t>
  </si>
  <si>
    <t>icon_renwutubiao_huangjinyu_01</t>
  </si>
  <si>
    <t>6捕获黄金鱼10</t>
  </si>
  <si>
    <t>捕获黄金鱼</t>
  </si>
  <si>
    <t>活跃度</t>
  </si>
  <si>
    <t>wdaily_7</t>
  </si>
  <si>
    <t>tx_mrrw_ms_02</t>
  </si>
  <si>
    <t>icon_renwutubiao_boss_01</t>
  </si>
  <si>
    <t>7捕获霸主1</t>
  </si>
  <si>
    <t>捕获霸主</t>
  </si>
  <si>
    <t>wdaily_10</t>
  </si>
  <si>
    <t>tx_mrrw_ms_09</t>
  </si>
  <si>
    <t>icon_renwutubiao_jingjichang_01</t>
  </si>
  <si>
    <t>9竞技场1</t>
  </si>
  <si>
    <t>超级武器1</t>
  </si>
  <si>
    <t>wdaily_12</t>
  </si>
  <si>
    <t>tx_mrrw_ms_05</t>
  </si>
  <si>
    <t>icon_renwutubiao_chongzhi_01</t>
  </si>
  <si>
    <t>11任意充值1</t>
  </si>
  <si>
    <t>任意充值</t>
  </si>
  <si>
    <t>超级武器2</t>
  </si>
  <si>
    <t>wdaily_13</t>
  </si>
  <si>
    <t>tx_mrrw_ms_08</t>
  </si>
  <si>
    <t>icon_renwutubiao_xiaoyouxi_01</t>
  </si>
  <si>
    <t>12小游戏1</t>
  </si>
  <si>
    <t>小游戏</t>
  </si>
  <si>
    <t>超级武器3</t>
  </si>
  <si>
    <t>wdaily_16</t>
  </si>
  <si>
    <t>tx_mrrw_ms_06</t>
  </si>
  <si>
    <t>icon_renwutubiao_hudong_01</t>
  </si>
  <si>
    <t>13渔场互动1</t>
  </si>
  <si>
    <t>渔场互动</t>
  </si>
  <si>
    <t>超级武器4</t>
  </si>
  <si>
    <t>wdaily_17</t>
  </si>
  <si>
    <t>tx_mrrw_ms_11</t>
  </si>
  <si>
    <t>icon_renwutubiao_shichang_01</t>
  </si>
  <si>
    <t>14在线时长900</t>
  </si>
  <si>
    <t>在线时长</t>
  </si>
  <si>
    <t>10元话费卡</t>
  </si>
  <si>
    <t>15在线时长1800</t>
  </si>
  <si>
    <t>2元话费卡</t>
  </si>
  <si>
    <t>16在线时长2700</t>
  </si>
  <si>
    <t>高压锅</t>
  </si>
  <si>
    <t>17在线时长3600</t>
  </si>
  <si>
    <t>30元话费卡</t>
  </si>
  <si>
    <t>wdaily_20</t>
  </si>
  <si>
    <t>tx_mrrw_ms_12</t>
  </si>
  <si>
    <t>icon_renwutubiao_dianzan_01</t>
  </si>
  <si>
    <t>18点赞1</t>
  </si>
  <si>
    <t>点赞</t>
  </si>
  <si>
    <t>50元话费卡</t>
  </si>
  <si>
    <t>物品</t>
  </si>
  <si>
    <t>总数量</t>
  </si>
  <si>
    <t>key</t>
  </si>
  <si>
    <t>weight1</t>
  </si>
  <si>
    <t>weight2</t>
  </si>
  <si>
    <t>mask</t>
  </si>
  <si>
    <t>needTomorrow</t>
  </si>
  <si>
    <t>序号</t>
  </si>
  <si>
    <t>显示模块</t>
  </si>
  <si>
    <t>展示权重</t>
  </si>
  <si>
    <t>保底权重
不配置则不进入保底权重</t>
  </si>
  <si>
    <t>角标
1必得
2最高
不配不显示</t>
  </si>
  <si>
    <t>模块展示信息（多语言key）
1待领取
2可签到
3三日迎新礼
4可翻牌
5去看看
6还可领xN次
不配置的为特殊处理</t>
  </si>
  <si>
    <t>是否计入明日可领统计模块
1计入
不配置为不计入
vip补充至特殊计入</t>
  </si>
  <si>
    <t>threedayGift</t>
  </si>
  <si>
    <t>returnback3</t>
  </si>
  <si>
    <t>迎新礼（三日礼）</t>
  </si>
  <si>
    <t>sign</t>
  </si>
  <si>
    <t>returnback2</t>
  </si>
  <si>
    <t>签到</t>
  </si>
  <si>
    <t>luckyGold</t>
  </si>
  <si>
    <t>returnback1</t>
  </si>
  <si>
    <t>抽抽乐</t>
  </si>
  <si>
    <t>xctjGift</t>
  </si>
  <si>
    <t>喜从天降礼包</t>
  </si>
  <si>
    <t>privateGift</t>
  </si>
  <si>
    <t>私人定制</t>
  </si>
  <si>
    <t>cardGame</t>
  </si>
  <si>
    <t>returnback4</t>
  </si>
  <si>
    <t>小游戏卡</t>
  </si>
  <si>
    <t>dialyGift</t>
  </si>
  <si>
    <t>returnback5</t>
  </si>
  <si>
    <t>hyCard</t>
  </si>
  <si>
    <t>会员卡</t>
  </si>
  <si>
    <t>facaijin</t>
  </si>
  <si>
    <t>returnback6</t>
  </si>
  <si>
    <t>发财金</t>
  </si>
  <si>
    <t>onlineGift</t>
  </si>
  <si>
    <t>在线礼包</t>
  </si>
  <si>
    <t>type</t>
  </si>
  <si>
    <t>arm</t>
  </si>
  <si>
    <t>armValue</t>
  </si>
  <si>
    <r>
      <rPr>
        <sz val="9"/>
        <color theme="1"/>
        <rFont val="微软雅黑"/>
        <family val="2"/>
        <charset val="134"/>
      </rPr>
      <t>任务目标类型(支持一个任务多个任务目标)
1.活跃度宝箱,2.捕获鱼，</t>
    </r>
    <r>
      <rPr>
        <sz val="9"/>
        <color rgb="FF7030A0"/>
        <rFont val="微软雅黑"/>
        <family val="2"/>
        <charset val="134"/>
      </rPr>
      <t>3.获得金币</t>
    </r>
    <r>
      <rPr>
        <sz val="9"/>
        <color theme="1"/>
        <rFont val="微软雅黑"/>
        <family val="2"/>
        <charset val="134"/>
      </rPr>
      <t xml:space="preserve">
4.悬赏任务,5.话费赛，6.竞技场，</t>
    </r>
    <r>
      <rPr>
        <sz val="9"/>
        <color rgb="FF7030A0"/>
        <rFont val="微软雅黑"/>
        <family val="2"/>
        <charset val="134"/>
      </rPr>
      <t>7.抽话费</t>
    </r>
    <r>
      <rPr>
        <sz val="9"/>
        <color theme="1"/>
        <rFont val="微软雅黑"/>
        <family val="2"/>
        <charset val="134"/>
      </rPr>
      <t xml:space="preserve">，
8.任意充值，9.小游戏10.邀请好友,
</t>
    </r>
    <r>
      <rPr>
        <sz val="9"/>
        <color rgb="FF7030A0"/>
        <rFont val="微软雅黑"/>
        <family val="2"/>
        <charset val="134"/>
      </rPr>
      <t>11免费金币抽奖</t>
    </r>
    <r>
      <rPr>
        <sz val="9"/>
        <color theme="1"/>
        <rFont val="微软雅黑"/>
        <family val="2"/>
        <charset val="134"/>
      </rPr>
      <t>,12点赞,</t>
    </r>
    <r>
      <rPr>
        <sz val="9"/>
        <color rgb="FF7030A0"/>
        <rFont val="微软雅黑"/>
        <family val="2"/>
        <charset val="134"/>
      </rPr>
      <t>13渔场互动</t>
    </r>
    <r>
      <rPr>
        <sz val="9"/>
        <color theme="1"/>
        <rFont val="微软雅黑"/>
        <family val="2"/>
        <charset val="134"/>
      </rPr>
      <t xml:space="preserve">,14捕鱼时长
</t>
    </r>
    <r>
      <rPr>
        <sz val="9"/>
        <color rgb="FFFF0000"/>
        <rFont val="微软雅黑"/>
        <family val="2"/>
        <charset val="134"/>
      </rPr>
      <t>15被点赞(暂时废弃)</t>
    </r>
    <r>
      <rPr>
        <b/>
        <sz val="9"/>
        <color rgb="FF7030A0"/>
        <rFont val="微软雅黑"/>
        <family val="2"/>
        <charset val="134"/>
      </rPr>
      <t>19开火N次,20使用道具,</t>
    </r>
    <r>
      <rPr>
        <b/>
        <sz val="9"/>
        <color theme="1"/>
        <rFont val="微软雅黑"/>
        <family val="2"/>
        <charset val="134"/>
      </rPr>
      <t xml:space="preserve">
</t>
    </r>
    <r>
      <rPr>
        <sz val="9"/>
        <color theme="1"/>
        <rFont val="微软雅黑"/>
        <family val="2"/>
        <charset val="134"/>
      </rPr>
      <t>21解锁N次炮(直升炮倍和钻石直升都算1次)</t>
    </r>
    <r>
      <rPr>
        <b/>
        <sz val="9"/>
        <color theme="1"/>
        <rFont val="微软雅黑"/>
        <family val="2"/>
        <charset val="134"/>
      </rPr>
      <t xml:space="preserve">
</t>
    </r>
    <r>
      <rPr>
        <b/>
        <sz val="9"/>
        <color rgb="FF7030A0"/>
        <rFont val="微软雅黑"/>
        <family val="2"/>
        <charset val="134"/>
      </rPr>
      <t>22解锁指定炮倍,23福利每日任务领奖
24拆红包，25角色升级，26捕获指定鱼</t>
    </r>
  </si>
  <si>
    <t>tesktype=26，代表指定鱼id</t>
  </si>
  <si>
    <t>形象数量</t>
  </si>
  <si>
    <t>鱼id</t>
  </si>
  <si>
    <t>名称</t>
  </si>
  <si>
    <t>xiaohuangyu</t>
  </si>
  <si>
    <t>星星</t>
  </si>
  <si>
    <t>hudieyu</t>
  </si>
  <si>
    <t>fangyu</t>
  </si>
  <si>
    <t>qingyi</t>
  </si>
  <si>
    <t>yinggehong</t>
  </si>
  <si>
    <t>heibaimo</t>
  </si>
  <si>
    <t>huangbaoshi</t>
  </si>
  <si>
    <t>muguayu</t>
  </si>
  <si>
    <t>huashuimu</t>
  </si>
  <si>
    <t>fengweiyu</t>
  </si>
  <si>
    <t>bimuyu</t>
  </si>
  <si>
    <t>lvqiyu</t>
  </si>
  <si>
    <t>qiyu</t>
  </si>
  <si>
    <t>damaha</t>
  </si>
  <si>
    <t>hetun</t>
  </si>
  <si>
    <t>zhangyu</t>
  </si>
  <si>
    <t>xingbanyu</t>
  </si>
  <si>
    <t>landiaodiao</t>
  </si>
  <si>
    <t>paodanyu</t>
  </si>
  <si>
    <t>shiziyu</t>
  </si>
  <si>
    <t>bianfuyu</t>
  </si>
  <si>
    <t>shayu</t>
  </si>
  <si>
    <t>jinsanjiao</t>
  </si>
  <si>
    <t>jinwuzei</t>
  </si>
  <si>
    <t>huangjindie</t>
  </si>
  <si>
    <t>jinlongxia</t>
  </si>
  <si>
    <t>yaoyu</t>
  </si>
  <si>
    <t>bixi</t>
  </si>
  <si>
    <t>jinjialouluo</t>
  </si>
  <si>
    <t>hujing</t>
  </si>
  <si>
    <t>chuitousha</t>
  </si>
  <si>
    <t>youlingchuan</t>
  </si>
  <si>
    <t>huojiansha</t>
  </si>
  <si>
    <t>xiejiangjun</t>
  </si>
  <si>
    <t>kedaya</t>
  </si>
  <si>
    <t>jiatelin</t>
  </si>
  <si>
    <t>aisha</t>
  </si>
  <si>
    <t>caishen</t>
  </si>
  <si>
    <t>longjing</t>
  </si>
  <si>
    <t>jinchan</t>
  </si>
  <si>
    <t>shihunsha</t>
  </si>
  <si>
    <t>shuimuboss</t>
  </si>
  <si>
    <t>leishenchui</t>
  </si>
  <si>
    <t>aishaskill</t>
  </si>
  <si>
    <t>jubaopen</t>
  </si>
  <si>
    <t>piaoliuping</t>
  </si>
  <si>
    <t>baobaohetun</t>
  </si>
  <si>
    <t>jiguangjing</t>
  </si>
  <si>
    <t>xuanwoyu</t>
  </si>
  <si>
    <t>baozhahetun</t>
  </si>
  <si>
    <t>sanxinggaozhao</t>
  </si>
  <si>
    <t>sanyangkaitai</t>
  </si>
  <si>
    <t>sijifacai</t>
  </si>
  <si>
    <t>sixilinmen</t>
  </si>
  <si>
    <t>wuzidengke</t>
  </si>
  <si>
    <t>fenghuang</t>
  </si>
  <si>
    <t>wulingzhu</t>
  </si>
  <si>
    <t>dawangwuzei</t>
  </si>
  <si>
    <t>fantianyin</t>
  </si>
  <si>
    <t>yinyangjing</t>
  </si>
  <si>
    <t>wuseshenniu</t>
  </si>
  <si>
    <t>henggongyu</t>
  </si>
  <si>
    <t>baozangjue</t>
  </si>
  <si>
    <t>lianhuanzdx</t>
  </si>
  <si>
    <t>huahudiao</t>
  </si>
  <si>
    <t>kuiniugu</t>
  </si>
  <si>
    <t>zhuxianjian</t>
  </si>
  <si>
    <t>baihu</t>
  </si>
  <si>
    <t>duobaodaoren</t>
  </si>
  <si>
    <t>xuanwu</t>
  </si>
  <si>
    <t>shejitu</t>
  </si>
  <si>
    <t>基础奖励</t>
  </si>
  <si>
    <t>times</t>
  </si>
  <si>
    <t>number</t>
  </si>
  <si>
    <t>wait</t>
  </si>
  <si>
    <t>每天领取的第n次</t>
  </si>
  <si>
    <t>每天领取第n次的金币数量</t>
  </si>
  <si>
    <t>每日期望</t>
  </si>
  <si>
    <t>multiple</t>
  </si>
  <si>
    <t>骰子出现倍数</t>
  </si>
  <si>
    <t>第1档充值权重
[0,x]中0表示默认概率
第N次权重</t>
  </si>
  <si>
    <t>倍率</t>
  </si>
  <si>
    <t>默认权重</t>
  </si>
  <si>
    <t>概率</t>
  </si>
  <si>
    <t>期望</t>
  </si>
  <si>
    <t>第1次权重</t>
  </si>
  <si>
    <t>第2次权重</t>
  </si>
  <si>
    <t>转盘出现倍数</t>
  </si>
  <si>
    <t>权重
[0,x]中0表示默认概率
第N次权重</t>
  </si>
  <si>
    <t>单次期望</t>
  </si>
  <si>
    <t>平均每日期望</t>
  </si>
  <si>
    <t>当前免费金币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</si>
  <si>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>0</t>
    </r>
  </si>
  <si>
    <t>V1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</si>
  <si>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>2</t>
    </r>
  </si>
  <si>
    <t>V3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</si>
  <si>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>4</t>
    </r>
  </si>
  <si>
    <t>V5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</si>
  <si>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>6</t>
    </r>
  </si>
  <si>
    <t>V7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</si>
  <si>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>8</t>
    </r>
  </si>
  <si>
    <t>V9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</si>
  <si>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>10</t>
    </r>
  </si>
  <si>
    <r>
      <rPr>
        <sz val="11"/>
        <color theme="1"/>
        <rFont val="宋体"/>
        <family val="3"/>
        <charset val="134"/>
        <scheme val="minor"/>
      </rPr>
      <t>活跃度宝箱1</t>
    </r>
    <r>
      <rPr>
        <sz val="11"/>
        <color theme="1"/>
        <rFont val="宋体"/>
        <family val="3"/>
        <charset val="134"/>
        <scheme val="minor"/>
      </rPr>
      <t>20</t>
    </r>
  </si>
  <si>
    <t>非充值日常任务</t>
  </si>
  <si>
    <t>商城免费金币</t>
  </si>
  <si>
    <t>商城免费钻石</t>
  </si>
  <si>
    <t>倍数</t>
  </si>
  <si>
    <t>签到平均值(常规）</t>
  </si>
  <si>
    <t>鸿运</t>
  </si>
  <si>
    <t>vip额外</t>
  </si>
  <si>
    <t>鸿运福利福利金</t>
  </si>
  <si>
    <t>鸿运福利骰子</t>
  </si>
  <si>
    <t>鸿运福利转盘</t>
  </si>
  <si>
    <t>骰子第一次</t>
  </si>
  <si>
    <t>骰子第二次</t>
  </si>
  <si>
    <t>转盘第一次</t>
  </si>
  <si>
    <t>转盘第二次</t>
  </si>
  <si>
    <t>签到平均值（常规）</t>
  </si>
  <si>
    <t>鸿运平均值（常规）</t>
  </si>
  <si>
    <t>签到（前7天）</t>
  </si>
  <si>
    <t>平均值</t>
  </si>
  <si>
    <t>鸿运金币（前8天）</t>
  </si>
  <si>
    <t>鸿运/签到（新手）</t>
  </si>
  <si>
    <t>鸿运/签到（常规）</t>
  </si>
  <si>
    <t>每天领取第n次
所需的间隔时间/秒</t>
    <phoneticPr fontId="25" type="noConversion"/>
  </si>
  <si>
    <t>原来的鱼</t>
    <phoneticPr fontId="25" type="noConversion"/>
  </si>
  <si>
    <t>钻石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</si>
</sst>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%"/>
  </numFmts>
  <fonts count="2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u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</fonts>
  <fills count="16">
    <fill>
      <patternFill patternType="none"/>
    </fill>
    <fill>
      <patternFill patternType="gray125"/>
    </fill>
    <fill>
      <patternFill patternType="solid">
        <fgColor theme="3" tint="0.79973754081850645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3" tint="0.79949339274269848"/>
        <bgColor indexed="64"/>
      </patternFill>
    </fill>
    <fill>
      <patternFill patternType="solid">
        <fgColor theme="3" tint="0.799462874233222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07022309030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39573351237523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3" tint="0.3993957335123752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3" tint="0.79952391125217448"/>
        <bgColor indexed="64"/>
      </patternFill>
    </fill>
    <fill>
      <patternFill patternType="solid">
        <fgColor theme="3" tint="0.79934080019531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2" fillId="0" borderId="0" xfId="0" applyNumberFormat="1" applyFont="1" applyAlignment="1">
      <alignment horizontal="left" vertical="center"/>
    </xf>
    <xf numFmtId="10" fontId="0" fillId="0" borderId="0" xfId="1" applyNumberFormat="1" applyFont="1" applyAlignment="1"/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176" fontId="4" fillId="0" borderId="0" xfId="1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/>
    </xf>
    <xf numFmtId="10" fontId="4" fillId="0" borderId="0" xfId="1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0" fontId="0" fillId="0" borderId="0" xfId="1" applyNumberFormat="1" applyFont="1" applyFill="1" applyAlignmen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0" fontId="1" fillId="0" borderId="0" xfId="1" applyNumberFormat="1" applyFont="1" applyFill="1" applyAlignment="1"/>
    <xf numFmtId="10" fontId="1" fillId="0" borderId="0" xfId="1" applyNumberFormat="1" applyFont="1" applyAlignment="1"/>
    <xf numFmtId="0" fontId="1" fillId="0" borderId="0" xfId="0" applyFont="1" applyFill="1"/>
    <xf numFmtId="0" fontId="4" fillId="4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2" fillId="6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9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4" fillId="0" borderId="0" xfId="0" applyFont="1" applyFill="1"/>
    <xf numFmtId="0" fontId="12" fillId="0" borderId="0" xfId="0" applyFont="1" applyFill="1"/>
    <xf numFmtId="0" fontId="7" fillId="11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6" fillId="10" borderId="5" xfId="0" applyFont="1" applyFill="1" applyBorder="1" applyAlignment="1">
      <alignment horizontal="left" vertical="center"/>
    </xf>
    <xf numFmtId="0" fontId="4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left" vertical="center"/>
    </xf>
    <xf numFmtId="0" fontId="14" fillId="1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10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13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 vertical="top" wrapText="1"/>
    </xf>
    <xf numFmtId="0" fontId="16" fillId="0" borderId="0" xfId="0" applyFont="1"/>
    <xf numFmtId="0" fontId="4" fillId="14" borderId="1" xfId="0" applyFont="1" applyFill="1" applyBorder="1" applyAlignment="1">
      <alignment horizontal="left"/>
    </xf>
    <xf numFmtId="0" fontId="4" fillId="15" borderId="1" xfId="0" applyFont="1" applyFill="1" applyBorder="1" applyAlignment="1">
      <alignment horizontal="left"/>
    </xf>
    <xf numFmtId="0" fontId="17" fillId="1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/>
    <xf numFmtId="0" fontId="2" fillId="0" borderId="5" xfId="0" applyFont="1" applyBorder="1"/>
    <xf numFmtId="0" fontId="2" fillId="0" borderId="8" xfId="0" applyFont="1" applyBorder="1"/>
    <xf numFmtId="0" fontId="18" fillId="0" borderId="0" xfId="0" applyFont="1" applyAlignment="1">
      <alignment horizontal="left"/>
    </xf>
    <xf numFmtId="0" fontId="6" fillId="10" borderId="0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2" fillId="10" borderId="5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Font="1"/>
    <xf numFmtId="0" fontId="8" fillId="0" borderId="0" xfId="0" applyFont="1" applyAlignment="1">
      <alignment horizontal="left" vertical="center" wrapText="1"/>
    </xf>
    <xf numFmtId="0" fontId="26" fillId="0" borderId="0" xfId="0" applyFont="1" applyFill="1" applyAlignment="1">
      <alignment horizontal="left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</cellXfs>
  <cellStyles count="2">
    <cellStyle name="百分比" xfId="1" builtinId="5"/>
    <cellStyle name="常规" xfId="0" builtinId="0"/>
  </cellStyles>
  <dxfs count="39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312420</xdr:colOff>
      <xdr:row>15</xdr:row>
      <xdr:rowOff>83820</xdr:rowOff>
    </xdr:from>
    <xdr:to>
      <xdr:col>20</xdr:col>
      <xdr:colOff>281940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0" y="3185160"/>
          <a:ext cx="587502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892810</xdr:colOff>
      <xdr:row>31</xdr:row>
      <xdr:rowOff>45085</xdr:rowOff>
    </xdr:from>
    <xdr:to>
      <xdr:col>16</xdr:col>
      <xdr:colOff>422275</xdr:colOff>
      <xdr:row>37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4950" y="6316345"/>
          <a:ext cx="8924925" cy="1303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784860</xdr:colOff>
      <xdr:row>21</xdr:row>
      <xdr:rowOff>27114</xdr:rowOff>
    </xdr:from>
    <xdr:to>
      <xdr:col>32</xdr:col>
      <xdr:colOff>333808</xdr:colOff>
      <xdr:row>40</xdr:row>
      <xdr:rowOff>71840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2540" y="5498274"/>
          <a:ext cx="9782608" cy="3656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</xdr:colOff>
      <xdr:row>3</xdr:row>
      <xdr:rowOff>571500</xdr:rowOff>
    </xdr:from>
    <xdr:to>
      <xdr:col>18</xdr:col>
      <xdr:colOff>228600</xdr:colOff>
      <xdr:row>8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1143000"/>
          <a:ext cx="5654040" cy="1760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792480</xdr:colOff>
      <xdr:row>0</xdr:row>
      <xdr:rowOff>121920</xdr:rowOff>
    </xdr:from>
    <xdr:to>
      <xdr:col>23</xdr:col>
      <xdr:colOff>50260</xdr:colOff>
      <xdr:row>25</xdr:row>
      <xdr:rowOff>183998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8360" y="121920"/>
          <a:ext cx="9400000" cy="62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510540</xdr:colOff>
      <xdr:row>2</xdr:row>
      <xdr:rowOff>30480</xdr:rowOff>
    </xdr:from>
    <xdr:to>
      <xdr:col>32</xdr:col>
      <xdr:colOff>528826</xdr:colOff>
      <xdr:row>29</xdr:row>
      <xdr:rowOff>71626</xdr:rowOff>
    </xdr:to>
    <xdr:grpSp>
      <xdr:nvGrpSpPr>
        <xdr:cNvPr id="23" name="组合 22"/>
        <xdr:cNvGrpSpPr/>
      </xdr:nvGrpSpPr>
      <xdr:grpSpPr>
        <a:xfrm>
          <a:off x="17602200" y="426720"/>
          <a:ext cx="6114286" cy="6114286"/>
          <a:chOff x="13997940" y="723900"/>
          <a:chExt cx="6114286" cy="6114286"/>
        </a:xfrm>
      </xdr:grpSpPr>
      <xdr:pic>
        <xdr:nvPicPr>
          <xdr:cNvPr id="2" name="图片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997940" y="723900"/>
            <a:ext cx="6114286" cy="6114286"/>
          </a:xfrm>
          <a:prstGeom prst="rect">
            <a:avLst/>
          </a:prstGeom>
        </xdr:spPr>
      </xdr:pic>
      <xdr:sp macro="" textlink="">
        <xdr:nvSpPr>
          <xdr:cNvPr id="3" name="矩形 2"/>
          <xdr:cNvSpPr/>
        </xdr:nvSpPr>
        <xdr:spPr>
          <a:xfrm>
            <a:off x="16476710" y="1808760"/>
            <a:ext cx="57458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" name="矩形 3"/>
          <xdr:cNvSpPr/>
        </xdr:nvSpPr>
        <xdr:spPr>
          <a:xfrm>
            <a:off x="15192955" y="4117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40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" name="矩形 4"/>
          <xdr:cNvSpPr/>
        </xdr:nvSpPr>
        <xdr:spPr>
          <a:xfrm>
            <a:off x="18370494" y="30279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40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" name="矩形 5"/>
          <xdr:cNvSpPr/>
        </xdr:nvSpPr>
        <xdr:spPr>
          <a:xfrm>
            <a:off x="17106900" y="5173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7" name="矩形 6"/>
          <xdr:cNvSpPr/>
        </xdr:nvSpPr>
        <xdr:spPr>
          <a:xfrm>
            <a:off x="15346680" y="29565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8" name="矩形 7"/>
          <xdr:cNvSpPr/>
        </xdr:nvSpPr>
        <xdr:spPr>
          <a:xfrm>
            <a:off x="18425160" y="41757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9" name="矩形 8"/>
          <xdr:cNvSpPr/>
        </xdr:nvSpPr>
        <xdr:spPr>
          <a:xfrm>
            <a:off x="17716500" y="2125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0" name="矩形 9"/>
          <xdr:cNvSpPr/>
        </xdr:nvSpPr>
        <xdr:spPr>
          <a:xfrm>
            <a:off x="15979140" y="50215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1" name="矩形 10"/>
          <xdr:cNvSpPr/>
        </xdr:nvSpPr>
        <xdr:spPr>
          <a:xfrm>
            <a:off x="18181320" y="47167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2" name="矩形 11"/>
          <xdr:cNvSpPr/>
        </xdr:nvSpPr>
        <xdr:spPr>
          <a:xfrm>
            <a:off x="15651480" y="26060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3" name="矩形 12"/>
          <xdr:cNvSpPr/>
        </xdr:nvSpPr>
        <xdr:spPr>
          <a:xfrm>
            <a:off x="17232846" y="181356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4" name="矩形 13"/>
          <xdr:cNvSpPr/>
        </xdr:nvSpPr>
        <xdr:spPr>
          <a:xfrm>
            <a:off x="16646106" y="514350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5" name="矩形 14"/>
          <xdr:cNvSpPr/>
        </xdr:nvSpPr>
        <xdr:spPr>
          <a:xfrm>
            <a:off x="17655540" y="4960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7" name="矩形 16"/>
          <xdr:cNvSpPr/>
        </xdr:nvSpPr>
        <xdr:spPr>
          <a:xfrm>
            <a:off x="16051313" y="21640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8" name="矩形 17"/>
          <xdr:cNvSpPr/>
        </xdr:nvSpPr>
        <xdr:spPr>
          <a:xfrm>
            <a:off x="18402300" y="35966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9" name="矩形 18"/>
          <xdr:cNvSpPr/>
        </xdr:nvSpPr>
        <xdr:spPr>
          <a:xfrm>
            <a:off x="15163800" y="35433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20" name="矩形 19"/>
          <xdr:cNvSpPr/>
        </xdr:nvSpPr>
        <xdr:spPr>
          <a:xfrm>
            <a:off x="18173700" y="23926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21" name="矩形 20"/>
          <xdr:cNvSpPr/>
        </xdr:nvSpPr>
        <xdr:spPr>
          <a:xfrm>
            <a:off x="15529560" y="46024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106680</xdr:colOff>
      <xdr:row>2</xdr:row>
      <xdr:rowOff>144780</xdr:rowOff>
    </xdr:from>
    <xdr:to>
      <xdr:col>26</xdr:col>
      <xdr:colOff>124966</xdr:colOff>
      <xdr:row>29</xdr:row>
      <xdr:rowOff>185926</xdr:rowOff>
    </xdr:to>
    <xdr:grpSp>
      <xdr:nvGrpSpPr>
        <xdr:cNvPr id="45" name="组合 44"/>
        <xdr:cNvGrpSpPr/>
      </xdr:nvGrpSpPr>
      <xdr:grpSpPr>
        <a:xfrm>
          <a:off x="13540740" y="541020"/>
          <a:ext cx="6114286" cy="6114286"/>
          <a:chOff x="13997940" y="723900"/>
          <a:chExt cx="6114286" cy="6114286"/>
        </a:xfrm>
      </xdr:grpSpPr>
      <xdr:pic>
        <xdr:nvPicPr>
          <xdr:cNvPr id="46" name="图片 4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997940" y="723900"/>
            <a:ext cx="6114286" cy="6114286"/>
          </a:xfrm>
          <a:prstGeom prst="rect">
            <a:avLst/>
          </a:prstGeom>
        </xdr:spPr>
      </xdr:pic>
      <xdr:sp macro="" textlink="">
        <xdr:nvSpPr>
          <xdr:cNvPr id="47" name="矩形 46"/>
          <xdr:cNvSpPr/>
        </xdr:nvSpPr>
        <xdr:spPr>
          <a:xfrm>
            <a:off x="16476710" y="1808760"/>
            <a:ext cx="57458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8" name="矩形 47"/>
          <xdr:cNvSpPr/>
        </xdr:nvSpPr>
        <xdr:spPr>
          <a:xfrm>
            <a:off x="15257941" y="411762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9" name="矩形 48"/>
          <xdr:cNvSpPr/>
        </xdr:nvSpPr>
        <xdr:spPr>
          <a:xfrm>
            <a:off x="18370494" y="30279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0" name="矩形 49"/>
          <xdr:cNvSpPr/>
        </xdr:nvSpPr>
        <xdr:spPr>
          <a:xfrm>
            <a:off x="17106900" y="5173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1" name="矩形 50"/>
          <xdr:cNvSpPr/>
        </xdr:nvSpPr>
        <xdr:spPr>
          <a:xfrm>
            <a:off x="15346680" y="29565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2" name="矩形 51"/>
          <xdr:cNvSpPr/>
        </xdr:nvSpPr>
        <xdr:spPr>
          <a:xfrm>
            <a:off x="18425160" y="41757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3" name="矩形 52"/>
          <xdr:cNvSpPr/>
        </xdr:nvSpPr>
        <xdr:spPr>
          <a:xfrm>
            <a:off x="17716500" y="2125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4" name="矩形 53"/>
          <xdr:cNvSpPr/>
        </xdr:nvSpPr>
        <xdr:spPr>
          <a:xfrm>
            <a:off x="15979140" y="50215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5" name="矩形 54"/>
          <xdr:cNvSpPr/>
        </xdr:nvSpPr>
        <xdr:spPr>
          <a:xfrm>
            <a:off x="18246306" y="471678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6" name="矩形 55"/>
          <xdr:cNvSpPr/>
        </xdr:nvSpPr>
        <xdr:spPr>
          <a:xfrm>
            <a:off x="15651480" y="26060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7" name="矩形 56"/>
          <xdr:cNvSpPr/>
        </xdr:nvSpPr>
        <xdr:spPr>
          <a:xfrm>
            <a:off x="17232846" y="181356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8" name="矩形 57"/>
          <xdr:cNvSpPr/>
        </xdr:nvSpPr>
        <xdr:spPr>
          <a:xfrm>
            <a:off x="16581120" y="51435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9" name="矩形 58"/>
          <xdr:cNvSpPr/>
        </xdr:nvSpPr>
        <xdr:spPr>
          <a:xfrm>
            <a:off x="17655540" y="4960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0" name="矩形 59"/>
          <xdr:cNvSpPr/>
        </xdr:nvSpPr>
        <xdr:spPr>
          <a:xfrm>
            <a:off x="16051313" y="21640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1" name="矩形 60"/>
          <xdr:cNvSpPr/>
        </xdr:nvSpPr>
        <xdr:spPr>
          <a:xfrm>
            <a:off x="18402300" y="35966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2" name="矩形 61"/>
          <xdr:cNvSpPr/>
        </xdr:nvSpPr>
        <xdr:spPr>
          <a:xfrm>
            <a:off x="15163800" y="35433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3" name="矩形 62"/>
          <xdr:cNvSpPr/>
        </xdr:nvSpPr>
        <xdr:spPr>
          <a:xfrm>
            <a:off x="18173700" y="23926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4" name="矩形 63"/>
          <xdr:cNvSpPr/>
        </xdr:nvSpPr>
        <xdr:spPr>
          <a:xfrm>
            <a:off x="15529560" y="46024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75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85" zoomScaleNormal="85" workbookViewId="0">
      <selection activeCell="K17" sqref="K17"/>
    </sheetView>
  </sheetViews>
  <sheetFormatPr defaultColWidth="9" defaultRowHeight="15.6" x14ac:dyDescent="0.35"/>
  <cols>
    <col min="1" max="1" width="7.21875" style="29" customWidth="1"/>
    <col min="2" max="2" width="9" style="29"/>
    <col min="3" max="3" width="25.88671875" style="29" customWidth="1"/>
    <col min="4" max="4" width="16.77734375" style="29" customWidth="1"/>
    <col min="5" max="6" width="24.109375" style="29" customWidth="1"/>
    <col min="7" max="8" width="16.77734375" style="29" customWidth="1"/>
    <col min="9" max="9" width="11.21875" style="29" customWidth="1"/>
    <col min="10" max="14" width="9" style="29"/>
    <col min="15" max="15" width="14.109375" style="29" customWidth="1"/>
    <col min="16" max="16384" width="9" style="29"/>
  </cols>
  <sheetData>
    <row r="1" spans="1:17" x14ac:dyDescent="0.35">
      <c r="A1" s="71" t="s">
        <v>0</v>
      </c>
      <c r="B1" s="71" t="s">
        <v>0</v>
      </c>
      <c r="C1" s="71" t="s">
        <v>1</v>
      </c>
      <c r="D1" s="71" t="s">
        <v>1</v>
      </c>
      <c r="E1" s="71" t="s">
        <v>1</v>
      </c>
      <c r="F1" s="71" t="s">
        <v>1</v>
      </c>
      <c r="G1" s="71" t="s">
        <v>1</v>
      </c>
      <c r="H1" s="71" t="s">
        <v>1</v>
      </c>
      <c r="J1" s="29" t="s">
        <v>2</v>
      </c>
    </row>
    <row r="2" spans="1:17" x14ac:dyDescent="0.35">
      <c r="A2" s="71" t="s">
        <v>3</v>
      </c>
      <c r="B2" s="71" t="s">
        <v>3</v>
      </c>
      <c r="C2" s="71" t="s">
        <v>4</v>
      </c>
      <c r="D2" s="71" t="s">
        <v>4</v>
      </c>
      <c r="E2" s="71" t="s">
        <v>4</v>
      </c>
      <c r="F2" s="71" t="s">
        <v>4</v>
      </c>
      <c r="G2" s="71" t="s">
        <v>4</v>
      </c>
      <c r="H2" s="71" t="s">
        <v>3</v>
      </c>
    </row>
    <row r="3" spans="1:17" x14ac:dyDescent="0.35">
      <c r="A3" s="71" t="s">
        <v>5</v>
      </c>
      <c r="B3" s="71" t="s">
        <v>6</v>
      </c>
      <c r="C3" s="71" t="s">
        <v>7</v>
      </c>
      <c r="D3" s="71" t="s">
        <v>8</v>
      </c>
      <c r="E3" s="71" t="s">
        <v>9</v>
      </c>
      <c r="F3" s="71" t="s">
        <v>10</v>
      </c>
      <c r="G3" s="71" t="s">
        <v>11</v>
      </c>
      <c r="H3" s="71" t="s">
        <v>12</v>
      </c>
    </row>
    <row r="4" spans="1:17" ht="26.4" x14ac:dyDescent="0.35">
      <c r="A4" s="72" t="s">
        <v>13</v>
      </c>
      <c r="B4" s="72" t="s">
        <v>14</v>
      </c>
      <c r="C4" s="72" t="s">
        <v>15</v>
      </c>
      <c r="D4" s="72" t="s">
        <v>16</v>
      </c>
      <c r="E4" s="72" t="s">
        <v>17</v>
      </c>
      <c r="F4" s="72" t="s">
        <v>18</v>
      </c>
      <c r="G4" s="72" t="s">
        <v>19</v>
      </c>
      <c r="H4" s="72" t="s">
        <v>20</v>
      </c>
    </row>
    <row r="5" spans="1:17" x14ac:dyDescent="0.35">
      <c r="A5" s="29">
        <v>1</v>
      </c>
      <c r="B5" s="29">
        <v>100</v>
      </c>
      <c r="C5" s="29" t="s">
        <v>21</v>
      </c>
      <c r="E5" s="29" t="s">
        <v>22</v>
      </c>
      <c r="H5" s="29">
        <v>0</v>
      </c>
      <c r="J5" s="29" t="s">
        <v>23</v>
      </c>
      <c r="O5" s="29" t="s">
        <v>24</v>
      </c>
      <c r="Q5" s="29">
        <v>70</v>
      </c>
    </row>
    <row r="6" spans="1:17" x14ac:dyDescent="0.35">
      <c r="A6" s="29">
        <v>2</v>
      </c>
      <c r="B6" s="29">
        <v>0</v>
      </c>
      <c r="C6" s="29" t="s">
        <v>25</v>
      </c>
      <c r="D6" s="29" t="s">
        <v>26</v>
      </c>
      <c r="E6" s="29" t="s">
        <v>27</v>
      </c>
      <c r="F6" s="29" t="s">
        <v>28</v>
      </c>
      <c r="G6" s="29" t="s">
        <v>28</v>
      </c>
      <c r="H6" s="29">
        <v>0</v>
      </c>
      <c r="J6" s="29" t="s">
        <v>29</v>
      </c>
      <c r="O6" s="29" t="s">
        <v>30</v>
      </c>
      <c r="Q6" s="29">
        <v>100</v>
      </c>
    </row>
    <row r="7" spans="1:17" ht="16.2" x14ac:dyDescent="0.4">
      <c r="A7" s="29">
        <v>3</v>
      </c>
      <c r="B7" s="29">
        <v>0</v>
      </c>
      <c r="C7" s="29" t="s">
        <v>31</v>
      </c>
      <c r="D7" s="29" t="s">
        <v>32</v>
      </c>
      <c r="F7" s="94" t="s">
        <v>33</v>
      </c>
      <c r="G7" s="29" t="s">
        <v>34</v>
      </c>
      <c r="H7" s="29">
        <v>0</v>
      </c>
      <c r="J7" s="29" t="s">
        <v>35</v>
      </c>
      <c r="O7" s="29" t="s">
        <v>36</v>
      </c>
      <c r="Q7" s="29">
        <v>62</v>
      </c>
    </row>
    <row r="8" spans="1:17" x14ac:dyDescent="0.35">
      <c r="A8" s="29">
        <v>4</v>
      </c>
      <c r="B8" s="29">
        <v>0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40</v>
      </c>
      <c r="H8" s="29">
        <v>0</v>
      </c>
      <c r="J8" s="29" t="s">
        <v>41</v>
      </c>
      <c r="O8" s="29" t="s">
        <v>42</v>
      </c>
      <c r="Q8" s="29">
        <v>61</v>
      </c>
    </row>
    <row r="9" spans="1:17" x14ac:dyDescent="0.35">
      <c r="A9" s="29">
        <v>5</v>
      </c>
      <c r="B9" s="29">
        <v>0</v>
      </c>
      <c r="C9" s="29" t="s">
        <v>43</v>
      </c>
      <c r="D9" s="29" t="s">
        <v>44</v>
      </c>
      <c r="E9" s="29" t="s">
        <v>45</v>
      </c>
      <c r="G9" s="29" t="s">
        <v>46</v>
      </c>
      <c r="H9" s="29">
        <v>0</v>
      </c>
      <c r="J9" s="29" t="s">
        <v>47</v>
      </c>
      <c r="O9" s="29" t="s">
        <v>41</v>
      </c>
      <c r="Q9" s="29">
        <v>60</v>
      </c>
    </row>
    <row r="10" spans="1:17" x14ac:dyDescent="0.35">
      <c r="A10" s="29">
        <v>6</v>
      </c>
      <c r="B10" s="29">
        <v>0</v>
      </c>
      <c r="C10" s="29" t="s">
        <v>48</v>
      </c>
      <c r="H10" s="29">
        <v>0</v>
      </c>
      <c r="J10" s="29" t="s">
        <v>24</v>
      </c>
      <c r="O10" s="29" t="s">
        <v>23</v>
      </c>
      <c r="Q10" s="29">
        <v>50</v>
      </c>
    </row>
    <row r="11" spans="1:17" x14ac:dyDescent="0.35">
      <c r="A11" s="29">
        <v>7</v>
      </c>
      <c r="B11" s="29">
        <v>0</v>
      </c>
      <c r="C11" s="29" t="s">
        <v>49</v>
      </c>
      <c r="E11" s="29" t="s">
        <v>50</v>
      </c>
      <c r="H11" s="29">
        <v>1</v>
      </c>
      <c r="J11" s="29" t="s">
        <v>42</v>
      </c>
      <c r="K11" s="29" t="s">
        <v>51</v>
      </c>
      <c r="O11" s="29" t="s">
        <v>35</v>
      </c>
      <c r="Q11" s="29">
        <v>40</v>
      </c>
    </row>
    <row r="12" spans="1:17" x14ac:dyDescent="0.35">
      <c r="A12" s="29">
        <v>8</v>
      </c>
      <c r="B12" s="29">
        <v>0</v>
      </c>
      <c r="C12" s="29" t="s">
        <v>52</v>
      </c>
      <c r="E12" s="29" t="s">
        <v>53</v>
      </c>
      <c r="F12" s="29" t="s">
        <v>54</v>
      </c>
      <c r="G12" s="29" t="s">
        <v>54</v>
      </c>
      <c r="H12" s="29">
        <v>0</v>
      </c>
      <c r="J12" s="29" t="s">
        <v>36</v>
      </c>
      <c r="O12" s="29" t="s">
        <v>47</v>
      </c>
      <c r="Q12" s="29">
        <v>30</v>
      </c>
    </row>
    <row r="13" spans="1:17" x14ac:dyDescent="0.35">
      <c r="A13" s="29">
        <v>9</v>
      </c>
      <c r="B13" s="29">
        <v>121</v>
      </c>
      <c r="C13" s="29" t="s">
        <v>55</v>
      </c>
      <c r="E13" s="29" t="s">
        <v>56</v>
      </c>
      <c r="G13" t="s">
        <v>57</v>
      </c>
      <c r="H13" s="29">
        <v>0</v>
      </c>
      <c r="J13" s="29" t="s">
        <v>30</v>
      </c>
      <c r="O13" s="29" t="s">
        <v>29</v>
      </c>
      <c r="Q13" s="29">
        <v>20</v>
      </c>
    </row>
    <row r="14" spans="1:17" x14ac:dyDescent="0.35">
      <c r="A14" s="29">
        <v>10</v>
      </c>
      <c r="B14" s="29">
        <v>0</v>
      </c>
      <c r="C14" s="29" t="s">
        <v>58</v>
      </c>
      <c r="E14" s="29" t="s">
        <v>59</v>
      </c>
      <c r="F14" s="29" t="s">
        <v>60</v>
      </c>
      <c r="H14" s="29">
        <v>0</v>
      </c>
      <c r="J14" s="29" t="s">
        <v>61</v>
      </c>
    </row>
    <row r="15" spans="1:17" x14ac:dyDescent="0.35">
      <c r="A15" s="29">
        <v>11</v>
      </c>
      <c r="B15" s="29">
        <v>90</v>
      </c>
      <c r="C15" s="29" t="s">
        <v>62</v>
      </c>
      <c r="E15" s="29" t="s">
        <v>63</v>
      </c>
      <c r="G15" t="s">
        <v>64</v>
      </c>
      <c r="H15" s="29">
        <v>0</v>
      </c>
      <c r="J15" s="29" t="s">
        <v>65</v>
      </c>
    </row>
    <row r="16" spans="1:17" x14ac:dyDescent="0.35">
      <c r="A16" s="29">
        <v>12</v>
      </c>
      <c r="B16" s="29">
        <v>0</v>
      </c>
      <c r="C16" s="29" t="s">
        <v>66</v>
      </c>
      <c r="F16" s="29" t="s">
        <v>67</v>
      </c>
      <c r="G16" s="29" t="s">
        <v>67</v>
      </c>
      <c r="H16" s="29">
        <v>0</v>
      </c>
      <c r="J16" s="29" t="s">
        <v>68</v>
      </c>
    </row>
    <row r="17" spans="1:11" x14ac:dyDescent="0.35">
      <c r="A17" s="29">
        <v>13</v>
      </c>
      <c r="B17" s="29">
        <v>99</v>
      </c>
      <c r="C17" s="29" t="s">
        <v>69</v>
      </c>
      <c r="D17" s="29" t="s">
        <v>70</v>
      </c>
      <c r="E17" s="29" t="s">
        <v>59</v>
      </c>
      <c r="G17" s="29" t="s">
        <v>71</v>
      </c>
      <c r="H17" s="29">
        <v>0</v>
      </c>
      <c r="J17" s="29" t="s">
        <v>72</v>
      </c>
    </row>
    <row r="18" spans="1:11" x14ac:dyDescent="0.35">
      <c r="A18" s="29">
        <v>14</v>
      </c>
      <c r="B18" s="29">
        <v>0</v>
      </c>
      <c r="C18" t="s">
        <v>73</v>
      </c>
      <c r="E18" s="29" t="s">
        <v>74</v>
      </c>
      <c r="G18" t="s">
        <v>75</v>
      </c>
      <c r="H18" s="29">
        <v>0</v>
      </c>
      <c r="J18" s="29" t="s">
        <v>76</v>
      </c>
    </row>
    <row r="19" spans="1:11" x14ac:dyDescent="0.35">
      <c r="A19" s="29">
        <v>15</v>
      </c>
      <c r="B19" s="29">
        <v>150</v>
      </c>
      <c r="C19" s="29" t="s">
        <v>77</v>
      </c>
      <c r="E19" s="29" t="s">
        <v>78</v>
      </c>
      <c r="H19" s="29">
        <v>0</v>
      </c>
      <c r="J19" s="29" t="s">
        <v>79</v>
      </c>
    </row>
    <row r="20" spans="1:11" x14ac:dyDescent="0.35">
      <c r="A20" s="29">
        <v>16</v>
      </c>
      <c r="B20" s="29">
        <v>129</v>
      </c>
      <c r="C20" t="s">
        <v>80</v>
      </c>
      <c r="E20" t="s">
        <v>81</v>
      </c>
      <c r="H20" s="29">
        <v>0</v>
      </c>
      <c r="J20" s="29" t="s">
        <v>82</v>
      </c>
    </row>
    <row r="21" spans="1:11" x14ac:dyDescent="0.35">
      <c r="A21" s="29">
        <v>17</v>
      </c>
      <c r="B21" s="29">
        <v>90</v>
      </c>
      <c r="C21" t="s">
        <v>83</v>
      </c>
      <c r="E21" s="95" t="s">
        <v>84</v>
      </c>
      <c r="G21" t="s">
        <v>85</v>
      </c>
      <c r="H21" s="29">
        <v>0</v>
      </c>
      <c r="J21" s="29" t="s">
        <v>86</v>
      </c>
    </row>
    <row r="22" spans="1:11" x14ac:dyDescent="0.35">
      <c r="A22" s="29">
        <v>18</v>
      </c>
      <c r="B22" s="29">
        <v>125</v>
      </c>
      <c r="C22" s="29" t="s">
        <v>87</v>
      </c>
      <c r="E22" s="95" t="s">
        <v>88</v>
      </c>
      <c r="H22" s="29">
        <v>0</v>
      </c>
      <c r="J22" s="29" t="s">
        <v>89</v>
      </c>
    </row>
    <row r="23" spans="1:11" x14ac:dyDescent="0.35">
      <c r="A23" s="29">
        <v>19</v>
      </c>
      <c r="B23" s="29">
        <v>140</v>
      </c>
      <c r="C23" t="s">
        <v>90</v>
      </c>
      <c r="E23" t="s">
        <v>91</v>
      </c>
      <c r="H23" s="29">
        <v>0</v>
      </c>
      <c r="J23" s="29" t="s">
        <v>92</v>
      </c>
    </row>
    <row r="24" spans="1:11" x14ac:dyDescent="0.35">
      <c r="A24" s="29">
        <v>20</v>
      </c>
      <c r="B24" s="29">
        <v>130</v>
      </c>
      <c r="C24" t="s">
        <v>93</v>
      </c>
      <c r="E24" t="s">
        <v>94</v>
      </c>
      <c r="H24" s="29">
        <v>0</v>
      </c>
      <c r="J24" t="s">
        <v>95</v>
      </c>
    </row>
    <row r="25" spans="1:11" x14ac:dyDescent="0.35">
      <c r="A25" s="29">
        <v>21</v>
      </c>
      <c r="B25" s="29">
        <v>95</v>
      </c>
      <c r="C25" s="29" t="s">
        <v>96</v>
      </c>
      <c r="E25" t="s">
        <v>97</v>
      </c>
      <c r="H25" s="29">
        <v>0</v>
      </c>
      <c r="J25" s="29" t="s">
        <v>98</v>
      </c>
    </row>
    <row r="26" spans="1:11" x14ac:dyDescent="0.35">
      <c r="A26" s="29">
        <v>22</v>
      </c>
      <c r="B26" s="29">
        <v>119</v>
      </c>
      <c r="C26" t="s">
        <v>99</v>
      </c>
      <c r="E26" t="s">
        <v>100</v>
      </c>
      <c r="H26" s="29">
        <v>0</v>
      </c>
      <c r="J26" s="29" t="s">
        <v>101</v>
      </c>
    </row>
    <row r="27" spans="1:11" x14ac:dyDescent="0.35">
      <c r="K27" s="29" t="str">
        <f>"["&amp;B5&amp;","&amp;B6&amp;","&amp;B7&amp;","&amp;B8&amp;","&amp;B9&amp;","&amp;B10&amp;","&amp;B11&amp;","&amp;B12&amp;","&amp;B13&amp;","&amp;B14&amp;","&amp;B15&amp;","&amp;B16&amp;","&amp;B17&amp;","&amp;B18&amp;","&amp;B19&amp;","&amp;B20&amp;","&amp;B21&amp;","&amp;B22&amp;","&amp;B23&amp;","&amp;B24&amp;","&amp;B25&amp;","&amp;B26&amp;"]"</f>
        <v>[100,0,0,0,0,0,0,0,121,0,90,0,99,0,150,129,90,125,140,130,95,119]</v>
      </c>
    </row>
  </sheetData>
  <phoneticPr fontId="25" type="noConversion"/>
  <conditionalFormatting sqref="F6:F13">
    <cfRule type="containsText" dxfId="391" priority="1" operator="containsText" text=" ">
      <formula>NOT(ISERROR(SEARCH(" ",F6)))</formula>
    </cfRule>
  </conditionalFormatting>
  <conditionalFormatting sqref="F14:F1048576">
    <cfRule type="containsText" dxfId="390" priority="2" operator="containsText" text=" ">
      <formula>NOT(ISERROR(SEARCH(" ",F14)))</formula>
    </cfRule>
  </conditionalFormatting>
  <conditionalFormatting sqref="A5:C5 J10:M10 J8:N9 J11:N11 O8:O13 P9:XFD13 Q8:XFD8 J1:XFD7 L14:XFD26 A22:D22 G22:I26 K14:K19 J21:K26 H21:I21 G19:I20 G12:N12 H13:N13 A6:D17 G14:I14 H15:I15 G16:I17 H18:I18 A19:E19 A20:B21 D20:D21 A23:E1048576 J19 D18:E18 G6:H11 J14:J17 A18:B18 G27:XFD1048576">
    <cfRule type="containsText" dxfId="389" priority="3" operator="containsText" text=" ">
      <formula>NOT(ISERROR(SEARCH(" ",A1)))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0"/>
  <sheetViews>
    <sheetView topLeftCell="M2" workbookViewId="0">
      <selection activeCell="U14" sqref="U14"/>
    </sheetView>
  </sheetViews>
  <sheetFormatPr defaultColWidth="9" defaultRowHeight="14.4" x14ac:dyDescent="0.25"/>
  <cols>
    <col min="1" max="1" width="11.6640625" customWidth="1"/>
    <col min="3" max="3" width="27.33203125" customWidth="1"/>
    <col min="4" max="4" width="19.88671875" customWidth="1"/>
    <col min="5" max="5" width="22.109375" customWidth="1"/>
    <col min="6" max="6" width="16.33203125" customWidth="1"/>
    <col min="7" max="7" width="12" customWidth="1"/>
    <col min="8" max="8" width="9.44140625" customWidth="1"/>
    <col min="10" max="10" width="51.88671875" customWidth="1"/>
    <col min="13" max="14" width="30.109375" customWidth="1"/>
    <col min="17" max="17" width="14.21875" customWidth="1"/>
    <col min="51" max="51" width="10.109375" customWidth="1"/>
  </cols>
  <sheetData>
    <row r="1" spans="1:54" ht="15.6" x14ac:dyDescent="0.35">
      <c r="A1" s="22" t="s">
        <v>0</v>
      </c>
      <c r="B1" s="74" t="s">
        <v>0</v>
      </c>
      <c r="C1" s="22" t="s">
        <v>0</v>
      </c>
      <c r="D1" s="22" t="s">
        <v>1</v>
      </c>
      <c r="E1" s="22" t="s">
        <v>1</v>
      </c>
      <c r="F1" s="75" t="s">
        <v>1</v>
      </c>
      <c r="G1" s="22" t="s">
        <v>0</v>
      </c>
      <c r="H1" s="22" t="s">
        <v>0</v>
      </c>
      <c r="I1" s="22" t="s">
        <v>0</v>
      </c>
      <c r="J1" s="22" t="s">
        <v>0</v>
      </c>
      <c r="K1" s="22" t="s">
        <v>102</v>
      </c>
      <c r="L1" s="75" t="s">
        <v>1</v>
      </c>
      <c r="M1" s="75" t="s">
        <v>1</v>
      </c>
      <c r="N1" s="22" t="s">
        <v>102</v>
      </c>
      <c r="O1" s="23"/>
      <c r="P1" s="29"/>
      <c r="Q1" s="29" t="s">
        <v>103</v>
      </c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</row>
    <row r="2" spans="1:54" ht="15.6" x14ac:dyDescent="0.35">
      <c r="A2" s="24" t="s">
        <v>3</v>
      </c>
      <c r="B2" s="22" t="s">
        <v>4</v>
      </c>
      <c r="C2" s="24" t="s">
        <v>4</v>
      </c>
      <c r="D2" s="24" t="s">
        <v>4</v>
      </c>
      <c r="E2" s="24" t="s">
        <v>4</v>
      </c>
      <c r="F2" s="75" t="s">
        <v>3</v>
      </c>
      <c r="G2" s="24" t="s">
        <v>3</v>
      </c>
      <c r="H2" s="24" t="s">
        <v>4</v>
      </c>
      <c r="I2" s="24" t="s">
        <v>4</v>
      </c>
      <c r="J2" s="24" t="s">
        <v>4</v>
      </c>
      <c r="K2" s="24" t="s">
        <v>4</v>
      </c>
      <c r="L2" s="75" t="s">
        <v>3</v>
      </c>
      <c r="M2" s="24" t="s">
        <v>4</v>
      </c>
      <c r="N2" s="24" t="s">
        <v>4</v>
      </c>
      <c r="O2" s="25"/>
      <c r="P2" s="29"/>
      <c r="Q2" s="29"/>
      <c r="R2" s="34" t="s">
        <v>104</v>
      </c>
      <c r="S2" s="35"/>
      <c r="T2" s="35"/>
      <c r="U2" s="23"/>
      <c r="V2" s="23"/>
      <c r="W2" s="35"/>
      <c r="X2" s="35"/>
      <c r="Y2" s="35"/>
      <c r="Z2" s="23"/>
      <c r="AA2" s="23"/>
      <c r="AB2" s="35"/>
      <c r="AC2" s="35"/>
      <c r="AD2" s="35"/>
      <c r="AE2" s="23"/>
      <c r="AF2" s="23"/>
      <c r="AG2" s="35"/>
      <c r="AH2" s="35"/>
      <c r="AI2" s="35"/>
      <c r="AJ2" s="23"/>
      <c r="AK2" s="23"/>
      <c r="AL2" s="35"/>
      <c r="AM2" s="35"/>
      <c r="AN2" s="35"/>
      <c r="AO2" s="23"/>
      <c r="AP2" s="23"/>
      <c r="AQ2" s="35"/>
      <c r="AR2" s="35"/>
      <c r="AS2" s="35"/>
      <c r="AT2" s="23"/>
      <c r="AU2" s="23"/>
      <c r="AV2" s="23"/>
      <c r="AW2" s="23"/>
      <c r="AX2" s="23"/>
      <c r="AY2" s="23"/>
      <c r="AZ2" s="23"/>
      <c r="BA2" s="23"/>
      <c r="BB2" s="23"/>
    </row>
    <row r="3" spans="1:54" ht="15.6" x14ac:dyDescent="0.35">
      <c r="A3" s="24" t="s">
        <v>5</v>
      </c>
      <c r="B3" s="22" t="s">
        <v>105</v>
      </c>
      <c r="C3" s="24" t="s">
        <v>106</v>
      </c>
      <c r="D3" s="24" t="s">
        <v>107</v>
      </c>
      <c r="E3" s="24" t="s">
        <v>108</v>
      </c>
      <c r="F3" s="75" t="s">
        <v>109</v>
      </c>
      <c r="G3" s="24" t="s">
        <v>110</v>
      </c>
      <c r="H3" s="24" t="s">
        <v>111</v>
      </c>
      <c r="I3" s="24" t="s">
        <v>112</v>
      </c>
      <c r="J3" s="24" t="s">
        <v>113</v>
      </c>
      <c r="K3" s="24" t="s">
        <v>114</v>
      </c>
      <c r="L3" s="75" t="s">
        <v>6</v>
      </c>
      <c r="M3" s="24" t="s">
        <v>115</v>
      </c>
      <c r="N3" s="24" t="s">
        <v>116</v>
      </c>
      <c r="O3" s="23"/>
      <c r="P3" s="29"/>
      <c r="Q3" s="29"/>
      <c r="R3" s="36"/>
      <c r="S3" s="36"/>
      <c r="T3" s="36" t="s">
        <v>117</v>
      </c>
      <c r="U3" s="36"/>
      <c r="V3" s="36"/>
      <c r="W3" s="50"/>
      <c r="X3" s="50"/>
      <c r="Y3" s="50" t="s">
        <v>118</v>
      </c>
      <c r="Z3" s="50"/>
      <c r="AA3" s="50"/>
      <c r="AB3" s="51"/>
      <c r="AC3" s="51"/>
      <c r="AD3" s="51" t="s">
        <v>119</v>
      </c>
      <c r="AE3" s="51"/>
      <c r="AF3" s="51"/>
      <c r="AG3" s="50"/>
      <c r="AH3" s="50"/>
      <c r="AI3" s="50" t="s">
        <v>120</v>
      </c>
      <c r="AJ3" s="50"/>
      <c r="AK3" s="50"/>
      <c r="AL3" s="51"/>
      <c r="AM3" s="51"/>
      <c r="AN3" s="51" t="s">
        <v>121</v>
      </c>
      <c r="AO3" s="51"/>
      <c r="AP3" s="51"/>
      <c r="AQ3" s="50" t="s">
        <v>122</v>
      </c>
      <c r="AR3" s="50"/>
      <c r="AS3" s="50"/>
      <c r="AT3" s="50"/>
      <c r="AU3" s="50"/>
      <c r="AV3" s="23"/>
      <c r="AW3" s="23"/>
      <c r="AX3" s="23"/>
      <c r="AY3" s="23"/>
      <c r="AZ3" s="23"/>
      <c r="BA3" s="23"/>
      <c r="BB3" s="23"/>
    </row>
    <row r="4" spans="1:54" ht="118.8" x14ac:dyDescent="0.35">
      <c r="A4" s="26" t="s">
        <v>123</v>
      </c>
      <c r="B4" s="76" t="s">
        <v>124</v>
      </c>
      <c r="C4" s="26" t="s">
        <v>125</v>
      </c>
      <c r="D4" s="26" t="s">
        <v>126</v>
      </c>
      <c r="E4" s="26" t="s">
        <v>127</v>
      </c>
      <c r="F4" s="26"/>
      <c r="G4" s="26" t="s">
        <v>128</v>
      </c>
      <c r="H4" s="26" t="s">
        <v>129</v>
      </c>
      <c r="I4" s="26" t="s">
        <v>130</v>
      </c>
      <c r="J4" s="26" t="s">
        <v>131</v>
      </c>
      <c r="K4" s="26" t="s">
        <v>132</v>
      </c>
      <c r="L4" s="26" t="s">
        <v>133</v>
      </c>
      <c r="M4" s="77" t="s">
        <v>134</v>
      </c>
      <c r="N4" s="24" t="s">
        <v>135</v>
      </c>
      <c r="O4" s="28"/>
      <c r="P4" s="37" t="s">
        <v>136</v>
      </c>
      <c r="Q4" s="38" t="s">
        <v>137</v>
      </c>
      <c r="R4" s="39" t="s">
        <v>138</v>
      </c>
      <c r="S4" s="40" t="s">
        <v>139</v>
      </c>
      <c r="T4" s="40" t="s">
        <v>140</v>
      </c>
      <c r="U4" s="40" t="s">
        <v>141</v>
      </c>
      <c r="V4" s="41" t="s">
        <v>142</v>
      </c>
      <c r="W4" s="39" t="s">
        <v>138</v>
      </c>
      <c r="X4" s="40" t="s">
        <v>139</v>
      </c>
      <c r="Y4" s="40" t="s">
        <v>140</v>
      </c>
      <c r="Z4" s="40" t="s">
        <v>141</v>
      </c>
      <c r="AA4" s="41" t="s">
        <v>142</v>
      </c>
      <c r="AB4" s="39" t="s">
        <v>138</v>
      </c>
      <c r="AC4" s="40" t="s">
        <v>139</v>
      </c>
      <c r="AD4" s="40" t="s">
        <v>140</v>
      </c>
      <c r="AE4" s="40" t="s">
        <v>141</v>
      </c>
      <c r="AF4" s="41" t="s">
        <v>142</v>
      </c>
      <c r="AG4" s="39" t="s">
        <v>138</v>
      </c>
      <c r="AH4" s="40" t="s">
        <v>139</v>
      </c>
      <c r="AI4" s="40" t="s">
        <v>140</v>
      </c>
      <c r="AJ4" s="40" t="s">
        <v>141</v>
      </c>
      <c r="AK4" s="41" t="s">
        <v>142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1" t="s">
        <v>142</v>
      </c>
      <c r="AQ4" s="39" t="s">
        <v>138</v>
      </c>
      <c r="AR4" s="40" t="s">
        <v>139</v>
      </c>
      <c r="AS4" s="40" t="s">
        <v>140</v>
      </c>
      <c r="AT4" s="40" t="s">
        <v>141</v>
      </c>
      <c r="AU4" s="41" t="s">
        <v>142</v>
      </c>
      <c r="AV4" s="69"/>
      <c r="AW4" s="69"/>
      <c r="AX4" s="56">
        <v>0</v>
      </c>
      <c r="AY4" s="56" t="s">
        <v>143</v>
      </c>
      <c r="AZ4" s="56" t="s">
        <v>144</v>
      </c>
      <c r="BA4" s="56" t="s">
        <v>139</v>
      </c>
      <c r="BB4" s="56" t="s">
        <v>5</v>
      </c>
    </row>
    <row r="5" spans="1:54" ht="15.6" x14ac:dyDescent="0.35">
      <c r="A5" s="29">
        <v>1</v>
      </c>
      <c r="B5" s="29"/>
      <c r="C5" s="23">
        <v>1</v>
      </c>
      <c r="D5" s="23"/>
      <c r="E5" s="23"/>
      <c r="F5" s="23"/>
      <c r="G5" s="23">
        <v>1</v>
      </c>
      <c r="H5" s="23">
        <v>0</v>
      </c>
      <c r="I5" s="23">
        <v>30</v>
      </c>
      <c r="J5" s="23" t="str">
        <f t="shared" ref="J5:J20" si="0">IF(AQ5&lt;&gt;"",S5&amp;"|"&amp;T5&amp;"|"&amp;U5&amp;","&amp;X5&amp;"|"&amp;Y5&amp;"|"&amp;Z5&amp;","&amp;AC5&amp;"|"&amp;AD5&amp;"|"&amp;AE5&amp;","&amp;AH5&amp;"|"&amp;AI5&amp;"|"&amp;AJ5&amp;","&amp;AM5&amp;"|"&amp;AN5&amp;"|"&amp;AO5&amp;","&amp;AR5&amp;"|"&amp;AS5&amp;"|"&amp;AT5,IF(AL5&lt;&gt;"",S5&amp;"|"&amp;T5&amp;"|"&amp;U5&amp;","&amp;X5&amp;"|"&amp;Y5&amp;"|"&amp;Z5&amp;","&amp;AC5&amp;"|"&amp;AD5&amp;"|"&amp;AE5&amp;","&amp;AH5&amp;"|"&amp;AI5&amp;"|"&amp;AJ5&amp;","&amp;AM5&amp;"|"&amp;AN5&amp;"|"&amp;AO5,IF(AG5&lt;&gt;"",S5&amp;"|"&amp;T5&amp;"|"&amp;U5&amp;","&amp;X5&amp;"|"&amp;Y5&amp;"|"&amp;Z5&amp;","&amp;AC5&amp;"|"&amp;AD5&amp;"|"&amp;AE5&amp;","&amp;AH5&amp;"|"&amp;AI5&amp;"|"&amp;AJ5,IF(AB5&lt;&gt;"",S5&amp;"|"&amp;T5&amp;"|"&amp;U5&amp;","&amp;X5&amp;"|"&amp;Y5&amp;"|"&amp;Z5&amp;","&amp;AC5&amp;"|"&amp;AD5&amp;"|"&amp;AE5,IF(W5&lt;&gt;"",S5&amp;"|"&amp;T5&amp;"|"&amp;U5&amp;","&amp;X5&amp;"|"&amp;Y5&amp;"|"&amp;Z5,S5&amp;"|"&amp;T5&amp;"|"&amp;U5)))))</f>
        <v>2|1001|1,2|1002|1,1|2|8888</v>
      </c>
      <c r="K5" s="78"/>
      <c r="L5" s="29">
        <v>0</v>
      </c>
      <c r="M5" s="23"/>
      <c r="N5" s="79" t="s">
        <v>145</v>
      </c>
      <c r="O5" s="23"/>
      <c r="P5" s="29">
        <v>1</v>
      </c>
      <c r="Q5" s="38" t="s">
        <v>146</v>
      </c>
      <c r="R5" s="53" t="s">
        <v>147</v>
      </c>
      <c r="S5" s="43">
        <f t="shared" ref="S5:S20" si="1">VLOOKUP(R5,AX$1:BB$25,4,0)</f>
        <v>2</v>
      </c>
      <c r="T5" s="43">
        <f t="shared" ref="T5:T20" si="2">VLOOKUP(R5,AX$1:BB$25,5,0)</f>
        <v>1001</v>
      </c>
      <c r="U5" s="44">
        <v>1</v>
      </c>
      <c r="V5" s="45">
        <f t="shared" ref="V5:V20" si="3">VLOOKUP(R5,AX$1:BB$25,2,0)*U5</f>
        <v>0.2</v>
      </c>
      <c r="W5" s="53" t="s">
        <v>148</v>
      </c>
      <c r="X5" s="43">
        <f t="shared" ref="X5:X20" si="4">VLOOKUP(W5,AX$1:BB$25,4,0)</f>
        <v>2</v>
      </c>
      <c r="Y5" s="43">
        <f t="shared" ref="Y5:Y20" si="5">VLOOKUP(W5,AX$1:BB$25,5,0)</f>
        <v>1002</v>
      </c>
      <c r="Z5" s="44">
        <v>1</v>
      </c>
      <c r="AA5" s="45">
        <f t="shared" ref="AA5:AA20" si="6">VLOOKUP(W5,AX$1:BB$25,2,0)*Z5</f>
        <v>0.5</v>
      </c>
      <c r="AB5" s="90" t="s">
        <v>149</v>
      </c>
      <c r="AC5" s="43">
        <f t="shared" ref="AC5:AC20" si="7">VLOOKUP(AB5,AX$1:BB$25,4,0)</f>
        <v>1</v>
      </c>
      <c r="AD5" s="43">
        <f t="shared" ref="AD5:AD20" si="8">VLOOKUP(AB5,AX$1:BB$25,5,0)</f>
        <v>2</v>
      </c>
      <c r="AE5" s="55">
        <v>8888</v>
      </c>
      <c r="AF5" s="45">
        <f t="shared" ref="AF5:AF20" si="9">VLOOKUP(AB5,AX$1:BB$25,2,0)*AE5</f>
        <v>8.8880000000000001E-2</v>
      </c>
      <c r="AG5" s="61"/>
      <c r="AH5" s="43"/>
      <c r="AI5" s="43"/>
      <c r="AJ5" s="43"/>
      <c r="AK5" s="66"/>
      <c r="AL5" s="61"/>
      <c r="AM5" s="43"/>
      <c r="AN5" s="43"/>
      <c r="AO5" s="43"/>
      <c r="AP5" s="66"/>
      <c r="AQ5" s="61"/>
      <c r="AR5" s="43"/>
      <c r="AS5" s="43"/>
      <c r="AT5" s="43"/>
      <c r="AU5" s="66"/>
      <c r="AV5" s="23"/>
      <c r="AW5" s="23"/>
      <c r="AX5" s="56" t="s">
        <v>150</v>
      </c>
      <c r="AY5" s="56">
        <v>1</v>
      </c>
      <c r="AZ5" s="56">
        <v>0.1</v>
      </c>
      <c r="BA5" s="56">
        <v>1</v>
      </c>
      <c r="BB5" s="56">
        <v>0</v>
      </c>
    </row>
    <row r="6" spans="1:54" ht="15.6" x14ac:dyDescent="0.35">
      <c r="A6" s="29">
        <v>2</v>
      </c>
      <c r="B6" s="29"/>
      <c r="C6" s="23">
        <v>1</v>
      </c>
      <c r="D6" s="23"/>
      <c r="E6" s="23"/>
      <c r="F6" s="23"/>
      <c r="G6" s="23">
        <v>1</v>
      </c>
      <c r="H6" s="23">
        <v>0</v>
      </c>
      <c r="I6" s="23">
        <v>60</v>
      </c>
      <c r="J6" s="23" t="str">
        <f t="shared" si="0"/>
        <v>2|1002|1,2|1004|1,1|2|12888</v>
      </c>
      <c r="K6" s="78"/>
      <c r="L6" s="29">
        <v>0</v>
      </c>
      <c r="M6" s="23"/>
      <c r="N6" s="79" t="s">
        <v>151</v>
      </c>
      <c r="O6" s="23"/>
      <c r="P6" s="29">
        <v>1</v>
      </c>
      <c r="Q6" s="38" t="s">
        <v>146</v>
      </c>
      <c r="R6" s="53" t="s">
        <v>148</v>
      </c>
      <c r="S6" s="43">
        <f t="shared" si="1"/>
        <v>2</v>
      </c>
      <c r="T6" s="43">
        <f t="shared" si="2"/>
        <v>1002</v>
      </c>
      <c r="U6" s="44">
        <v>1</v>
      </c>
      <c r="V6" s="45">
        <f t="shared" si="3"/>
        <v>0.5</v>
      </c>
      <c r="W6" s="53" t="s">
        <v>152</v>
      </c>
      <c r="X6" s="43">
        <f t="shared" si="4"/>
        <v>2</v>
      </c>
      <c r="Y6" s="43">
        <f t="shared" si="5"/>
        <v>1004</v>
      </c>
      <c r="Z6" s="44">
        <v>1</v>
      </c>
      <c r="AA6" s="45">
        <f t="shared" si="6"/>
        <v>0.2</v>
      </c>
      <c r="AB6" s="54" t="s">
        <v>149</v>
      </c>
      <c r="AC6" s="43">
        <f t="shared" si="7"/>
        <v>1</v>
      </c>
      <c r="AD6" s="43">
        <f t="shared" si="8"/>
        <v>2</v>
      </c>
      <c r="AE6" s="54">
        <v>12888</v>
      </c>
      <c r="AF6" s="45">
        <f t="shared" si="9"/>
        <v>0.12888000000000002</v>
      </c>
      <c r="AG6" s="61"/>
      <c r="AH6" s="43"/>
      <c r="AI6" s="43"/>
      <c r="AJ6" s="43"/>
      <c r="AK6" s="66"/>
      <c r="AL6" s="61"/>
      <c r="AM6" s="43"/>
      <c r="AN6" s="43"/>
      <c r="AO6" s="43"/>
      <c r="AP6" s="66"/>
      <c r="AQ6" s="61"/>
      <c r="AR6" s="43"/>
      <c r="AS6" s="43"/>
      <c r="AT6" s="43"/>
      <c r="AU6" s="66"/>
      <c r="AV6" s="23"/>
      <c r="AW6" s="23"/>
      <c r="AX6" s="56" t="s">
        <v>153</v>
      </c>
      <c r="AY6" s="56">
        <v>0.1</v>
      </c>
      <c r="AZ6" s="56">
        <v>1</v>
      </c>
      <c r="BA6" s="56">
        <v>1</v>
      </c>
      <c r="BB6" s="56">
        <v>1</v>
      </c>
    </row>
    <row r="7" spans="1:54" ht="15.6" x14ac:dyDescent="0.35">
      <c r="A7" s="29">
        <v>3</v>
      </c>
      <c r="B7" s="29"/>
      <c r="C7" s="23">
        <v>1</v>
      </c>
      <c r="D7" s="23"/>
      <c r="E7" s="23"/>
      <c r="F7" s="23"/>
      <c r="G7" s="23">
        <v>1</v>
      </c>
      <c r="H7" s="23">
        <v>0</v>
      </c>
      <c r="I7" s="23">
        <v>90</v>
      </c>
      <c r="J7" s="23" t="str">
        <f t="shared" si="0"/>
        <v>2|1001|1,2|1004|1,1|2|19888</v>
      </c>
      <c r="K7" s="78"/>
      <c r="L7" s="29">
        <v>0</v>
      </c>
      <c r="M7" s="23"/>
      <c r="N7" s="79" t="s">
        <v>154</v>
      </c>
      <c r="O7" s="23"/>
      <c r="P7" s="29">
        <v>1</v>
      </c>
      <c r="Q7" s="38" t="s">
        <v>146</v>
      </c>
      <c r="R7" s="53" t="s">
        <v>147</v>
      </c>
      <c r="S7" s="43">
        <f t="shared" si="1"/>
        <v>2</v>
      </c>
      <c r="T7" s="43">
        <f t="shared" si="2"/>
        <v>1001</v>
      </c>
      <c r="U7" s="44">
        <v>1</v>
      </c>
      <c r="V7" s="45">
        <f t="shared" si="3"/>
        <v>0.2</v>
      </c>
      <c r="W7" s="53" t="s">
        <v>152</v>
      </c>
      <c r="X7" s="43">
        <f t="shared" si="4"/>
        <v>2</v>
      </c>
      <c r="Y7" s="43">
        <f t="shared" si="5"/>
        <v>1004</v>
      </c>
      <c r="Z7" s="44">
        <v>1</v>
      </c>
      <c r="AA7" s="45">
        <f t="shared" si="6"/>
        <v>0.2</v>
      </c>
      <c r="AB7" s="52" t="s">
        <v>149</v>
      </c>
      <c r="AC7" s="43">
        <f t="shared" si="7"/>
        <v>1</v>
      </c>
      <c r="AD7" s="43">
        <f t="shared" si="8"/>
        <v>2</v>
      </c>
      <c r="AE7" s="44">
        <v>19888</v>
      </c>
      <c r="AF7" s="45">
        <f t="shared" si="9"/>
        <v>0.19888000000000003</v>
      </c>
      <c r="AG7" s="61"/>
      <c r="AH7" s="43"/>
      <c r="AI7" s="43"/>
      <c r="AJ7" s="43"/>
      <c r="AK7" s="66"/>
      <c r="AL7" s="61"/>
      <c r="AM7" s="43"/>
      <c r="AN7" s="43"/>
      <c r="AO7" s="43"/>
      <c r="AP7" s="66"/>
      <c r="AQ7" s="61"/>
      <c r="AR7" s="43"/>
      <c r="AS7" s="43"/>
      <c r="AT7" s="43"/>
      <c r="AU7" s="66"/>
      <c r="AV7" s="23"/>
      <c r="AW7" s="23"/>
      <c r="AX7" s="56" t="s">
        <v>149</v>
      </c>
      <c r="AY7" s="56">
        <v>1.0000000000000001E-5</v>
      </c>
      <c r="AZ7" s="56">
        <v>1E-4</v>
      </c>
      <c r="BA7" s="56">
        <v>1</v>
      </c>
      <c r="BB7" s="56">
        <v>2</v>
      </c>
    </row>
    <row r="8" spans="1:54" ht="15.6" x14ac:dyDescent="0.35">
      <c r="A8" s="29">
        <v>4</v>
      </c>
      <c r="B8" s="29"/>
      <c r="C8" s="23">
        <v>1</v>
      </c>
      <c r="D8" s="23"/>
      <c r="E8" s="23"/>
      <c r="F8" s="23"/>
      <c r="G8" s="23">
        <v>1</v>
      </c>
      <c r="H8" s="23">
        <v>0</v>
      </c>
      <c r="I8" s="23">
        <v>120</v>
      </c>
      <c r="J8" s="23" t="str">
        <f t="shared" si="0"/>
        <v>2|1003|1,2|1002|1,1|2|28888</v>
      </c>
      <c r="K8" s="78"/>
      <c r="L8" s="29">
        <v>0</v>
      </c>
      <c r="M8" s="23"/>
      <c r="N8" s="79" t="s">
        <v>155</v>
      </c>
      <c r="O8" s="23"/>
      <c r="P8" s="29">
        <v>1</v>
      </c>
      <c r="Q8" s="38" t="s">
        <v>146</v>
      </c>
      <c r="R8" s="53" t="s">
        <v>156</v>
      </c>
      <c r="S8" s="43">
        <f t="shared" si="1"/>
        <v>2</v>
      </c>
      <c r="T8" s="43">
        <f t="shared" si="2"/>
        <v>1003</v>
      </c>
      <c r="U8" s="44">
        <v>1</v>
      </c>
      <c r="V8" s="45">
        <f t="shared" si="3"/>
        <v>2</v>
      </c>
      <c r="W8" s="53" t="s">
        <v>148</v>
      </c>
      <c r="X8" s="43">
        <f t="shared" si="4"/>
        <v>2</v>
      </c>
      <c r="Y8" s="43">
        <f t="shared" si="5"/>
        <v>1002</v>
      </c>
      <c r="Z8" s="44">
        <v>1</v>
      </c>
      <c r="AA8" s="45">
        <f t="shared" si="6"/>
        <v>0.5</v>
      </c>
      <c r="AB8" s="53" t="s">
        <v>149</v>
      </c>
      <c r="AC8" s="43">
        <f t="shared" si="7"/>
        <v>1</v>
      </c>
      <c r="AD8" s="43">
        <f t="shared" si="8"/>
        <v>2</v>
      </c>
      <c r="AE8" s="55">
        <v>28888</v>
      </c>
      <c r="AF8" s="45">
        <f t="shared" si="9"/>
        <v>0.28888000000000003</v>
      </c>
      <c r="AG8" s="61"/>
      <c r="AH8" s="43"/>
      <c r="AI8" s="43"/>
      <c r="AJ8" s="43"/>
      <c r="AK8" s="66"/>
      <c r="AL8" s="61"/>
      <c r="AM8" s="43"/>
      <c r="AN8" s="43"/>
      <c r="AO8" s="43"/>
      <c r="AP8" s="66"/>
      <c r="AQ8" s="61"/>
      <c r="AR8" s="43"/>
      <c r="AS8" s="43"/>
      <c r="AT8" s="43"/>
      <c r="AU8" s="66"/>
      <c r="AV8" s="23"/>
      <c r="AW8" s="23"/>
      <c r="AX8" s="56" t="s">
        <v>147</v>
      </c>
      <c r="AY8" s="56">
        <v>0.2</v>
      </c>
      <c r="AZ8" s="56">
        <v>2</v>
      </c>
      <c r="BA8" s="56">
        <v>2</v>
      </c>
      <c r="BB8" s="56">
        <v>1001</v>
      </c>
    </row>
    <row r="9" spans="1:54" ht="15.6" x14ac:dyDescent="0.35">
      <c r="A9" s="29">
        <v>5</v>
      </c>
      <c r="B9" s="29"/>
      <c r="C9" s="23">
        <v>1</v>
      </c>
      <c r="D9" s="23" t="s">
        <v>157</v>
      </c>
      <c r="E9" s="23"/>
      <c r="F9" s="23"/>
      <c r="G9" s="23">
        <v>2</v>
      </c>
      <c r="H9" s="23">
        <v>0</v>
      </c>
      <c r="I9" s="23">
        <v>150</v>
      </c>
      <c r="J9" s="23" t="str">
        <f t="shared" si="0"/>
        <v>1|1|50,1|2|288888,2|1001|5,2|1002|5,2|1003|2,2|1004|5</v>
      </c>
      <c r="K9" s="80" t="s">
        <v>158</v>
      </c>
      <c r="L9" s="29">
        <v>0</v>
      </c>
      <c r="M9" s="23"/>
      <c r="N9" s="79" t="s">
        <v>159</v>
      </c>
      <c r="O9" s="23"/>
      <c r="P9" s="29">
        <v>1</v>
      </c>
      <c r="Q9" s="85" t="s">
        <v>146</v>
      </c>
      <c r="R9" s="53" t="s">
        <v>388</v>
      </c>
      <c r="S9" s="43">
        <f t="shared" si="1"/>
        <v>1</v>
      </c>
      <c r="T9" s="43">
        <f t="shared" si="2"/>
        <v>1</v>
      </c>
      <c r="U9" s="44">
        <v>50</v>
      </c>
      <c r="V9" s="45">
        <f t="shared" si="3"/>
        <v>5</v>
      </c>
      <c r="W9" s="53" t="s">
        <v>149</v>
      </c>
      <c r="X9" s="43">
        <f t="shared" si="4"/>
        <v>1</v>
      </c>
      <c r="Y9" s="43">
        <f t="shared" si="5"/>
        <v>2</v>
      </c>
      <c r="Z9" s="55">
        <v>288888</v>
      </c>
      <c r="AA9" s="45">
        <f t="shared" si="6"/>
        <v>2.8888800000000003</v>
      </c>
      <c r="AB9" s="91" t="s">
        <v>147</v>
      </c>
      <c r="AC9" s="43">
        <f t="shared" si="7"/>
        <v>2</v>
      </c>
      <c r="AD9" s="43">
        <f t="shared" si="8"/>
        <v>1001</v>
      </c>
      <c r="AE9" s="55">
        <v>5</v>
      </c>
      <c r="AF9" s="45">
        <f t="shared" si="9"/>
        <v>1</v>
      </c>
      <c r="AG9" s="92" t="s">
        <v>148</v>
      </c>
      <c r="AH9" s="43">
        <f>VLOOKUP(AG9,AX$1:BB$25,4,0)</f>
        <v>2</v>
      </c>
      <c r="AI9" s="43">
        <f>VLOOKUP(AG9,AX$1:BB$25,5,0)</f>
        <v>1002</v>
      </c>
      <c r="AJ9" s="93">
        <v>5</v>
      </c>
      <c r="AK9" s="45">
        <f>VLOOKUP(AG9,AX$1:BB$25,2,0)*AJ9</f>
        <v>2.5</v>
      </c>
      <c r="AL9" s="92" t="s">
        <v>156</v>
      </c>
      <c r="AM9" s="43">
        <f>VLOOKUP(AL9,AX$1:BB$25,4,0)</f>
        <v>2</v>
      </c>
      <c r="AN9" s="43">
        <f>VLOOKUP(AL9,AX$1:BB$25,5,0)</f>
        <v>1003</v>
      </c>
      <c r="AO9" s="93">
        <v>2</v>
      </c>
      <c r="AP9" s="45">
        <f>VLOOKUP(AL9,AX$1:BB$25,2,0)*AO9</f>
        <v>4</v>
      </c>
      <c r="AQ9" s="92" t="s">
        <v>152</v>
      </c>
      <c r="AR9" s="43">
        <f>VLOOKUP(AQ9,AX$1:BB$25,4,0)</f>
        <v>2</v>
      </c>
      <c r="AS9" s="43">
        <f>VLOOKUP(AQ9,AX$1:BB$25,5,0)</f>
        <v>1004</v>
      </c>
      <c r="AT9" s="93">
        <v>5</v>
      </c>
      <c r="AU9" s="45">
        <f>VLOOKUP(AQ9,AX$1:BB$25,2,0)*AT9</f>
        <v>1</v>
      </c>
      <c r="AV9" s="23"/>
      <c r="AW9" s="23"/>
      <c r="AX9" s="56" t="s">
        <v>148</v>
      </c>
      <c r="AY9" s="56">
        <v>0.5</v>
      </c>
      <c r="AZ9" s="56">
        <v>5</v>
      </c>
      <c r="BA9" s="56">
        <v>2</v>
      </c>
      <c r="BB9" s="56">
        <v>1002</v>
      </c>
    </row>
    <row r="10" spans="1:54" ht="15.6" x14ac:dyDescent="0.35">
      <c r="A10" s="29">
        <v>6</v>
      </c>
      <c r="B10" s="29"/>
      <c r="C10" s="7">
        <v>2</v>
      </c>
      <c r="D10" s="23" t="s">
        <v>161</v>
      </c>
      <c r="E10" s="23" t="s">
        <v>162</v>
      </c>
      <c r="F10" s="23">
        <v>83</v>
      </c>
      <c r="G10" s="7">
        <v>1</v>
      </c>
      <c r="H10" s="7">
        <v>4</v>
      </c>
      <c r="I10" s="7">
        <v>10</v>
      </c>
      <c r="J10" s="23" t="str">
        <f t="shared" si="0"/>
        <v>1|6|20,2|1001|1,2|1002|1</v>
      </c>
      <c r="K10" s="78"/>
      <c r="L10" s="29">
        <v>100</v>
      </c>
      <c r="M10" s="30" t="s">
        <v>163</v>
      </c>
      <c r="N10" s="79" t="s">
        <v>164</v>
      </c>
      <c r="O10" s="23"/>
      <c r="P10" s="29">
        <v>2</v>
      </c>
      <c r="Q10" s="38" t="s">
        <v>165</v>
      </c>
      <c r="R10" s="42" t="s">
        <v>166</v>
      </c>
      <c r="S10" s="43">
        <f t="shared" si="1"/>
        <v>1</v>
      </c>
      <c r="T10" s="43">
        <f t="shared" si="2"/>
        <v>6</v>
      </c>
      <c r="U10" s="44">
        <v>20</v>
      </c>
      <c r="V10" s="45">
        <f t="shared" si="3"/>
        <v>20</v>
      </c>
      <c r="W10" s="52" t="s">
        <v>147</v>
      </c>
      <c r="X10" s="43">
        <f t="shared" si="4"/>
        <v>2</v>
      </c>
      <c r="Y10" s="43">
        <f t="shared" si="5"/>
        <v>1001</v>
      </c>
      <c r="Z10" s="44">
        <v>1</v>
      </c>
      <c r="AA10" s="45">
        <f t="shared" si="6"/>
        <v>0.2</v>
      </c>
      <c r="AB10" s="53" t="s">
        <v>148</v>
      </c>
      <c r="AC10" s="43">
        <f t="shared" si="7"/>
        <v>2</v>
      </c>
      <c r="AD10" s="43">
        <f t="shared" si="8"/>
        <v>1002</v>
      </c>
      <c r="AE10" s="44">
        <v>1</v>
      </c>
      <c r="AF10" s="45">
        <f t="shared" si="9"/>
        <v>0.5</v>
      </c>
      <c r="AG10" s="59"/>
      <c r="AH10" s="56"/>
      <c r="AI10" s="56"/>
      <c r="AJ10" s="56"/>
      <c r="AK10" s="60"/>
      <c r="AL10" s="61"/>
      <c r="AM10" s="43"/>
      <c r="AN10" s="43"/>
      <c r="AO10" s="43"/>
      <c r="AP10" s="66"/>
      <c r="AQ10" s="59"/>
      <c r="AR10" s="56"/>
      <c r="AS10" s="56"/>
      <c r="AT10" s="56"/>
      <c r="AU10" s="60"/>
      <c r="AV10" s="23"/>
      <c r="AW10" s="23"/>
      <c r="AX10" s="56" t="s">
        <v>156</v>
      </c>
      <c r="AY10" s="56">
        <v>2</v>
      </c>
      <c r="AZ10" s="56">
        <v>20</v>
      </c>
      <c r="BA10" s="56">
        <v>2</v>
      </c>
      <c r="BB10" s="56">
        <v>1003</v>
      </c>
    </row>
    <row r="11" spans="1:54" ht="15.6" x14ac:dyDescent="0.35">
      <c r="A11" s="29">
        <v>7</v>
      </c>
      <c r="B11" s="29"/>
      <c r="C11" s="7">
        <v>2</v>
      </c>
      <c r="D11" s="23" t="s">
        <v>167</v>
      </c>
      <c r="E11" s="23" t="s">
        <v>168</v>
      </c>
      <c r="F11" s="23"/>
      <c r="G11" s="7">
        <v>1</v>
      </c>
      <c r="H11" s="7">
        <v>6</v>
      </c>
      <c r="I11" s="7">
        <v>1</v>
      </c>
      <c r="J11" s="23" t="str">
        <f t="shared" si="0"/>
        <v>1|6|20,2|1002|1,2|1003|1</v>
      </c>
      <c r="K11" s="78"/>
      <c r="L11" s="29">
        <v>90</v>
      </c>
      <c r="M11" s="30" t="s">
        <v>169</v>
      </c>
      <c r="N11" s="79" t="s">
        <v>170</v>
      </c>
      <c r="O11" s="23"/>
      <c r="P11" s="29">
        <v>2</v>
      </c>
      <c r="Q11" s="38" t="s">
        <v>171</v>
      </c>
      <c r="R11" s="42" t="s">
        <v>166</v>
      </c>
      <c r="S11" s="43">
        <f t="shared" si="1"/>
        <v>1</v>
      </c>
      <c r="T11" s="43">
        <f t="shared" si="2"/>
        <v>6</v>
      </c>
      <c r="U11" s="44">
        <v>20</v>
      </c>
      <c r="V11" s="45">
        <f t="shared" si="3"/>
        <v>20</v>
      </c>
      <c r="W11" s="54" t="s">
        <v>148</v>
      </c>
      <c r="X11" s="43">
        <f t="shared" si="4"/>
        <v>2</v>
      </c>
      <c r="Y11" s="43">
        <f t="shared" si="5"/>
        <v>1002</v>
      </c>
      <c r="Z11" s="44">
        <v>1</v>
      </c>
      <c r="AA11" s="45">
        <f t="shared" si="6"/>
        <v>0.5</v>
      </c>
      <c r="AB11" s="53" t="s">
        <v>156</v>
      </c>
      <c r="AC11" s="43">
        <f t="shared" si="7"/>
        <v>2</v>
      </c>
      <c r="AD11" s="43">
        <f t="shared" si="8"/>
        <v>1003</v>
      </c>
      <c r="AE11" s="44">
        <v>1</v>
      </c>
      <c r="AF11" s="45">
        <f t="shared" si="9"/>
        <v>2</v>
      </c>
      <c r="AG11" s="59"/>
      <c r="AH11" s="56"/>
      <c r="AI11" s="56"/>
      <c r="AJ11" s="56"/>
      <c r="AK11" s="60"/>
      <c r="AL11" s="61"/>
      <c r="AM11" s="43"/>
      <c r="AN11" s="43"/>
      <c r="AO11" s="43"/>
      <c r="AP11" s="66"/>
      <c r="AQ11" s="59"/>
      <c r="AR11" s="56"/>
      <c r="AS11" s="56"/>
      <c r="AT11" s="56"/>
      <c r="AU11" s="60"/>
      <c r="AV11" s="23"/>
      <c r="AW11" s="23"/>
      <c r="AX11" s="56" t="s">
        <v>152</v>
      </c>
      <c r="AY11" s="56">
        <v>0.2</v>
      </c>
      <c r="AZ11" s="56">
        <v>2</v>
      </c>
      <c r="BA11" s="56">
        <v>2</v>
      </c>
      <c r="BB11" s="56">
        <v>1004</v>
      </c>
    </row>
    <row r="12" spans="1:54" ht="15.6" x14ac:dyDescent="0.35">
      <c r="A12" s="29">
        <v>9</v>
      </c>
      <c r="B12" s="29"/>
      <c r="C12" s="7">
        <v>6</v>
      </c>
      <c r="D12" s="23" t="s">
        <v>172</v>
      </c>
      <c r="E12" s="23" t="s">
        <v>173</v>
      </c>
      <c r="F12" s="23"/>
      <c r="G12" s="7">
        <v>1</v>
      </c>
      <c r="H12" s="23">
        <v>0</v>
      </c>
      <c r="I12" s="23">
        <v>1</v>
      </c>
      <c r="J12" s="23" t="str">
        <f t="shared" si="0"/>
        <v>1|6|20,1|2|18888,2|1003|1</v>
      </c>
      <c r="K12" s="78"/>
      <c r="L12" s="29">
        <v>40</v>
      </c>
      <c r="M12" s="81" t="s">
        <v>174</v>
      </c>
      <c r="N12" s="79" t="s">
        <v>175</v>
      </c>
      <c r="O12" s="23"/>
      <c r="P12" s="29">
        <v>6</v>
      </c>
      <c r="Q12" s="38" t="s">
        <v>41</v>
      </c>
      <c r="R12" s="42" t="s">
        <v>166</v>
      </c>
      <c r="S12" s="43">
        <f t="shared" si="1"/>
        <v>1</v>
      </c>
      <c r="T12" s="43">
        <f t="shared" si="2"/>
        <v>6</v>
      </c>
      <c r="U12" s="44">
        <v>20</v>
      </c>
      <c r="V12" s="45">
        <f t="shared" si="3"/>
        <v>20</v>
      </c>
      <c r="W12" s="53" t="s">
        <v>149</v>
      </c>
      <c r="X12" s="43">
        <f t="shared" si="4"/>
        <v>1</v>
      </c>
      <c r="Y12" s="43">
        <f t="shared" si="5"/>
        <v>2</v>
      </c>
      <c r="Z12" s="55">
        <v>18888</v>
      </c>
      <c r="AA12" s="45">
        <f t="shared" si="6"/>
        <v>0.18888000000000002</v>
      </c>
      <c r="AB12" s="53" t="s">
        <v>156</v>
      </c>
      <c r="AC12" s="43">
        <f t="shared" si="7"/>
        <v>2</v>
      </c>
      <c r="AD12" s="43">
        <f t="shared" si="8"/>
        <v>1003</v>
      </c>
      <c r="AE12" s="44">
        <v>1</v>
      </c>
      <c r="AF12" s="45">
        <f t="shared" si="9"/>
        <v>2</v>
      </c>
      <c r="AG12" s="59"/>
      <c r="AH12" s="56"/>
      <c r="AI12" s="56"/>
      <c r="AJ12" s="56"/>
      <c r="AK12" s="60"/>
      <c r="AL12" s="61"/>
      <c r="AM12" s="43"/>
      <c r="AN12" s="43"/>
      <c r="AO12" s="43"/>
      <c r="AP12" s="66"/>
      <c r="AQ12" s="59"/>
      <c r="AR12" s="56"/>
      <c r="AS12" s="56"/>
      <c r="AT12" s="56"/>
      <c r="AU12" s="60"/>
      <c r="AV12" s="23"/>
      <c r="AW12" s="23"/>
      <c r="AX12" s="70" t="s">
        <v>160</v>
      </c>
      <c r="AY12" s="70">
        <f>1/1000</f>
        <v>1E-3</v>
      </c>
      <c r="AZ12" s="70">
        <f>1/100</f>
        <v>0.01</v>
      </c>
      <c r="BA12" s="70">
        <v>2</v>
      </c>
      <c r="BB12" s="70">
        <v>1204</v>
      </c>
    </row>
    <row r="13" spans="1:54" ht="15.6" x14ac:dyDescent="0.35">
      <c r="A13" s="29">
        <v>11</v>
      </c>
      <c r="B13" s="29"/>
      <c r="C13" s="7">
        <v>8</v>
      </c>
      <c r="D13" s="23" t="s">
        <v>177</v>
      </c>
      <c r="E13" s="23" t="s">
        <v>178</v>
      </c>
      <c r="F13" s="23"/>
      <c r="G13" s="7">
        <v>1</v>
      </c>
      <c r="H13" s="29">
        <v>0</v>
      </c>
      <c r="I13" s="23">
        <v>1</v>
      </c>
      <c r="J13" s="23" t="str">
        <f t="shared" si="0"/>
        <v>1|6|50,1|2|28888,2|1003|2</v>
      </c>
      <c r="K13" s="78"/>
      <c r="L13" s="29">
        <v>110</v>
      </c>
      <c r="M13" s="81" t="s">
        <v>179</v>
      </c>
      <c r="N13" s="79" t="s">
        <v>180</v>
      </c>
      <c r="O13" s="23"/>
      <c r="P13" s="29">
        <v>8</v>
      </c>
      <c r="Q13" s="38" t="s">
        <v>181</v>
      </c>
      <c r="R13" s="42" t="s">
        <v>166</v>
      </c>
      <c r="S13" s="43">
        <f t="shared" si="1"/>
        <v>1</v>
      </c>
      <c r="T13" s="43">
        <f t="shared" si="2"/>
        <v>6</v>
      </c>
      <c r="U13" s="86">
        <v>50</v>
      </c>
      <c r="V13" s="45">
        <f t="shared" si="3"/>
        <v>50</v>
      </c>
      <c r="W13" s="53" t="s">
        <v>149</v>
      </c>
      <c r="X13" s="43">
        <f t="shared" si="4"/>
        <v>1</v>
      </c>
      <c r="Y13" s="43">
        <f t="shared" si="5"/>
        <v>2</v>
      </c>
      <c r="Z13" s="55">
        <v>28888</v>
      </c>
      <c r="AA13" s="45">
        <f t="shared" si="6"/>
        <v>0.28888000000000003</v>
      </c>
      <c r="AB13" s="53" t="s">
        <v>156</v>
      </c>
      <c r="AC13" s="43">
        <f t="shared" si="7"/>
        <v>2</v>
      </c>
      <c r="AD13" s="43">
        <f t="shared" si="8"/>
        <v>1003</v>
      </c>
      <c r="AE13" s="44">
        <v>2</v>
      </c>
      <c r="AF13" s="45">
        <f t="shared" si="9"/>
        <v>4</v>
      </c>
      <c r="AG13" s="59"/>
      <c r="AH13" s="56"/>
      <c r="AI13" s="56"/>
      <c r="AJ13" s="56"/>
      <c r="AK13" s="60"/>
      <c r="AL13" s="61"/>
      <c r="AM13" s="43"/>
      <c r="AN13" s="43"/>
      <c r="AO13" s="43"/>
      <c r="AP13" s="66"/>
      <c r="AQ13" s="59"/>
      <c r="AR13" s="56"/>
      <c r="AS13" s="56"/>
      <c r="AT13" s="56"/>
      <c r="AU13" s="60"/>
      <c r="AV13" s="23"/>
      <c r="AW13" s="23"/>
      <c r="AX13" s="56" t="s">
        <v>182</v>
      </c>
      <c r="AY13" s="56">
        <v>25</v>
      </c>
      <c r="AZ13" s="56">
        <v>250</v>
      </c>
      <c r="BA13" s="56">
        <v>2</v>
      </c>
      <c r="BB13" s="56">
        <v>1006</v>
      </c>
    </row>
    <row r="14" spans="1:54" ht="15.6" x14ac:dyDescent="0.35">
      <c r="A14" s="29">
        <v>12</v>
      </c>
      <c r="B14" s="29"/>
      <c r="C14" s="7">
        <v>9</v>
      </c>
      <c r="D14" s="23" t="s">
        <v>183</v>
      </c>
      <c r="E14" s="23" t="s">
        <v>184</v>
      </c>
      <c r="F14" s="23"/>
      <c r="G14" s="7">
        <v>1</v>
      </c>
      <c r="H14" s="23">
        <v>0</v>
      </c>
      <c r="I14" s="23">
        <v>1</v>
      </c>
      <c r="J14" s="23" t="str">
        <f t="shared" si="0"/>
        <v>1|6|20,2|1001|1,2|1004|1</v>
      </c>
      <c r="K14" s="78"/>
      <c r="L14" s="29">
        <v>65</v>
      </c>
      <c r="M14" s="81" t="s">
        <v>185</v>
      </c>
      <c r="N14" s="79" t="s">
        <v>186</v>
      </c>
      <c r="O14" s="23"/>
      <c r="P14" s="29">
        <v>9</v>
      </c>
      <c r="Q14" s="38" t="s">
        <v>187</v>
      </c>
      <c r="R14" s="42" t="s">
        <v>166</v>
      </c>
      <c r="S14" s="43">
        <f t="shared" si="1"/>
        <v>1</v>
      </c>
      <c r="T14" s="43">
        <f t="shared" si="2"/>
        <v>6</v>
      </c>
      <c r="U14" s="44">
        <v>20</v>
      </c>
      <c r="V14" s="45">
        <f t="shared" si="3"/>
        <v>20</v>
      </c>
      <c r="W14" s="54" t="s">
        <v>147</v>
      </c>
      <c r="X14" s="43">
        <f t="shared" si="4"/>
        <v>2</v>
      </c>
      <c r="Y14" s="43">
        <f t="shared" si="5"/>
        <v>1001</v>
      </c>
      <c r="Z14" s="55">
        <v>1</v>
      </c>
      <c r="AA14" s="45">
        <f t="shared" si="6"/>
        <v>0.2</v>
      </c>
      <c r="AB14" s="53" t="s">
        <v>152</v>
      </c>
      <c r="AC14" s="43">
        <f t="shared" si="7"/>
        <v>2</v>
      </c>
      <c r="AD14" s="43">
        <f t="shared" si="8"/>
        <v>1004</v>
      </c>
      <c r="AE14" s="44">
        <v>1</v>
      </c>
      <c r="AF14" s="45">
        <f t="shared" si="9"/>
        <v>0.2</v>
      </c>
      <c r="AG14" s="59"/>
      <c r="AH14" s="56"/>
      <c r="AI14" s="56"/>
      <c r="AJ14" s="56"/>
      <c r="AK14" s="60"/>
      <c r="AL14" s="61"/>
      <c r="AM14" s="43"/>
      <c r="AN14" s="43"/>
      <c r="AO14" s="43"/>
      <c r="AP14" s="66"/>
      <c r="AQ14" s="59"/>
      <c r="AR14" s="56"/>
      <c r="AS14" s="56"/>
      <c r="AT14" s="56"/>
      <c r="AU14" s="60"/>
      <c r="AV14" s="23"/>
      <c r="AW14" s="23"/>
      <c r="AX14" s="56" t="s">
        <v>188</v>
      </c>
      <c r="AY14" s="56">
        <v>50</v>
      </c>
      <c r="AZ14" s="56">
        <v>500</v>
      </c>
      <c r="BA14" s="56">
        <v>2</v>
      </c>
      <c r="BB14" s="56">
        <v>1007</v>
      </c>
    </row>
    <row r="15" spans="1:54" ht="15.6" x14ac:dyDescent="0.35">
      <c r="A15" s="29">
        <v>13</v>
      </c>
      <c r="B15" s="29"/>
      <c r="C15" s="23">
        <v>13</v>
      </c>
      <c r="D15" s="23" t="s">
        <v>189</v>
      </c>
      <c r="E15" s="23" t="s">
        <v>190</v>
      </c>
      <c r="F15" s="23"/>
      <c r="G15" s="7">
        <v>1</v>
      </c>
      <c r="H15" s="23">
        <v>0</v>
      </c>
      <c r="I15" s="23">
        <v>1</v>
      </c>
      <c r="J15" s="23" t="str">
        <f t="shared" si="0"/>
        <v>1|6|5,2|1004|1,2|1003|1</v>
      </c>
      <c r="K15" s="29"/>
      <c r="L15" s="29">
        <v>6</v>
      </c>
      <c r="M15" s="81" t="s">
        <v>191</v>
      </c>
      <c r="N15" s="79" t="s">
        <v>192</v>
      </c>
      <c r="O15" s="23"/>
      <c r="P15" s="29">
        <v>13</v>
      </c>
      <c r="Q15" s="38" t="s">
        <v>193</v>
      </c>
      <c r="R15" s="42" t="s">
        <v>166</v>
      </c>
      <c r="S15" s="43">
        <f t="shared" si="1"/>
        <v>1</v>
      </c>
      <c r="T15" s="43">
        <f t="shared" si="2"/>
        <v>6</v>
      </c>
      <c r="U15" s="44">
        <v>5</v>
      </c>
      <c r="V15" s="45">
        <f t="shared" si="3"/>
        <v>5</v>
      </c>
      <c r="W15" s="53" t="s">
        <v>152</v>
      </c>
      <c r="X15" s="43">
        <f t="shared" si="4"/>
        <v>2</v>
      </c>
      <c r="Y15" s="43">
        <f t="shared" si="5"/>
        <v>1004</v>
      </c>
      <c r="Z15" s="44">
        <v>1</v>
      </c>
      <c r="AA15" s="45">
        <f t="shared" si="6"/>
        <v>0.2</v>
      </c>
      <c r="AB15" s="53" t="s">
        <v>156</v>
      </c>
      <c r="AC15" s="43">
        <f t="shared" si="7"/>
        <v>2</v>
      </c>
      <c r="AD15" s="43">
        <f t="shared" si="8"/>
        <v>1003</v>
      </c>
      <c r="AE15" s="44">
        <v>1</v>
      </c>
      <c r="AF15" s="45">
        <f t="shared" si="9"/>
        <v>2</v>
      </c>
      <c r="AG15" s="59"/>
      <c r="AH15" s="56"/>
      <c r="AI15" s="56"/>
      <c r="AJ15" s="56"/>
      <c r="AK15" s="60"/>
      <c r="AL15" s="61"/>
      <c r="AM15" s="43"/>
      <c r="AN15" s="43"/>
      <c r="AO15" s="43"/>
      <c r="AP15" s="66"/>
      <c r="AQ15" s="59"/>
      <c r="AR15" s="56"/>
      <c r="AS15" s="56"/>
      <c r="AT15" s="56"/>
      <c r="AU15" s="60"/>
      <c r="AV15" s="23"/>
      <c r="AW15" s="23"/>
      <c r="AX15" s="56" t="s">
        <v>194</v>
      </c>
      <c r="AY15" s="56">
        <v>100</v>
      </c>
      <c r="AZ15" s="56">
        <v>1000</v>
      </c>
      <c r="BA15" s="56">
        <v>2</v>
      </c>
      <c r="BB15" s="56">
        <v>1008</v>
      </c>
    </row>
    <row r="16" spans="1:54" ht="15.6" x14ac:dyDescent="0.35">
      <c r="A16" s="29">
        <v>14</v>
      </c>
      <c r="B16" s="23"/>
      <c r="C16" s="23">
        <v>14</v>
      </c>
      <c r="D16" s="23" t="s">
        <v>195</v>
      </c>
      <c r="E16" s="23" t="s">
        <v>196</v>
      </c>
      <c r="F16" s="23">
        <v>124</v>
      </c>
      <c r="G16" s="7">
        <v>1</v>
      </c>
      <c r="H16" s="23">
        <v>0</v>
      </c>
      <c r="I16" s="23">
        <f>O16*60</f>
        <v>900</v>
      </c>
      <c r="J16" s="23" t="str">
        <f t="shared" si="0"/>
        <v>1|6|5,1|2|5888,2|1001|1</v>
      </c>
      <c r="K16" s="29"/>
      <c r="L16" s="29">
        <v>125</v>
      </c>
      <c r="M16" s="81" t="s">
        <v>197</v>
      </c>
      <c r="N16" s="79" t="s">
        <v>198</v>
      </c>
      <c r="O16" s="23">
        <v>15</v>
      </c>
      <c r="P16" s="29"/>
      <c r="Q16" s="38" t="s">
        <v>199</v>
      </c>
      <c r="R16" s="42" t="s">
        <v>166</v>
      </c>
      <c r="S16" s="43">
        <f t="shared" si="1"/>
        <v>1</v>
      </c>
      <c r="T16" s="43">
        <f t="shared" si="2"/>
        <v>6</v>
      </c>
      <c r="U16" s="44">
        <v>5</v>
      </c>
      <c r="V16" s="45">
        <f t="shared" si="3"/>
        <v>5</v>
      </c>
      <c r="W16" s="54" t="s">
        <v>149</v>
      </c>
      <c r="X16" s="43">
        <f t="shared" si="4"/>
        <v>1</v>
      </c>
      <c r="Y16" s="43">
        <f t="shared" si="5"/>
        <v>2</v>
      </c>
      <c r="Z16" s="55">
        <v>5888</v>
      </c>
      <c r="AA16" s="45">
        <f t="shared" si="6"/>
        <v>5.8880000000000002E-2</v>
      </c>
      <c r="AB16" s="53" t="s">
        <v>147</v>
      </c>
      <c r="AC16" s="56">
        <f t="shared" si="7"/>
        <v>2</v>
      </c>
      <c r="AD16" s="56">
        <f t="shared" si="8"/>
        <v>1001</v>
      </c>
      <c r="AE16" s="44">
        <v>1</v>
      </c>
      <c r="AF16" s="45">
        <f t="shared" si="9"/>
        <v>0.2</v>
      </c>
      <c r="AG16" s="59"/>
      <c r="AH16" s="56"/>
      <c r="AI16" s="56"/>
      <c r="AJ16" s="56"/>
      <c r="AK16" s="60"/>
      <c r="AL16" s="61"/>
      <c r="AM16" s="43"/>
      <c r="AN16" s="43"/>
      <c r="AO16" s="43"/>
      <c r="AP16" s="66"/>
      <c r="AQ16" s="59"/>
      <c r="AR16" s="56"/>
      <c r="AS16" s="56"/>
      <c r="AT16" s="56"/>
      <c r="AU16" s="60"/>
      <c r="AV16" s="23"/>
      <c r="AW16" s="23"/>
      <c r="AX16" s="56" t="s">
        <v>200</v>
      </c>
      <c r="AY16" s="56">
        <v>10</v>
      </c>
      <c r="AZ16" s="56">
        <v>100</v>
      </c>
      <c r="BA16" s="56">
        <v>2</v>
      </c>
      <c r="BB16" s="56">
        <v>1206</v>
      </c>
    </row>
    <row r="17" spans="1:54" ht="15.6" x14ac:dyDescent="0.35">
      <c r="A17" s="29">
        <v>15</v>
      </c>
      <c r="B17" s="29"/>
      <c r="C17" s="23">
        <v>14</v>
      </c>
      <c r="D17" s="23" t="s">
        <v>195</v>
      </c>
      <c r="E17" s="23" t="s">
        <v>196</v>
      </c>
      <c r="F17" s="23">
        <v>124</v>
      </c>
      <c r="G17" s="7">
        <v>1</v>
      </c>
      <c r="H17" s="23">
        <v>0</v>
      </c>
      <c r="I17" s="23">
        <f>O17*60</f>
        <v>1800</v>
      </c>
      <c r="J17" s="23" t="str">
        <f t="shared" si="0"/>
        <v>1|6|10,1|2|8888,2|1004|1</v>
      </c>
      <c r="K17" s="29"/>
      <c r="L17" s="29">
        <v>125</v>
      </c>
      <c r="M17" s="81" t="s">
        <v>197</v>
      </c>
      <c r="N17" s="79" t="s">
        <v>201</v>
      </c>
      <c r="O17" s="23">
        <v>30</v>
      </c>
      <c r="P17" s="29"/>
      <c r="Q17" s="38" t="s">
        <v>199</v>
      </c>
      <c r="R17" s="42" t="s">
        <v>166</v>
      </c>
      <c r="S17" s="43">
        <f t="shared" si="1"/>
        <v>1</v>
      </c>
      <c r="T17" s="43">
        <f t="shared" si="2"/>
        <v>6</v>
      </c>
      <c r="U17" s="44">
        <v>10</v>
      </c>
      <c r="V17" s="45">
        <f t="shared" si="3"/>
        <v>10</v>
      </c>
      <c r="W17" s="54" t="s">
        <v>149</v>
      </c>
      <c r="X17" s="43">
        <f t="shared" si="4"/>
        <v>1</v>
      </c>
      <c r="Y17" s="43">
        <f t="shared" si="5"/>
        <v>2</v>
      </c>
      <c r="Z17" s="55">
        <v>8888</v>
      </c>
      <c r="AA17" s="45">
        <f t="shared" si="6"/>
        <v>8.8880000000000001E-2</v>
      </c>
      <c r="AB17" s="53" t="s">
        <v>152</v>
      </c>
      <c r="AC17" s="43">
        <f t="shared" si="7"/>
        <v>2</v>
      </c>
      <c r="AD17" s="43">
        <f t="shared" si="8"/>
        <v>1004</v>
      </c>
      <c r="AE17" s="44">
        <v>1</v>
      </c>
      <c r="AF17" s="45">
        <f t="shared" si="9"/>
        <v>0.2</v>
      </c>
      <c r="AG17" s="59"/>
      <c r="AH17" s="56"/>
      <c r="AI17" s="56"/>
      <c r="AJ17" s="56"/>
      <c r="AK17" s="60"/>
      <c r="AL17" s="61"/>
      <c r="AM17" s="43"/>
      <c r="AN17" s="43"/>
      <c r="AO17" s="43"/>
      <c r="AP17" s="66"/>
      <c r="AQ17" s="59"/>
      <c r="AR17" s="56"/>
      <c r="AS17" s="56"/>
      <c r="AT17" s="56"/>
      <c r="AU17" s="60"/>
      <c r="AV17" s="23"/>
      <c r="AW17" s="23"/>
      <c r="AX17" s="56" t="s">
        <v>202</v>
      </c>
      <c r="AY17" s="56">
        <v>2</v>
      </c>
      <c r="AZ17" s="56">
        <v>20</v>
      </c>
      <c r="BA17" s="56">
        <v>2</v>
      </c>
      <c r="BB17" s="56">
        <v>1205</v>
      </c>
    </row>
    <row r="18" spans="1:54" ht="15.6" x14ac:dyDescent="0.35">
      <c r="A18" s="29">
        <v>16</v>
      </c>
      <c r="B18" s="29"/>
      <c r="C18" s="23">
        <v>14</v>
      </c>
      <c r="D18" s="23" t="s">
        <v>195</v>
      </c>
      <c r="E18" s="23" t="s">
        <v>196</v>
      </c>
      <c r="F18" s="23">
        <v>124</v>
      </c>
      <c r="G18" s="7">
        <v>1</v>
      </c>
      <c r="H18" s="23">
        <v>0</v>
      </c>
      <c r="I18" s="23">
        <f>O18*60</f>
        <v>2700</v>
      </c>
      <c r="J18" s="23" t="str">
        <f t="shared" si="0"/>
        <v>1|6|15,1|2|12888,2|1002|1</v>
      </c>
      <c r="K18" s="29"/>
      <c r="L18" s="29">
        <v>125</v>
      </c>
      <c r="M18" s="81" t="s">
        <v>197</v>
      </c>
      <c r="N18" s="79" t="s">
        <v>203</v>
      </c>
      <c r="O18" s="23">
        <v>45</v>
      </c>
      <c r="P18" s="29"/>
      <c r="Q18" s="38" t="s">
        <v>199</v>
      </c>
      <c r="R18" s="42" t="s">
        <v>166</v>
      </c>
      <c r="S18" s="43">
        <f t="shared" si="1"/>
        <v>1</v>
      </c>
      <c r="T18" s="43">
        <f t="shared" si="2"/>
        <v>6</v>
      </c>
      <c r="U18" s="44">
        <v>15</v>
      </c>
      <c r="V18" s="45">
        <f t="shared" si="3"/>
        <v>15</v>
      </c>
      <c r="W18" s="54" t="s">
        <v>149</v>
      </c>
      <c r="X18" s="43">
        <f t="shared" si="4"/>
        <v>1</v>
      </c>
      <c r="Y18" s="43">
        <f t="shared" si="5"/>
        <v>2</v>
      </c>
      <c r="Z18" s="55">
        <v>12888</v>
      </c>
      <c r="AA18" s="45">
        <f t="shared" si="6"/>
        <v>0.12888000000000002</v>
      </c>
      <c r="AB18" s="53" t="s">
        <v>148</v>
      </c>
      <c r="AC18" s="56">
        <f t="shared" si="7"/>
        <v>2</v>
      </c>
      <c r="AD18" s="56">
        <f t="shared" si="8"/>
        <v>1002</v>
      </c>
      <c r="AE18" s="44">
        <v>1</v>
      </c>
      <c r="AF18" s="45">
        <f t="shared" si="9"/>
        <v>0.5</v>
      </c>
      <c r="AG18" s="59"/>
      <c r="AH18" s="56"/>
      <c r="AI18" s="56"/>
      <c r="AJ18" s="56"/>
      <c r="AK18" s="60"/>
      <c r="AL18" s="61"/>
      <c r="AM18" s="43"/>
      <c r="AN18" s="43"/>
      <c r="AO18" s="43"/>
      <c r="AP18" s="66"/>
      <c r="AQ18" s="59"/>
      <c r="AR18" s="56"/>
      <c r="AS18" s="56"/>
      <c r="AT18" s="56"/>
      <c r="AU18" s="60"/>
      <c r="AV18" s="23"/>
      <c r="AW18" s="23"/>
      <c r="AX18" s="56" t="s">
        <v>204</v>
      </c>
      <c r="AY18" s="56">
        <v>200</v>
      </c>
      <c r="AZ18" s="56">
        <v>2000</v>
      </c>
      <c r="BA18" s="56">
        <v>2</v>
      </c>
      <c r="BB18" s="56">
        <v>1208</v>
      </c>
    </row>
    <row r="19" spans="1:54" ht="15.6" x14ac:dyDescent="0.35">
      <c r="A19" s="29">
        <v>17</v>
      </c>
      <c r="B19" s="29"/>
      <c r="C19" s="23">
        <v>14</v>
      </c>
      <c r="D19" s="23" t="s">
        <v>195</v>
      </c>
      <c r="E19" s="23" t="s">
        <v>196</v>
      </c>
      <c r="F19" s="23">
        <v>124</v>
      </c>
      <c r="G19" s="7">
        <v>1</v>
      </c>
      <c r="H19" s="23">
        <v>0</v>
      </c>
      <c r="I19" s="23">
        <f>O19*60</f>
        <v>3600</v>
      </c>
      <c r="J19" s="23" t="str">
        <f t="shared" si="0"/>
        <v>1|6|20,1|2|18888,2|1003|2</v>
      </c>
      <c r="K19" s="29"/>
      <c r="L19" s="29">
        <v>125</v>
      </c>
      <c r="M19" s="81" t="s">
        <v>197</v>
      </c>
      <c r="N19" s="79" t="s">
        <v>205</v>
      </c>
      <c r="O19" s="23">
        <v>60</v>
      </c>
      <c r="P19" s="29"/>
      <c r="Q19" s="38" t="s">
        <v>199</v>
      </c>
      <c r="R19" s="42" t="s">
        <v>166</v>
      </c>
      <c r="S19" s="43">
        <f t="shared" si="1"/>
        <v>1</v>
      </c>
      <c r="T19" s="43">
        <f t="shared" si="2"/>
        <v>6</v>
      </c>
      <c r="U19" s="44">
        <v>20</v>
      </c>
      <c r="V19" s="45">
        <f t="shared" si="3"/>
        <v>20</v>
      </c>
      <c r="W19" s="54" t="s">
        <v>149</v>
      </c>
      <c r="X19" s="43">
        <f t="shared" si="4"/>
        <v>1</v>
      </c>
      <c r="Y19" s="43">
        <f t="shared" si="5"/>
        <v>2</v>
      </c>
      <c r="Z19" s="55">
        <v>18888</v>
      </c>
      <c r="AA19" s="45">
        <f t="shared" si="6"/>
        <v>0.18888000000000002</v>
      </c>
      <c r="AB19" s="53" t="s">
        <v>156</v>
      </c>
      <c r="AC19" s="43">
        <f t="shared" si="7"/>
        <v>2</v>
      </c>
      <c r="AD19" s="43">
        <f t="shared" si="8"/>
        <v>1003</v>
      </c>
      <c r="AE19" s="44">
        <v>2</v>
      </c>
      <c r="AF19" s="45">
        <f t="shared" si="9"/>
        <v>4</v>
      </c>
      <c r="AG19" s="59"/>
      <c r="AH19" s="56"/>
      <c r="AI19" s="56"/>
      <c r="AJ19" s="56"/>
      <c r="AK19" s="60"/>
      <c r="AL19" s="61"/>
      <c r="AM19" s="43"/>
      <c r="AN19" s="43"/>
      <c r="AO19" s="43"/>
      <c r="AP19" s="66"/>
      <c r="AQ19" s="59"/>
      <c r="AR19" s="56"/>
      <c r="AS19" s="56"/>
      <c r="AT19" s="56"/>
      <c r="AU19" s="60"/>
      <c r="AV19" s="23"/>
      <c r="AW19" s="23"/>
      <c r="AX19" s="56" t="s">
        <v>206</v>
      </c>
      <c r="AY19" s="56">
        <v>30</v>
      </c>
      <c r="AZ19" s="56">
        <v>300</v>
      </c>
      <c r="BA19" s="56">
        <v>2</v>
      </c>
      <c r="BB19" s="56">
        <v>1209</v>
      </c>
    </row>
    <row r="20" spans="1:54" ht="15.6" x14ac:dyDescent="0.35">
      <c r="A20" s="29">
        <v>18</v>
      </c>
      <c r="B20" s="29"/>
      <c r="C20" s="23">
        <v>12</v>
      </c>
      <c r="D20" s="23" t="s">
        <v>207</v>
      </c>
      <c r="E20" s="23" t="s">
        <v>208</v>
      </c>
      <c r="F20" s="23"/>
      <c r="G20" s="7">
        <v>1</v>
      </c>
      <c r="H20" s="23">
        <v>0</v>
      </c>
      <c r="I20" s="23">
        <v>1</v>
      </c>
      <c r="J20" s="23" t="str">
        <f t="shared" si="0"/>
        <v>1|6|10,2|1002|1,2|1004|1</v>
      </c>
      <c r="K20" s="29"/>
      <c r="L20" s="29">
        <v>35</v>
      </c>
      <c r="M20" s="81" t="s">
        <v>209</v>
      </c>
      <c r="N20" s="79" t="s">
        <v>210</v>
      </c>
      <c r="O20" s="23"/>
      <c r="P20" s="29">
        <v>12</v>
      </c>
      <c r="Q20" s="38" t="s">
        <v>211</v>
      </c>
      <c r="R20" s="42" t="s">
        <v>166</v>
      </c>
      <c r="S20" s="43">
        <f t="shared" si="1"/>
        <v>1</v>
      </c>
      <c r="T20" s="43">
        <f t="shared" si="2"/>
        <v>6</v>
      </c>
      <c r="U20" s="44">
        <v>10</v>
      </c>
      <c r="V20" s="45">
        <f t="shared" si="3"/>
        <v>10</v>
      </c>
      <c r="W20" s="53" t="s">
        <v>148</v>
      </c>
      <c r="X20" s="43">
        <f t="shared" si="4"/>
        <v>2</v>
      </c>
      <c r="Y20" s="43">
        <f t="shared" si="5"/>
        <v>1002</v>
      </c>
      <c r="Z20" s="57">
        <v>1</v>
      </c>
      <c r="AA20" s="45">
        <f t="shared" si="6"/>
        <v>0.5</v>
      </c>
      <c r="AB20" s="54" t="s">
        <v>152</v>
      </c>
      <c r="AC20" s="56">
        <f t="shared" si="7"/>
        <v>2</v>
      </c>
      <c r="AD20" s="56">
        <f t="shared" si="8"/>
        <v>1004</v>
      </c>
      <c r="AE20" s="44">
        <v>1</v>
      </c>
      <c r="AF20" s="45">
        <f t="shared" si="9"/>
        <v>0.2</v>
      </c>
      <c r="AG20" s="62"/>
      <c r="AH20" s="63"/>
      <c r="AI20" s="63"/>
      <c r="AJ20" s="63"/>
      <c r="AK20" s="64"/>
      <c r="AL20" s="65"/>
      <c r="AM20" s="67"/>
      <c r="AN20" s="67"/>
      <c r="AO20" s="67"/>
      <c r="AP20" s="68"/>
      <c r="AQ20" s="62"/>
      <c r="AR20" s="63"/>
      <c r="AS20" s="63"/>
      <c r="AT20" s="63"/>
      <c r="AU20" s="64"/>
      <c r="AV20" s="23"/>
      <c r="AW20" s="23"/>
      <c r="AX20" s="56" t="s">
        <v>212</v>
      </c>
      <c r="AY20" s="56">
        <v>50</v>
      </c>
      <c r="AZ20" s="56">
        <v>500</v>
      </c>
      <c r="BA20" s="56">
        <v>2</v>
      </c>
      <c r="BB20" s="56">
        <v>1210</v>
      </c>
    </row>
    <row r="21" spans="1:54" ht="15.6" x14ac:dyDescent="0.35">
      <c r="A21" s="29"/>
      <c r="B21" s="29"/>
      <c r="C21" s="23"/>
      <c r="D21" s="23"/>
      <c r="E21" s="23"/>
      <c r="F21" s="23"/>
      <c r="G21" s="23"/>
      <c r="H21" s="23"/>
      <c r="I21" s="23"/>
      <c r="J21" s="29"/>
      <c r="K21" s="29"/>
      <c r="L21" s="29"/>
      <c r="M21" s="23"/>
      <c r="N21" s="23"/>
      <c r="O21" s="23"/>
      <c r="P21" s="29"/>
      <c r="Q21" s="29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56" t="s">
        <v>166</v>
      </c>
      <c r="AY21" s="56">
        <v>1</v>
      </c>
      <c r="AZ21" s="56">
        <v>10</v>
      </c>
      <c r="BA21" s="56">
        <v>1</v>
      </c>
      <c r="BB21" s="56">
        <v>6</v>
      </c>
    </row>
    <row r="22" spans="1:54" ht="15.6" x14ac:dyDescent="0.35">
      <c r="A22" s="23"/>
      <c r="B22" s="29"/>
      <c r="C22" s="23"/>
      <c r="D22" s="23"/>
      <c r="E22" s="23"/>
      <c r="F22" s="23"/>
      <c r="G22" s="23"/>
      <c r="H22" s="23"/>
      <c r="I22" s="23"/>
      <c r="J22" s="29"/>
      <c r="K22" s="29"/>
      <c r="L22" s="29"/>
      <c r="M22" s="23"/>
      <c r="N22" s="23"/>
      <c r="O22" s="23"/>
      <c r="P22" s="82" t="s">
        <v>213</v>
      </c>
      <c r="Q22" s="87" t="s">
        <v>214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56"/>
      <c r="AY22" s="56"/>
      <c r="AZ22" s="56"/>
      <c r="BA22" s="56"/>
      <c r="BB22" s="56"/>
    </row>
    <row r="23" spans="1:54" ht="15.6" x14ac:dyDescent="0.35">
      <c r="P23" s="83" t="s">
        <v>147</v>
      </c>
      <c r="Q23" s="88">
        <f t="shared" ref="Q23:Q30" si="10">SUMIFS(U:U,R:R,P23)+SUMIFS(Z:Z,W:W,P23)+SUMIFS(AE:AE,AB:AB,P23)+SUMIFS(AJ:AJ,AG:AG,P23)+SUMIFS(AO:AO,AL:AL,P23)+SUMIFS(AT:AT,AQ:AQ,P23)</f>
        <v>10</v>
      </c>
      <c r="AX23" s="56"/>
      <c r="AY23" s="56"/>
      <c r="AZ23" s="56"/>
      <c r="BA23" s="56"/>
      <c r="BB23" s="56"/>
    </row>
    <row r="24" spans="1:54" ht="15.6" x14ac:dyDescent="0.35">
      <c r="P24" s="83" t="s">
        <v>148</v>
      </c>
      <c r="Q24" s="88">
        <f t="shared" si="10"/>
        <v>12</v>
      </c>
      <c r="AX24" s="56"/>
      <c r="AY24" s="56"/>
      <c r="AZ24" s="56"/>
      <c r="BA24" s="56"/>
      <c r="BB24" s="56"/>
    </row>
    <row r="25" spans="1:54" ht="15.6" x14ac:dyDescent="0.35">
      <c r="P25" s="83" t="s">
        <v>156</v>
      </c>
      <c r="Q25" s="88">
        <f t="shared" si="10"/>
        <v>10</v>
      </c>
      <c r="AX25" s="56"/>
      <c r="AY25" s="56"/>
      <c r="AZ25" s="56"/>
      <c r="BA25" s="56"/>
      <c r="BB25" s="56"/>
    </row>
    <row r="26" spans="1:54" ht="15.6" x14ac:dyDescent="0.35">
      <c r="P26" s="83" t="s">
        <v>152</v>
      </c>
      <c r="Q26" s="88">
        <f t="shared" si="10"/>
        <v>11</v>
      </c>
    </row>
    <row r="27" spans="1:54" ht="15.6" x14ac:dyDescent="0.35">
      <c r="P27" s="83" t="s">
        <v>153</v>
      </c>
      <c r="Q27" s="88">
        <f t="shared" si="10"/>
        <v>50</v>
      </c>
    </row>
    <row r="28" spans="1:54" ht="15.6" x14ac:dyDescent="0.35">
      <c r="P28" s="83" t="s">
        <v>149</v>
      </c>
      <c r="Q28" s="88">
        <f t="shared" si="10"/>
        <v>453768</v>
      </c>
      <c r="AB28" s="58"/>
      <c r="AC28" s="58"/>
    </row>
    <row r="29" spans="1:54" ht="15.6" x14ac:dyDescent="0.35">
      <c r="P29" s="83" t="s">
        <v>166</v>
      </c>
      <c r="Q29" s="88">
        <f t="shared" si="10"/>
        <v>195</v>
      </c>
    </row>
    <row r="30" spans="1:54" ht="15.6" x14ac:dyDescent="0.35">
      <c r="P30" s="84" t="s">
        <v>160</v>
      </c>
      <c r="Q30" s="89">
        <f t="shared" si="10"/>
        <v>0</v>
      </c>
    </row>
  </sheetData>
  <phoneticPr fontId="25" type="noConversion"/>
  <conditionalFormatting sqref="Y3 AX4:BB21 X10:AA14 A7:A20 B7:B15 D10:F15 AF10:AK14 AC10:AD14 R12:R14 O1:O14 AV12:AV13 AQ10:AU14 C12:H14 J13:J20 K13:L14">
    <cfRule type="containsText" dxfId="388" priority="16" operator="containsText" text=" ">
      <formula>NOT(ISERROR(SEARCH(" ",A1)))</formula>
    </cfRule>
  </conditionalFormatting>
  <conditionalFormatting sqref="AD3">
    <cfRule type="containsText" dxfId="387" priority="15" operator="containsText" text=" ">
      <formula>NOT(ISERROR(SEARCH(" ",AD3)))</formula>
    </cfRule>
  </conditionalFormatting>
  <conditionalFormatting sqref="AI3">
    <cfRule type="containsText" dxfId="386" priority="14" operator="containsText" text=" ">
      <formula>NOT(ISERROR(SEARCH(" ",AI3)))</formula>
    </cfRule>
  </conditionalFormatting>
  <conditionalFormatting sqref="AN3">
    <cfRule type="containsText" dxfId="385" priority="13" operator="containsText" text=" ">
      <formula>NOT(ISERROR(SEARCH(" ",AN3)))</formula>
    </cfRule>
  </conditionalFormatting>
  <conditionalFormatting sqref="J4:K4">
    <cfRule type="containsText" dxfId="384" priority="233" operator="containsText" text=" ">
      <formula>NOT(ISERROR(SEARCH(" ",J4)))</formula>
    </cfRule>
  </conditionalFormatting>
  <conditionalFormatting sqref="M4">
    <cfRule type="containsText" dxfId="383" priority="185" operator="containsText" text=" ">
      <formula>NOT(ISERROR(SEARCH(" ",M4)))</formula>
    </cfRule>
  </conditionalFormatting>
  <conditionalFormatting sqref="AA4">
    <cfRule type="containsText" dxfId="382" priority="192" operator="containsText" text=" ">
      <formula>NOT(ISERROR(SEARCH(" ",AA4)))</formula>
    </cfRule>
  </conditionalFormatting>
  <conditionalFormatting sqref="AF4">
    <cfRule type="containsText" dxfId="381" priority="191" operator="containsText" text=" ">
      <formula>NOT(ISERROR(SEARCH(" ",AF4)))</formula>
    </cfRule>
  </conditionalFormatting>
  <conditionalFormatting sqref="AK4">
    <cfRule type="containsText" dxfId="380" priority="190" operator="containsText" text=" ">
      <formula>NOT(ISERROR(SEARCH(" ",AK4)))</formula>
    </cfRule>
  </conditionalFormatting>
  <conditionalFormatting sqref="AP4">
    <cfRule type="containsText" dxfId="379" priority="189" operator="containsText" text=" ">
      <formula>NOT(ISERROR(SEARCH(" ",AP4)))</formula>
    </cfRule>
  </conditionalFormatting>
  <conditionalFormatting sqref="AU4">
    <cfRule type="containsText" dxfId="378" priority="141" operator="containsText" text=" ">
      <formula>NOT(ISERROR(SEARCH(" ",AU4)))</formula>
    </cfRule>
  </conditionalFormatting>
  <conditionalFormatting sqref="R5:V5">
    <cfRule type="containsText" dxfId="377" priority="227" operator="containsText" text=" ">
      <formula>NOT(ISERROR(SEARCH(" ",R5)))</formula>
    </cfRule>
  </conditionalFormatting>
  <conditionalFormatting sqref="W5:AA5">
    <cfRule type="containsText" dxfId="376" priority="226" operator="containsText" text=" ">
      <formula>NOT(ISERROR(SEARCH(" ",W5)))</formula>
    </cfRule>
  </conditionalFormatting>
  <conditionalFormatting sqref="R6:V6">
    <cfRule type="containsText" dxfId="375" priority="225" operator="containsText" text=" ">
      <formula>NOT(ISERROR(SEARCH(" ",R6)))</formula>
    </cfRule>
  </conditionalFormatting>
  <conditionalFormatting sqref="W6:AA6">
    <cfRule type="containsText" dxfId="374" priority="224" operator="containsText" text=" ">
      <formula>NOT(ISERROR(SEARCH(" ",W6)))</formula>
    </cfRule>
  </conditionalFormatting>
  <conditionalFormatting sqref="R7:V7">
    <cfRule type="containsText" dxfId="373" priority="223" operator="containsText" text=" ">
      <formula>NOT(ISERROR(SEARCH(" ",R7)))</formula>
    </cfRule>
  </conditionalFormatting>
  <conditionalFormatting sqref="W7:AA7">
    <cfRule type="containsText" dxfId="372" priority="222" operator="containsText" text=" ">
      <formula>NOT(ISERROR(SEARCH(" ",W7)))</formula>
    </cfRule>
  </conditionalFormatting>
  <conditionalFormatting sqref="R8">
    <cfRule type="containsText" dxfId="371" priority="188" operator="containsText" text=" ">
      <formula>NOT(ISERROR(SEARCH(" ",R8)))</formula>
    </cfRule>
  </conditionalFormatting>
  <conditionalFormatting sqref="S8:V8">
    <cfRule type="containsText" dxfId="370" priority="221" operator="containsText" text=" ">
      <formula>NOT(ISERROR(SEARCH(" ",S8)))</formula>
    </cfRule>
  </conditionalFormatting>
  <conditionalFormatting sqref="W8:AA8">
    <cfRule type="containsText" dxfId="369" priority="220" operator="containsText" text=" ">
      <formula>NOT(ISERROR(SEARCH(" ",W8)))</formula>
    </cfRule>
  </conditionalFormatting>
  <conditionalFormatting sqref="D9:F9">
    <cfRule type="containsText" dxfId="368" priority="137" operator="containsText" text=" ">
      <formula>NOT(ISERROR(SEARCH(" ",D9)))</formula>
    </cfRule>
  </conditionalFormatting>
  <conditionalFormatting sqref="R9:V9">
    <cfRule type="containsText" dxfId="367" priority="219" operator="containsText" text=" ">
      <formula>NOT(ISERROR(SEARCH(" ",R9)))</formula>
    </cfRule>
  </conditionalFormatting>
  <conditionalFormatting sqref="W9">
    <cfRule type="containsText" dxfId="366" priority="169" operator="containsText" text=" ">
      <formula>NOT(ISERROR(SEARCH(" ",W9)))</formula>
    </cfRule>
  </conditionalFormatting>
  <conditionalFormatting sqref="X9:AA9">
    <cfRule type="containsText" dxfId="365" priority="218" operator="containsText" text=" ">
      <formula>NOT(ISERROR(SEARCH(" ",X9)))</formula>
    </cfRule>
  </conditionalFormatting>
  <conditionalFormatting sqref="AB9">
    <cfRule type="containsText" dxfId="364" priority="3" operator="containsText" text=" ">
      <formula>NOT(ISERROR(SEARCH(" ",AB9)))</formula>
    </cfRule>
  </conditionalFormatting>
  <conditionalFormatting sqref="AG9">
    <cfRule type="containsText" dxfId="363" priority="2" operator="containsText" text=" ">
      <formula>NOT(ISERROR(SEARCH(" ",AG9)))</formula>
    </cfRule>
  </conditionalFormatting>
  <conditionalFormatting sqref="AJ9">
    <cfRule type="containsText" dxfId="362" priority="195" operator="containsText" text=" ">
      <formula>NOT(ISERROR(SEARCH(" ",AJ9)))</formula>
    </cfRule>
  </conditionalFormatting>
  <conditionalFormatting sqref="AL9">
    <cfRule type="containsText" dxfId="361" priority="1" operator="containsText" text=" ">
      <formula>NOT(ISERROR(SEARCH(" ",AL9)))</formula>
    </cfRule>
  </conditionalFormatting>
  <conditionalFormatting sqref="AO9">
    <cfRule type="containsText" dxfId="360" priority="194" operator="containsText" text=" ">
      <formula>NOT(ISERROR(SEARCH(" ",AO9)))</formula>
    </cfRule>
  </conditionalFormatting>
  <conditionalFormatting sqref="AQ9">
    <cfRule type="containsText" dxfId="359" priority="138" operator="containsText" text=" ">
      <formula>NOT(ISERROR(SEARCH(" ",AQ9)))</formula>
    </cfRule>
  </conditionalFormatting>
  <conditionalFormatting sqref="AT9">
    <cfRule type="containsText" dxfId="358" priority="143" operator="containsText" text=" ">
      <formula>NOT(ISERROR(SEARCH(" ",AT9)))</formula>
    </cfRule>
  </conditionalFormatting>
  <conditionalFormatting sqref="AB10">
    <cfRule type="containsText" dxfId="357" priority="55" operator="containsText" text=" ">
      <formula>NOT(ISERROR(SEARCH(" ",AB10)))</formula>
    </cfRule>
  </conditionalFormatting>
  <conditionalFormatting sqref="AE10">
    <cfRule type="containsText" dxfId="356" priority="41" operator="containsText" text=" ">
      <formula>NOT(ISERROR(SEARCH(" ",AE10)))</formula>
    </cfRule>
  </conditionalFormatting>
  <conditionalFormatting sqref="U11">
    <cfRule type="containsText" dxfId="355" priority="247" operator="containsText" text=" ">
      <formula>NOT(ISERROR(SEARCH(" ",U11)))</formula>
    </cfRule>
  </conditionalFormatting>
  <conditionalFormatting sqref="AB11">
    <cfRule type="containsText" dxfId="354" priority="47" operator="containsText" text=" ">
      <formula>NOT(ISERROR(SEARCH(" ",AB11)))</formula>
    </cfRule>
  </conditionalFormatting>
  <conditionalFormatting sqref="AE11">
    <cfRule type="containsText" dxfId="353" priority="42" operator="containsText" text=" ">
      <formula>NOT(ISERROR(SEARCH(" ",AE11)))</formula>
    </cfRule>
  </conditionalFormatting>
  <conditionalFormatting sqref="AO11">
    <cfRule type="containsText" dxfId="352" priority="211" operator="containsText" text=" ">
      <formula>NOT(ISERROR(SEARCH(" ",AO11)))</formula>
    </cfRule>
  </conditionalFormatting>
  <conditionalFormatting sqref="AV11:AW11">
    <cfRule type="containsText" dxfId="351" priority="248" operator="containsText" text=" ">
      <formula>NOT(ISERROR(SEARCH(" ",AV11)))</formula>
    </cfRule>
  </conditionalFormatting>
  <conditionalFormatting sqref="S12:V12">
    <cfRule type="containsText" dxfId="350" priority="232" operator="containsText" text=" ">
      <formula>NOT(ISERROR(SEARCH(" ",S12)))</formula>
    </cfRule>
  </conditionalFormatting>
  <conditionalFormatting sqref="AB12">
    <cfRule type="containsText" dxfId="349" priority="49" operator="containsText" text=" ">
      <formula>NOT(ISERROR(SEARCH(" ",AB12)))</formula>
    </cfRule>
  </conditionalFormatting>
  <conditionalFormatting sqref="AE12">
    <cfRule type="containsText" dxfId="348" priority="39" operator="containsText" text=" ">
      <formula>NOT(ISERROR(SEARCH(" ",AE12)))</formula>
    </cfRule>
  </conditionalFormatting>
  <conditionalFormatting sqref="AL12:AP12">
    <cfRule type="containsText" dxfId="347" priority="207" operator="containsText" text=" ">
      <formula>NOT(ISERROR(SEARCH(" ",AL12)))</formula>
    </cfRule>
  </conditionalFormatting>
  <conditionalFormatting sqref="AW12">
    <cfRule type="containsText" dxfId="346" priority="245" operator="containsText" text=" ">
      <formula>NOT(ISERROR(SEARCH(" ",AW12)))</formula>
    </cfRule>
  </conditionalFormatting>
  <conditionalFormatting sqref="I13">
    <cfRule type="containsText" dxfId="345" priority="216" operator="containsText" text=" ">
      <formula>NOT(ISERROR(SEARCH(" ",I13)))</formula>
    </cfRule>
  </conditionalFormatting>
  <conditionalFormatting sqref="M13">
    <cfRule type="containsText" dxfId="344" priority="256" operator="containsText" text=" ">
      <formula>NOT(ISERROR(SEARCH(" ",M13)))</formula>
    </cfRule>
  </conditionalFormatting>
  <conditionalFormatting sqref="S13:V13">
    <cfRule type="containsText" dxfId="343" priority="230" operator="containsText" text=" ">
      <formula>NOT(ISERROR(SEARCH(" ",S13)))</formula>
    </cfRule>
  </conditionalFormatting>
  <conditionalFormatting sqref="AB13">
    <cfRule type="containsText" dxfId="342" priority="52" operator="containsText" text=" ">
      <formula>NOT(ISERROR(SEARCH(" ",AB13)))</formula>
    </cfRule>
  </conditionalFormatting>
  <conditionalFormatting sqref="AE13">
    <cfRule type="containsText" dxfId="341" priority="37" operator="containsText" text=" ">
      <formula>NOT(ISERROR(SEARCH(" ",AE13)))</formula>
    </cfRule>
  </conditionalFormatting>
  <conditionalFormatting sqref="AL13:AP13">
    <cfRule type="containsText" dxfId="340" priority="205" operator="containsText" text=" ">
      <formula>NOT(ISERROR(SEARCH(" ",AL13)))</formula>
    </cfRule>
  </conditionalFormatting>
  <conditionalFormatting sqref="AW13">
    <cfRule type="containsText" dxfId="339" priority="243" operator="containsText" text=" ">
      <formula>NOT(ISERROR(SEARCH(" ",AW13)))</formula>
    </cfRule>
  </conditionalFormatting>
  <conditionalFormatting sqref="I14">
    <cfRule type="containsText" dxfId="338" priority="215" operator="containsText" text=" ">
      <formula>NOT(ISERROR(SEARCH(" ",I14)))</formula>
    </cfRule>
  </conditionalFormatting>
  <conditionalFormatting sqref="S14:V14">
    <cfRule type="containsText" dxfId="337" priority="229" operator="containsText" text=" ">
      <formula>NOT(ISERROR(SEARCH(" ",S14)))</formula>
    </cfRule>
  </conditionalFormatting>
  <conditionalFormatting sqref="W14">
    <cfRule type="containsText" dxfId="336" priority="25" operator="containsText" text=" ">
      <formula>NOT(ISERROR(SEARCH(" ",W14)))</formula>
    </cfRule>
  </conditionalFormatting>
  <conditionalFormatting sqref="AB14">
    <cfRule type="containsText" dxfId="335" priority="51" operator="containsText" text=" ">
      <formula>NOT(ISERROR(SEARCH(" ",AB14)))</formula>
    </cfRule>
  </conditionalFormatting>
  <conditionalFormatting sqref="AE14">
    <cfRule type="containsText" dxfId="334" priority="36" operator="containsText" text=" ">
      <formula>NOT(ISERROR(SEARCH(" ",AE14)))</formula>
    </cfRule>
  </conditionalFormatting>
  <conditionalFormatting sqref="AL14:AP14">
    <cfRule type="containsText" dxfId="333" priority="204" operator="containsText" text=" ">
      <formula>NOT(ISERROR(SEARCH(" ",AL14)))</formula>
    </cfRule>
  </conditionalFormatting>
  <conditionalFormatting sqref="M15">
    <cfRule type="containsText" dxfId="332" priority="124" operator="containsText" text=" ">
      <formula>NOT(ISERROR(SEARCH(" ",M15)))</formula>
    </cfRule>
  </conditionalFormatting>
  <conditionalFormatting sqref="W15">
    <cfRule type="containsText" dxfId="331" priority="28" operator="containsText" text=" ">
      <formula>NOT(ISERROR(SEARCH(" ",W15)))</formula>
    </cfRule>
  </conditionalFormatting>
  <conditionalFormatting sqref="Z15">
    <cfRule type="containsText" dxfId="330" priority="22" operator="containsText" text=" ">
      <formula>NOT(ISERROR(SEARCH(" ",Z15)))</formula>
    </cfRule>
  </conditionalFormatting>
  <conditionalFormatting sqref="AB15">
    <cfRule type="containsText" dxfId="329" priority="48" operator="containsText" text=" ">
      <formula>NOT(ISERROR(SEARCH(" ",AB15)))</formula>
    </cfRule>
  </conditionalFormatting>
  <conditionalFormatting sqref="AE15">
    <cfRule type="containsText" dxfId="328" priority="35" operator="containsText" text=" ">
      <formula>NOT(ISERROR(SEARCH(" ",AE15)))</formula>
    </cfRule>
  </conditionalFormatting>
  <conditionalFormatting sqref="AG15:AK15">
    <cfRule type="containsText" dxfId="327" priority="129" operator="containsText" text=" ">
      <formula>NOT(ISERROR(SEARCH(" ",AG15)))</formula>
    </cfRule>
  </conditionalFormatting>
  <conditionalFormatting sqref="AL15:AP15">
    <cfRule type="containsText" dxfId="326" priority="130" operator="containsText" text=" ">
      <formula>NOT(ISERROR(SEARCH(" ",AL15)))</formula>
    </cfRule>
  </conditionalFormatting>
  <conditionalFormatting sqref="AQ15:AU15">
    <cfRule type="containsText" dxfId="325" priority="125" operator="containsText" text=" ">
      <formula>NOT(ISERROR(SEARCH(" ",AQ15)))</formula>
    </cfRule>
  </conditionalFormatting>
  <conditionalFormatting sqref="Z16">
    <cfRule type="containsText" dxfId="324" priority="20" operator="containsText" text=" ">
      <formula>NOT(ISERROR(SEARCH(" ",Z16)))</formula>
    </cfRule>
  </conditionalFormatting>
  <conditionalFormatting sqref="AB16">
    <cfRule type="containsText" dxfId="323" priority="45" operator="containsText" text=" ">
      <formula>NOT(ISERROR(SEARCH(" ",AB16)))</formula>
    </cfRule>
  </conditionalFormatting>
  <conditionalFormatting sqref="AE16">
    <cfRule type="containsText" dxfId="322" priority="34" operator="containsText" text=" ">
      <formula>NOT(ISERROR(SEARCH(" ",AE16)))</formula>
    </cfRule>
  </conditionalFormatting>
  <conditionalFormatting sqref="AG16:AK16">
    <cfRule type="containsText" dxfId="321" priority="99" operator="containsText" text=" ">
      <formula>NOT(ISERROR(SEARCH(" ",AG16)))</formula>
    </cfRule>
  </conditionalFormatting>
  <conditionalFormatting sqref="AL16:AP16">
    <cfRule type="containsText" dxfId="320" priority="100" operator="containsText" text=" ">
      <formula>NOT(ISERROR(SEARCH(" ",AL16)))</formula>
    </cfRule>
  </conditionalFormatting>
  <conditionalFormatting sqref="AQ16:AU16">
    <cfRule type="containsText" dxfId="319" priority="98" operator="containsText" text=" ">
      <formula>NOT(ISERROR(SEARCH(" ",AQ16)))</formula>
    </cfRule>
  </conditionalFormatting>
  <conditionalFormatting sqref="O17">
    <cfRule type="containsText" dxfId="318" priority="123" operator="containsText" text=" ">
      <formula>NOT(ISERROR(SEARCH(" ",O17)))</formula>
    </cfRule>
  </conditionalFormatting>
  <conditionalFormatting sqref="Z17">
    <cfRule type="containsText" dxfId="317" priority="19" operator="containsText" text=" ">
      <formula>NOT(ISERROR(SEARCH(" ",Z17)))</formula>
    </cfRule>
  </conditionalFormatting>
  <conditionalFormatting sqref="AB17">
    <cfRule type="containsText" dxfId="316" priority="46" operator="containsText" text=" ">
      <formula>NOT(ISERROR(SEARCH(" ",AB17)))</formula>
    </cfRule>
  </conditionalFormatting>
  <conditionalFormatting sqref="AE17">
    <cfRule type="containsText" dxfId="315" priority="33" operator="containsText" text=" ">
      <formula>NOT(ISERROR(SEARCH(" ",AE17)))</formula>
    </cfRule>
  </conditionalFormatting>
  <conditionalFormatting sqref="AG17:AK17">
    <cfRule type="containsText" dxfId="314" priority="135" operator="containsText" text=" ">
      <formula>NOT(ISERROR(SEARCH(" ",AG17)))</formula>
    </cfRule>
  </conditionalFormatting>
  <conditionalFormatting sqref="AL17:AP17">
    <cfRule type="containsText" dxfId="313" priority="136" operator="containsText" text=" ">
      <formula>NOT(ISERROR(SEARCH(" ",AL17)))</formula>
    </cfRule>
  </conditionalFormatting>
  <conditionalFormatting sqref="AQ17:AU17">
    <cfRule type="containsText" dxfId="312" priority="126" operator="containsText" text=" ">
      <formula>NOT(ISERROR(SEARCH(" ",AQ17)))</formula>
    </cfRule>
  </conditionalFormatting>
  <conditionalFormatting sqref="D18:E18">
    <cfRule type="containsText" dxfId="311" priority="102" operator="containsText" text=" ">
      <formula>NOT(ISERROR(SEARCH(" ",D18)))</formula>
    </cfRule>
  </conditionalFormatting>
  <conditionalFormatting sqref="O18">
    <cfRule type="containsText" dxfId="310" priority="118" operator="containsText" text=" ">
      <formula>NOT(ISERROR(SEARCH(" ",O18)))</formula>
    </cfRule>
  </conditionalFormatting>
  <conditionalFormatting sqref="Z18">
    <cfRule type="containsText" dxfId="309" priority="17" operator="containsText" text=" ">
      <formula>NOT(ISERROR(SEARCH(" ",Z18)))</formula>
    </cfRule>
  </conditionalFormatting>
  <conditionalFormatting sqref="AB18">
    <cfRule type="containsText" dxfId="308" priority="44" operator="containsText" text=" ">
      <formula>NOT(ISERROR(SEARCH(" ",AB18)))</formula>
    </cfRule>
  </conditionalFormatting>
  <conditionalFormatting sqref="AE18">
    <cfRule type="containsText" dxfId="307" priority="31" operator="containsText" text=" ">
      <formula>NOT(ISERROR(SEARCH(" ",AE18)))</formula>
    </cfRule>
  </conditionalFormatting>
  <conditionalFormatting sqref="AG18:AK18">
    <cfRule type="containsText" dxfId="306" priority="120" operator="containsText" text=" ">
      <formula>NOT(ISERROR(SEARCH(" ",AG18)))</formula>
    </cfRule>
  </conditionalFormatting>
  <conditionalFormatting sqref="AL18:AP18">
    <cfRule type="containsText" dxfId="305" priority="121" operator="containsText" text=" ">
      <formula>NOT(ISERROR(SEARCH(" ",AL18)))</formula>
    </cfRule>
  </conditionalFormatting>
  <conditionalFormatting sqref="AQ18:AU18">
    <cfRule type="containsText" dxfId="304" priority="119" operator="containsText" text=" ">
      <formula>NOT(ISERROR(SEARCH(" ",AQ18)))</formula>
    </cfRule>
  </conditionalFormatting>
  <conditionalFormatting sqref="D19:E19">
    <cfRule type="containsText" dxfId="303" priority="101" operator="containsText" text=" ">
      <formula>NOT(ISERROR(SEARCH(" ",D19)))</formula>
    </cfRule>
  </conditionalFormatting>
  <conditionalFormatting sqref="O19">
    <cfRule type="containsText" dxfId="302" priority="113" operator="containsText" text=" ">
      <formula>NOT(ISERROR(SEARCH(" ",O19)))</formula>
    </cfRule>
  </conditionalFormatting>
  <conditionalFormatting sqref="Z19">
    <cfRule type="containsText" dxfId="301" priority="18" operator="containsText" text=" ">
      <formula>NOT(ISERROR(SEARCH(" ",Z19)))</formula>
    </cfRule>
  </conditionalFormatting>
  <conditionalFormatting sqref="AB19">
    <cfRule type="containsText" dxfId="300" priority="43" operator="containsText" text=" ">
      <formula>NOT(ISERROR(SEARCH(" ",AB19)))</formula>
    </cfRule>
  </conditionalFormatting>
  <conditionalFormatting sqref="AE19">
    <cfRule type="containsText" dxfId="299" priority="32" operator="containsText" text=" ">
      <formula>NOT(ISERROR(SEARCH(" ",AE19)))</formula>
    </cfRule>
  </conditionalFormatting>
  <conditionalFormatting sqref="AG19:AK19">
    <cfRule type="containsText" dxfId="298" priority="115" operator="containsText" text=" ">
      <formula>NOT(ISERROR(SEARCH(" ",AG19)))</formula>
    </cfRule>
  </conditionalFormatting>
  <conditionalFormatting sqref="AL19:AP19">
    <cfRule type="containsText" dxfId="297" priority="116" operator="containsText" text=" ">
      <formula>NOT(ISERROR(SEARCH(" ",AL19)))</formula>
    </cfRule>
  </conditionalFormatting>
  <conditionalFormatting sqref="AQ19:AU19">
    <cfRule type="containsText" dxfId="296" priority="114" operator="containsText" text=" ">
      <formula>NOT(ISERROR(SEARCH(" ",AQ19)))</formula>
    </cfRule>
  </conditionalFormatting>
  <conditionalFormatting sqref="W20">
    <cfRule type="containsText" dxfId="295" priority="11" operator="containsText" text=" ">
      <formula>NOT(ISERROR(SEARCH(" ",W20)))</formula>
    </cfRule>
  </conditionalFormatting>
  <conditionalFormatting sqref="Z20">
    <cfRule type="containsText" dxfId="294" priority="21" operator="containsText" text=" ">
      <formula>NOT(ISERROR(SEARCH(" ",Z20)))</formula>
    </cfRule>
  </conditionalFormatting>
  <conditionalFormatting sqref="AB20">
    <cfRule type="containsText" dxfId="293" priority="12" operator="containsText" text=" ">
      <formula>NOT(ISERROR(SEARCH(" ",AB20)))</formula>
    </cfRule>
  </conditionalFormatting>
  <conditionalFormatting sqref="AE20">
    <cfRule type="containsText" dxfId="292" priority="30" operator="containsText" text=" ">
      <formula>NOT(ISERROR(SEARCH(" ",AE20)))</formula>
    </cfRule>
  </conditionalFormatting>
  <conditionalFormatting sqref="AG20:AK20">
    <cfRule type="containsText" dxfId="291" priority="110" operator="containsText" text=" ">
      <formula>NOT(ISERROR(SEARCH(" ",AG20)))</formula>
    </cfRule>
  </conditionalFormatting>
  <conditionalFormatting sqref="AL20:AP20">
    <cfRule type="containsText" dxfId="290" priority="111" operator="containsText" text=" ">
      <formula>NOT(ISERROR(SEARCH(" ",AL20)))</formula>
    </cfRule>
  </conditionalFormatting>
  <conditionalFormatting sqref="AQ20:AU20">
    <cfRule type="containsText" dxfId="289" priority="108" operator="containsText" text=" ">
      <formula>NOT(ISERROR(SEARCH(" ",AQ20)))</formula>
    </cfRule>
  </conditionalFormatting>
  <conditionalFormatting sqref="B17:B20">
    <cfRule type="containsText" dxfId="288" priority="107" operator="containsText" text=" ">
      <formula>NOT(ISERROR(SEARCH(" ",B17)))</formula>
    </cfRule>
  </conditionalFormatting>
  <conditionalFormatting sqref="B21:B22">
    <cfRule type="containsText" dxfId="287" priority="106" operator="containsText" text=" ">
      <formula>NOT(ISERROR(SEARCH(" ",B21)))</formula>
    </cfRule>
  </conditionalFormatting>
  <conditionalFormatting sqref="N1:N2">
    <cfRule type="containsText" dxfId="286" priority="7" operator="containsText" text=" ">
      <formula>NOT(ISERROR(SEARCH(" ",N1)))</formula>
    </cfRule>
  </conditionalFormatting>
  <conditionalFormatting sqref="N3:N4">
    <cfRule type="containsText" dxfId="285" priority="5" operator="containsText" text=" ">
      <formula>NOT(ISERROR(SEARCH(" ",N3)))</formula>
    </cfRule>
  </conditionalFormatting>
  <conditionalFormatting sqref="Q1:Q4">
    <cfRule type="containsText" dxfId="284" priority="250" operator="containsText" text=" ">
      <formula>NOT(ISERROR(SEARCH(" ",Q1)))</formula>
    </cfRule>
  </conditionalFormatting>
  <conditionalFormatting sqref="W10:W11">
    <cfRule type="containsText" dxfId="283" priority="27" operator="containsText" text=" ">
      <formula>NOT(ISERROR(SEARCH(" ",W10)))</formula>
    </cfRule>
  </conditionalFormatting>
  <conditionalFormatting sqref="W16:W19">
    <cfRule type="containsText" dxfId="282" priority="24" operator="containsText" text=" ">
      <formula>NOT(ISERROR(SEARCH(" ",W16)))</formula>
    </cfRule>
  </conditionalFormatting>
  <conditionalFormatting sqref="M3 J5:L12 Q10:Q12">
    <cfRule type="containsText" dxfId="281" priority="186" operator="containsText" text=" ">
      <formula>NOT(ISERROR(SEARCH(" ",J3)))</formula>
    </cfRule>
  </conditionalFormatting>
  <conditionalFormatting sqref="A22 C1:E8 C21:I22 C9 C20 M21:N22 F4:F8 G1:H3 M12 I17:I19 M14 M5:M9 G4:I9 L4 H16:I16 H18 O20:O22">
    <cfRule type="containsText" dxfId="280" priority="258" operator="containsText" text=" ">
      <formula>NOT(ISERROR(SEARCH(" ",A1)))</formula>
    </cfRule>
  </conditionalFormatting>
  <conditionalFormatting sqref="A1:B6 C10:C11 M2 M10:M11 G10:I11 AC9:AF9 AV14:AW15 AX22:BB25">
    <cfRule type="containsText" dxfId="279" priority="187" operator="containsText" text=" ">
      <formula>NOT(ISERROR(SEARCH(" ",A1)))</formula>
    </cfRule>
  </conditionalFormatting>
  <conditionalFormatting sqref="I1 I12 I3">
    <cfRule type="containsText" dxfId="278" priority="254" operator="containsText" text=" ">
      <formula>NOT(ISERROR(SEARCH(" ",I1)))</formula>
    </cfRule>
  </conditionalFormatting>
  <conditionalFormatting sqref="J1:K3">
    <cfRule type="containsText" dxfId="277" priority="234" operator="containsText" text=" ">
      <formula>NOT(ISERROR(SEARCH(" ",J1)))</formula>
    </cfRule>
  </conditionalFormatting>
  <conditionalFormatting sqref="R1:V2 R11:T11 R10:V10 AV10:AW10 AV1:AX3 AV4:AW4 R3 V11 R4:V4">
    <cfRule type="containsText" dxfId="276" priority="242" operator="containsText" text=" ">
      <formula>NOT(ISERROR(SEARCH(" ",R1)))</formula>
    </cfRule>
  </conditionalFormatting>
  <conditionalFormatting sqref="W1:AA2 W3 W4:Z4">
    <cfRule type="containsText" dxfId="275" priority="239" operator="containsText" text=" ">
      <formula>NOT(ISERROR(SEARCH(" ",W1)))</formula>
    </cfRule>
  </conditionalFormatting>
  <conditionalFormatting sqref="AB1:AF2 AB4:AE4 AB3">
    <cfRule type="containsText" dxfId="274" priority="237" operator="containsText" text=" ">
      <formula>NOT(ISERROR(SEARCH(" ",AB1)))</formula>
    </cfRule>
  </conditionalFormatting>
  <conditionalFormatting sqref="AG1:AK2 AG3 AG4:AJ4">
    <cfRule type="containsText" dxfId="273" priority="213" operator="containsText" text=" ">
      <formula>NOT(ISERROR(SEARCH(" ",AG1)))</formula>
    </cfRule>
  </conditionalFormatting>
  <conditionalFormatting sqref="AL1:AP2 AL10:AP10 AL11:AN11 AL4:AO4 AL3 AP11">
    <cfRule type="containsText" dxfId="272" priority="210" operator="containsText" text=" ">
      <formula>NOT(ISERROR(SEARCH(" ",AL1)))</formula>
    </cfRule>
  </conditionalFormatting>
  <conditionalFormatting sqref="AQ1:AU2 AQ3 AQ4:AT4">
    <cfRule type="containsText" dxfId="271" priority="148" operator="containsText" text=" ">
      <formula>NOT(ISERROR(SEARCH(" ",AQ1)))</formula>
    </cfRule>
  </conditionalFormatting>
  <conditionalFormatting sqref="A21 D20:J20 M20 G16:G19 H17 H19 G15:I15 I2">
    <cfRule type="containsText" dxfId="270" priority="228" operator="containsText" text=" ">
      <formula>NOT(ISERROR(SEARCH(" ",A2)))</formula>
    </cfRule>
  </conditionalFormatting>
  <conditionalFormatting sqref="K20:L20 J21:L22 AV5:AW9 P20:Q21 P5:Q9 P13:Q14">
    <cfRule type="containsText" dxfId="269" priority="255" operator="containsText" text=" ">
      <formula>NOT(ISERROR(SEARCH(" ",J5)))</formula>
    </cfRule>
  </conditionalFormatting>
  <conditionalFormatting sqref="R5:AF8 R9:AA9 AC9:AF9 R10:AF20">
    <cfRule type="cellIs" dxfId="268" priority="4" operator="equal">
      <formula>"钻石"</formula>
    </cfRule>
  </conditionalFormatting>
  <conditionalFormatting sqref="AB5:AF8">
    <cfRule type="containsText" dxfId="267" priority="217" operator="containsText" text=" ">
      <formula>NOT(ISERROR(SEARCH(" ",AB5)))</formula>
    </cfRule>
  </conditionalFormatting>
  <conditionalFormatting sqref="AG5:AK5 AK6:AK9 AH6:AI9">
    <cfRule type="containsText" dxfId="266" priority="203" operator="containsText" text=" ">
      <formula>NOT(ISERROR(SEARCH(" ",AG5)))</formula>
    </cfRule>
  </conditionalFormatting>
  <conditionalFormatting sqref="AL5:AP5 AP6:AP9 AM6:AN9">
    <cfRule type="containsText" dxfId="265" priority="202" operator="containsText" text=" ">
      <formula>NOT(ISERROR(SEARCH(" ",AL5)))</formula>
    </cfRule>
  </conditionalFormatting>
  <conditionalFormatting sqref="AQ5:AU5 AU6:AU9 AR6:AS9">
    <cfRule type="containsText" dxfId="264" priority="147" operator="containsText" text=" ">
      <formula>NOT(ISERROR(SEARCH(" ",AQ5)))</formula>
    </cfRule>
  </conditionalFormatting>
  <conditionalFormatting sqref="AG6 AJ6">
    <cfRule type="containsText" dxfId="263" priority="201" operator="containsText" text=" ">
      <formula>NOT(ISERROR(SEARCH(" ",AG6)))</formula>
    </cfRule>
  </conditionalFormatting>
  <conditionalFormatting sqref="AL6 AO6">
    <cfRule type="containsText" dxfId="262" priority="200" operator="containsText" text=" ">
      <formula>NOT(ISERROR(SEARCH(" ",AL6)))</formula>
    </cfRule>
  </conditionalFormatting>
  <conditionalFormatting sqref="AQ6 AT6">
    <cfRule type="containsText" dxfId="261" priority="146" operator="containsText" text=" ">
      <formula>NOT(ISERROR(SEARCH(" ",AQ6)))</formula>
    </cfRule>
  </conditionalFormatting>
  <conditionalFormatting sqref="AG7 AJ7">
    <cfRule type="containsText" dxfId="260" priority="199" operator="containsText" text=" ">
      <formula>NOT(ISERROR(SEARCH(" ",AG7)))</formula>
    </cfRule>
  </conditionalFormatting>
  <conditionalFormatting sqref="AL7 AO7">
    <cfRule type="containsText" dxfId="259" priority="198" operator="containsText" text=" ">
      <formula>NOT(ISERROR(SEARCH(" ",AL7)))</formula>
    </cfRule>
  </conditionalFormatting>
  <conditionalFormatting sqref="AQ7 AT7">
    <cfRule type="containsText" dxfId="258" priority="145" operator="containsText" text=" ">
      <formula>NOT(ISERROR(SEARCH(" ",AQ7)))</formula>
    </cfRule>
  </conditionalFormatting>
  <conditionalFormatting sqref="AG8 AJ8">
    <cfRule type="containsText" dxfId="257" priority="197" operator="containsText" text=" ">
      <formula>NOT(ISERROR(SEARCH(" ",AG8)))</formula>
    </cfRule>
  </conditionalFormatting>
  <conditionalFormatting sqref="AL8 AO8">
    <cfRule type="containsText" dxfId="256" priority="196" operator="containsText" text=" ">
      <formula>NOT(ISERROR(SEARCH(" ",AL8)))</formula>
    </cfRule>
  </conditionalFormatting>
  <conditionalFormatting sqref="AQ8 AT8">
    <cfRule type="containsText" dxfId="255" priority="144" operator="containsText" text=" ">
      <formula>NOT(ISERROR(SEARCH(" ",AQ8)))</formula>
    </cfRule>
  </conditionalFormatting>
  <conditionalFormatting sqref="W12:W13">
    <cfRule type="containsText" dxfId="254" priority="29" operator="containsText" text=" ">
      <formula>NOT(ISERROR(SEARCH(" ",W12)))</formula>
    </cfRule>
  </conditionalFormatting>
  <conditionalFormatting sqref="R15 R19 R17">
    <cfRule type="containsText" dxfId="253" priority="134" operator="containsText" text=" ">
      <formula>NOT(ISERROR(SEARCH(" ",R15)))</formula>
    </cfRule>
  </conditionalFormatting>
  <conditionalFormatting sqref="S15:V15 U16:V20 S19:T19 S17:T17">
    <cfRule type="containsText" dxfId="252" priority="133" operator="containsText" text=" ">
      <formula>NOT(ISERROR(SEARCH(" ",S15)))</formula>
    </cfRule>
  </conditionalFormatting>
  <conditionalFormatting sqref="X15:Y15 AA15:AA20 X19:Y19 X17:Y17">
    <cfRule type="containsText" dxfId="251" priority="132" operator="containsText" text=" ">
      <formula>NOT(ISERROR(SEARCH(" ",X15)))</formula>
    </cfRule>
  </conditionalFormatting>
  <conditionalFormatting sqref="AC15:AD15 AF15:AF20 AC19:AD19 AC17:AD17">
    <cfRule type="containsText" dxfId="250" priority="131" operator="containsText" text=" ">
      <formula>NOT(ISERROR(SEARCH(" ",AC15)))</formula>
    </cfRule>
  </conditionalFormatting>
  <conditionalFormatting sqref="D16:F16 F18">
    <cfRule type="containsText" dxfId="249" priority="104" operator="containsText" text=" ">
      <formula>NOT(ISERROR(SEARCH(" ",D16)))</formula>
    </cfRule>
  </conditionalFormatting>
  <conditionalFormatting sqref="R16:T16 R20:T20 R18:T18">
    <cfRule type="containsText" dxfId="248" priority="165" operator="containsText" text=" ">
      <formula>NOT(ISERROR(SEARCH(" ",R16)))</formula>
    </cfRule>
  </conditionalFormatting>
  <conditionalFormatting sqref="R21:V22 AV16:AW22">
    <cfRule type="containsText" dxfId="247" priority="249" operator="containsText" text=" ">
      <formula>NOT(ISERROR(SEARCH(" ",R16)))</formula>
    </cfRule>
  </conditionalFormatting>
  <conditionalFormatting sqref="X16:Y16 X20:Y20 X18:Y18">
    <cfRule type="containsText" dxfId="246" priority="162" operator="containsText" text=" ">
      <formula>NOT(ISERROR(SEARCH(" ",X16)))</formula>
    </cfRule>
  </conditionalFormatting>
  <conditionalFormatting sqref="AC16:AD16 AC20:AD20 AC18:AD18">
    <cfRule type="containsText" dxfId="245" priority="161" operator="containsText" text=" ">
      <formula>NOT(ISERROR(SEARCH(" ",AC16)))</formula>
    </cfRule>
  </conditionalFormatting>
  <conditionalFormatting sqref="D17:F17 F19">
    <cfRule type="containsText" dxfId="244" priority="103" operator="containsText" text=" ">
      <formula>NOT(ISERROR(SEARCH(" ",D17)))</formula>
    </cfRule>
  </conditionalFormatting>
  <conditionalFormatting sqref="K17:L17 P17">
    <cfRule type="containsText" dxfId="243" priority="122" operator="containsText" text=" ">
      <formula>NOT(ISERROR(SEARCH(" ",K17)))</formula>
    </cfRule>
  </conditionalFormatting>
  <conditionalFormatting sqref="K18:L18 P18">
    <cfRule type="containsText" dxfId="242" priority="117" operator="containsText" text=" ">
      <formula>NOT(ISERROR(SEARCH(" ",K18)))</formula>
    </cfRule>
  </conditionalFormatting>
  <conditionalFormatting sqref="K19:L19 P19">
    <cfRule type="containsText" dxfId="241" priority="112" operator="containsText" text=" ">
      <formula>NOT(ISERROR(SEARCH(" ",K19)))</formula>
    </cfRule>
  </conditionalFormatting>
  <conditionalFormatting sqref="W21:AA22">
    <cfRule type="containsText" dxfId="240" priority="240" operator="containsText" text=" ">
      <formula>NOT(ISERROR(SEARCH(" ",W21)))</formula>
    </cfRule>
  </conditionalFormatting>
  <conditionalFormatting sqref="AB21:AF21 AF22">
    <cfRule type="containsText" dxfId="239" priority="238" operator="containsText" text=" ">
      <formula>NOT(ISERROR(SEARCH(" ",AB21)))</formula>
    </cfRule>
  </conditionalFormatting>
  <conditionalFormatting sqref="AG21:AK22">
    <cfRule type="containsText" dxfId="238" priority="214" operator="containsText" text=" ">
      <formula>NOT(ISERROR(SEARCH(" ",AG21)))</formula>
    </cfRule>
  </conditionalFormatting>
  <conditionalFormatting sqref="AL21:AP22">
    <cfRule type="containsText" dxfId="237" priority="212" operator="containsText" text=" ">
      <formula>NOT(ISERROR(SEARCH(" ",AL21)))</formula>
    </cfRule>
  </conditionalFormatting>
  <conditionalFormatting sqref="AQ21:AU22">
    <cfRule type="containsText" dxfId="236" priority="149" operator="containsText" text=" ">
      <formula>NOT(ISERROR(SEARCH(" ",AQ21)))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0" sqref="G20"/>
    </sheetView>
  </sheetViews>
  <sheetFormatPr defaultColWidth="8.88671875" defaultRowHeight="14.4" x14ac:dyDescent="0.25"/>
  <cols>
    <col min="1" max="1" width="4" customWidth="1"/>
    <col min="2" max="2" width="20.77734375" customWidth="1"/>
    <col min="4" max="4" width="11.88671875" customWidth="1"/>
    <col min="6" max="7" width="17.88671875" customWidth="1"/>
  </cols>
  <sheetData>
    <row r="1" spans="1:8" ht="15.6" x14ac:dyDescent="0.35">
      <c r="A1" s="71" t="s">
        <v>1</v>
      </c>
      <c r="B1" s="71" t="s">
        <v>1</v>
      </c>
      <c r="C1" s="71" t="s">
        <v>1</v>
      </c>
      <c r="D1" s="71" t="s">
        <v>1</v>
      </c>
      <c r="E1" s="71" t="s">
        <v>1</v>
      </c>
      <c r="F1" s="71" t="s">
        <v>1</v>
      </c>
      <c r="G1" s="71" t="s">
        <v>1</v>
      </c>
    </row>
    <row r="2" spans="1:8" ht="15.6" x14ac:dyDescent="0.35">
      <c r="A2" s="71" t="s">
        <v>3</v>
      </c>
      <c r="B2" s="71" t="s">
        <v>4</v>
      </c>
      <c r="C2" s="71" t="s">
        <v>3</v>
      </c>
      <c r="D2" s="71" t="s">
        <v>3</v>
      </c>
      <c r="E2" s="71" t="s">
        <v>3</v>
      </c>
      <c r="F2" s="71" t="s">
        <v>4</v>
      </c>
      <c r="G2" s="71" t="s">
        <v>3</v>
      </c>
    </row>
    <row r="3" spans="1:8" ht="15.6" x14ac:dyDescent="0.35">
      <c r="A3" s="71" t="s">
        <v>5</v>
      </c>
      <c r="B3" s="71" t="s">
        <v>215</v>
      </c>
      <c r="C3" s="71" t="s">
        <v>216</v>
      </c>
      <c r="D3" s="71" t="s">
        <v>217</v>
      </c>
      <c r="E3" s="71" t="s">
        <v>218</v>
      </c>
      <c r="F3" s="71" t="s">
        <v>9</v>
      </c>
      <c r="G3" s="71" t="s">
        <v>219</v>
      </c>
    </row>
    <row r="4" spans="1:8" ht="118.8" x14ac:dyDescent="0.25">
      <c r="A4" s="72" t="s">
        <v>220</v>
      </c>
      <c r="B4" s="72" t="s">
        <v>221</v>
      </c>
      <c r="C4" s="72" t="s">
        <v>222</v>
      </c>
      <c r="D4" s="72" t="s">
        <v>223</v>
      </c>
      <c r="E4" s="72" t="s">
        <v>224</v>
      </c>
      <c r="F4" s="72" t="s">
        <v>225</v>
      </c>
      <c r="G4" s="72" t="s">
        <v>226</v>
      </c>
    </row>
    <row r="5" spans="1:8" x14ac:dyDescent="0.25">
      <c r="A5">
        <v>1</v>
      </c>
      <c r="B5" t="s">
        <v>227</v>
      </c>
      <c r="C5">
        <v>100</v>
      </c>
      <c r="F5" t="s">
        <v>228</v>
      </c>
      <c r="G5">
        <v>1</v>
      </c>
      <c r="H5" t="s">
        <v>229</v>
      </c>
    </row>
    <row r="6" spans="1:8" x14ac:dyDescent="0.25">
      <c r="A6">
        <v>2</v>
      </c>
      <c r="B6" t="s">
        <v>230</v>
      </c>
      <c r="C6">
        <v>90</v>
      </c>
      <c r="F6" t="s">
        <v>231</v>
      </c>
      <c r="G6">
        <v>1</v>
      </c>
      <c r="H6" t="s">
        <v>232</v>
      </c>
    </row>
    <row r="7" spans="1:8" x14ac:dyDescent="0.25">
      <c r="A7">
        <v>3</v>
      </c>
      <c r="B7" t="s">
        <v>233</v>
      </c>
      <c r="C7">
        <v>80</v>
      </c>
      <c r="E7">
        <v>2</v>
      </c>
      <c r="F7" t="s">
        <v>234</v>
      </c>
      <c r="H7" t="s">
        <v>235</v>
      </c>
    </row>
    <row r="8" spans="1:8" x14ac:dyDescent="0.25">
      <c r="A8">
        <v>4</v>
      </c>
      <c r="B8" t="s">
        <v>236</v>
      </c>
      <c r="C8" s="73">
        <v>105</v>
      </c>
      <c r="E8">
        <v>1</v>
      </c>
      <c r="H8" t="s">
        <v>237</v>
      </c>
    </row>
    <row r="9" spans="1:8" x14ac:dyDescent="0.25">
      <c r="A9">
        <v>5</v>
      </c>
      <c r="B9" t="s">
        <v>238</v>
      </c>
      <c r="C9">
        <v>60</v>
      </c>
      <c r="F9" t="s">
        <v>234</v>
      </c>
      <c r="G9">
        <v>1</v>
      </c>
      <c r="H9" t="s">
        <v>239</v>
      </c>
    </row>
    <row r="10" spans="1:8" x14ac:dyDescent="0.25">
      <c r="A10">
        <v>7</v>
      </c>
      <c r="B10" t="s">
        <v>240</v>
      </c>
      <c r="C10" s="73">
        <v>85</v>
      </c>
      <c r="E10">
        <v>2</v>
      </c>
      <c r="F10" t="s">
        <v>241</v>
      </c>
      <c r="H10" t="s">
        <v>242</v>
      </c>
    </row>
    <row r="11" spans="1:8" x14ac:dyDescent="0.25">
      <c r="A11">
        <v>8</v>
      </c>
      <c r="B11" t="s">
        <v>243</v>
      </c>
      <c r="C11">
        <v>33</v>
      </c>
      <c r="D11">
        <v>50</v>
      </c>
      <c r="F11" t="s">
        <v>244</v>
      </c>
      <c r="G11">
        <v>1</v>
      </c>
      <c r="H11" t="s">
        <v>30</v>
      </c>
    </row>
    <row r="12" spans="1:8" x14ac:dyDescent="0.25">
      <c r="A12">
        <v>10</v>
      </c>
      <c r="B12" t="s">
        <v>245</v>
      </c>
      <c r="C12">
        <v>35</v>
      </c>
      <c r="F12" t="s">
        <v>234</v>
      </c>
      <c r="G12">
        <v>1</v>
      </c>
      <c r="H12" t="s">
        <v>246</v>
      </c>
    </row>
    <row r="13" spans="1:8" x14ac:dyDescent="0.25">
      <c r="A13">
        <v>12</v>
      </c>
      <c r="B13" t="s">
        <v>247</v>
      </c>
      <c r="C13">
        <v>25</v>
      </c>
      <c r="D13">
        <v>30</v>
      </c>
      <c r="F13" t="s">
        <v>248</v>
      </c>
      <c r="G13">
        <v>1</v>
      </c>
      <c r="H13" t="s">
        <v>249</v>
      </c>
    </row>
    <row r="14" spans="1:8" x14ac:dyDescent="0.25">
      <c r="A14">
        <v>13</v>
      </c>
      <c r="B14" t="s">
        <v>250</v>
      </c>
      <c r="C14">
        <v>101</v>
      </c>
      <c r="E14">
        <v>1</v>
      </c>
      <c r="F14" t="s">
        <v>234</v>
      </c>
      <c r="G14">
        <v>1</v>
      </c>
      <c r="H14" t="s">
        <v>251</v>
      </c>
    </row>
  </sheetData>
  <phoneticPr fontId="25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88"/>
  <sheetViews>
    <sheetView workbookViewId="0">
      <selection activeCell="D8" sqref="D8"/>
    </sheetView>
  </sheetViews>
  <sheetFormatPr defaultColWidth="9" defaultRowHeight="14.4" x14ac:dyDescent="0.25"/>
  <cols>
    <col min="1" max="1" width="11.6640625" customWidth="1"/>
    <col min="2" max="2" width="14.33203125" customWidth="1"/>
    <col min="3" max="3" width="37.109375" customWidth="1"/>
    <col min="4" max="4" width="14" customWidth="1"/>
    <col min="6" max="6" width="26.33203125" customWidth="1"/>
    <col min="9" max="9" width="16.6640625" customWidth="1"/>
    <col min="11" max="11" width="14.21875" customWidth="1"/>
    <col min="45" max="45" width="10.109375" customWidth="1"/>
  </cols>
  <sheetData>
    <row r="1" spans="1:48" ht="15.6" x14ac:dyDescent="0.35">
      <c r="A1" s="22" t="s">
        <v>0</v>
      </c>
      <c r="B1" s="22" t="s">
        <v>1</v>
      </c>
      <c r="C1" s="22" t="s">
        <v>0</v>
      </c>
      <c r="D1" s="22" t="s">
        <v>0</v>
      </c>
      <c r="E1" s="22" t="s">
        <v>0</v>
      </c>
      <c r="F1" s="22" t="s">
        <v>0</v>
      </c>
      <c r="G1" s="23"/>
      <c r="H1" s="23"/>
      <c r="I1" s="23"/>
      <c r="J1" s="29"/>
      <c r="K1" s="29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48" ht="15.6" x14ac:dyDescent="0.35">
      <c r="A2" s="24" t="s">
        <v>3</v>
      </c>
      <c r="B2" s="24" t="s">
        <v>4</v>
      </c>
      <c r="C2" s="24" t="s">
        <v>3</v>
      </c>
      <c r="D2" s="24" t="s">
        <v>3</v>
      </c>
      <c r="E2" s="24" t="s">
        <v>3</v>
      </c>
      <c r="F2" s="24" t="s">
        <v>3</v>
      </c>
      <c r="G2" s="25"/>
      <c r="H2" s="25"/>
      <c r="I2" s="25"/>
      <c r="J2" s="29"/>
      <c r="K2" s="29"/>
      <c r="L2" s="34" t="s">
        <v>104</v>
      </c>
      <c r="M2" s="35"/>
      <c r="N2" s="35"/>
      <c r="O2" s="23"/>
      <c r="P2" s="23"/>
      <c r="Q2" s="35"/>
      <c r="R2" s="35"/>
      <c r="S2" s="35"/>
      <c r="T2" s="23"/>
      <c r="U2" s="23"/>
      <c r="V2" s="35"/>
      <c r="W2" s="35"/>
      <c r="X2" s="35"/>
      <c r="Y2" s="23"/>
      <c r="Z2" s="23"/>
      <c r="AA2" s="35"/>
      <c r="AB2" s="35"/>
      <c r="AC2" s="35"/>
      <c r="AD2" s="23"/>
      <c r="AE2" s="23"/>
      <c r="AF2" s="35"/>
      <c r="AG2" s="35"/>
      <c r="AH2" s="35"/>
      <c r="AI2" s="23"/>
      <c r="AJ2" s="23"/>
      <c r="AK2" s="35"/>
      <c r="AL2" s="35"/>
      <c r="AM2" s="35"/>
      <c r="AN2" s="23"/>
      <c r="AO2" s="23"/>
      <c r="AP2" s="23"/>
      <c r="AQ2" s="23"/>
      <c r="AR2" s="23"/>
      <c r="AS2" s="23"/>
      <c r="AT2" s="23"/>
      <c r="AU2" s="23"/>
      <c r="AV2" s="23"/>
    </row>
    <row r="3" spans="1:48" ht="15.6" x14ac:dyDescent="0.35">
      <c r="A3" s="24" t="s">
        <v>5</v>
      </c>
      <c r="B3" s="24" t="s">
        <v>107</v>
      </c>
      <c r="C3" s="24" t="s">
        <v>252</v>
      </c>
      <c r="D3" s="24" t="s">
        <v>253</v>
      </c>
      <c r="E3" s="24" t="s">
        <v>254</v>
      </c>
      <c r="F3" s="24" t="s">
        <v>113</v>
      </c>
      <c r="G3" s="23"/>
      <c r="H3" s="23"/>
      <c r="I3" s="23"/>
      <c r="J3" s="29"/>
      <c r="K3" s="29"/>
      <c r="L3" s="36"/>
      <c r="M3" s="36"/>
      <c r="N3" s="36" t="s">
        <v>117</v>
      </c>
      <c r="O3" s="36"/>
      <c r="P3" s="36"/>
      <c r="Q3" s="50"/>
      <c r="R3" s="50"/>
      <c r="S3" s="50" t="s">
        <v>118</v>
      </c>
      <c r="T3" s="50"/>
      <c r="U3" s="50"/>
      <c r="V3" s="51"/>
      <c r="W3" s="51"/>
      <c r="X3" s="51" t="s">
        <v>119</v>
      </c>
      <c r="Y3" s="51"/>
      <c r="Z3" s="51"/>
      <c r="AA3" s="50"/>
      <c r="AB3" s="50"/>
      <c r="AC3" s="50" t="s">
        <v>120</v>
      </c>
      <c r="AD3" s="50"/>
      <c r="AE3" s="50"/>
      <c r="AF3" s="51"/>
      <c r="AG3" s="51"/>
      <c r="AH3" s="51" t="s">
        <v>121</v>
      </c>
      <c r="AI3" s="51"/>
      <c r="AJ3" s="51"/>
      <c r="AK3" s="50" t="s">
        <v>122</v>
      </c>
      <c r="AL3" s="50"/>
      <c r="AM3" s="50"/>
      <c r="AN3" s="50"/>
      <c r="AO3" s="50"/>
      <c r="AP3" s="23"/>
      <c r="AQ3" s="23"/>
      <c r="AR3" s="23"/>
      <c r="AS3" s="23"/>
      <c r="AT3" s="23"/>
      <c r="AU3" s="23"/>
      <c r="AV3" s="23"/>
    </row>
    <row r="4" spans="1:48" ht="116.4" x14ac:dyDescent="0.35">
      <c r="A4" s="26" t="s">
        <v>123</v>
      </c>
      <c r="B4" s="26" t="s">
        <v>126</v>
      </c>
      <c r="C4" s="27" t="s">
        <v>255</v>
      </c>
      <c r="D4" s="26" t="s">
        <v>256</v>
      </c>
      <c r="E4" s="26" t="s">
        <v>130</v>
      </c>
      <c r="F4" s="26" t="s">
        <v>257</v>
      </c>
      <c r="G4" s="96" t="s">
        <v>387</v>
      </c>
      <c r="H4" s="28" t="s">
        <v>258</v>
      </c>
      <c r="I4" s="28" t="s">
        <v>259</v>
      </c>
      <c r="J4" s="37"/>
      <c r="K4" s="38" t="s">
        <v>137</v>
      </c>
      <c r="L4" s="39" t="s">
        <v>138</v>
      </c>
      <c r="M4" s="40" t="s">
        <v>139</v>
      </c>
      <c r="N4" s="40" t="s">
        <v>140</v>
      </c>
      <c r="O4" s="40" t="s">
        <v>141</v>
      </c>
      <c r="P4" s="41" t="s">
        <v>142</v>
      </c>
      <c r="Q4" s="39" t="s">
        <v>138</v>
      </c>
      <c r="R4" s="40" t="s">
        <v>139</v>
      </c>
      <c r="S4" s="40" t="s">
        <v>140</v>
      </c>
      <c r="T4" s="40" t="s">
        <v>141</v>
      </c>
      <c r="U4" s="41" t="s">
        <v>142</v>
      </c>
      <c r="V4" s="39" t="s">
        <v>138</v>
      </c>
      <c r="W4" s="40" t="s">
        <v>139</v>
      </c>
      <c r="X4" s="40" t="s">
        <v>140</v>
      </c>
      <c r="Y4" s="40" t="s">
        <v>141</v>
      </c>
      <c r="Z4" s="41" t="s">
        <v>142</v>
      </c>
      <c r="AA4" s="39" t="s">
        <v>138</v>
      </c>
      <c r="AB4" s="40" t="s">
        <v>139</v>
      </c>
      <c r="AC4" s="40" t="s">
        <v>140</v>
      </c>
      <c r="AD4" s="40" t="s">
        <v>141</v>
      </c>
      <c r="AE4" s="41" t="s">
        <v>142</v>
      </c>
      <c r="AF4" s="39" t="s">
        <v>138</v>
      </c>
      <c r="AG4" s="40" t="s">
        <v>139</v>
      </c>
      <c r="AH4" s="40" t="s">
        <v>140</v>
      </c>
      <c r="AI4" s="40" t="s">
        <v>141</v>
      </c>
      <c r="AJ4" s="41" t="s">
        <v>142</v>
      </c>
      <c r="AK4" s="39" t="s">
        <v>138</v>
      </c>
      <c r="AL4" s="40" t="s">
        <v>139</v>
      </c>
      <c r="AM4" s="40" t="s">
        <v>140</v>
      </c>
      <c r="AN4" s="40" t="s">
        <v>141</v>
      </c>
      <c r="AO4" s="41" t="s">
        <v>142</v>
      </c>
      <c r="AP4" s="69"/>
      <c r="AQ4" s="69"/>
      <c r="AR4" s="56">
        <v>0</v>
      </c>
      <c r="AS4" s="56" t="s">
        <v>143</v>
      </c>
      <c r="AT4" s="56" t="s">
        <v>144</v>
      </c>
      <c r="AU4" s="56" t="s">
        <v>139</v>
      </c>
      <c r="AV4" s="56" t="s">
        <v>5</v>
      </c>
    </row>
    <row r="5" spans="1:48" ht="15.6" x14ac:dyDescent="0.35">
      <c r="A5" s="29">
        <v>1</v>
      </c>
      <c r="B5" s="23" t="str">
        <f>IF(C5=26,VLOOKUP(D5,H:I,2,0))</f>
        <v>jiatelin</v>
      </c>
      <c r="C5" s="7">
        <v>26</v>
      </c>
      <c r="D5" s="97">
        <v>39</v>
      </c>
      <c r="E5" s="7">
        <v>1</v>
      </c>
      <c r="F5" s="23">
        <v>1</v>
      </c>
      <c r="G5" s="23">
        <v>52</v>
      </c>
      <c r="H5" s="30">
        <v>1</v>
      </c>
      <c r="I5" s="30" t="s">
        <v>260</v>
      </c>
      <c r="J5" s="29"/>
      <c r="K5" s="38" t="str">
        <f>"捕获鱼"&amp;D5</f>
        <v>捕获鱼39</v>
      </c>
      <c r="L5" s="42" t="s">
        <v>261</v>
      </c>
      <c r="M5" s="43">
        <f t="shared" ref="M5:M13" si="0">VLOOKUP(L5,AR$1:AV$255,4,0)</f>
        <v>1</v>
      </c>
      <c r="N5" s="43">
        <f t="shared" ref="N5:N13" si="1">VLOOKUP(L5,AR$1:AV$255,5,0)</f>
        <v>8</v>
      </c>
      <c r="O5" s="44">
        <v>1</v>
      </c>
      <c r="P5" s="45">
        <f t="shared" ref="P5:P13" si="2">VLOOKUP(L5,AR$1:AV$255,2,0)*O5</f>
        <v>1</v>
      </c>
      <c r="Q5" s="52"/>
      <c r="R5" s="43"/>
      <c r="S5" s="43"/>
      <c r="T5" s="44"/>
      <c r="U5" s="45"/>
      <c r="V5" s="53"/>
      <c r="W5" s="43"/>
      <c r="X5" s="43"/>
      <c r="Y5" s="44"/>
      <c r="Z5" s="45"/>
      <c r="AA5" s="59"/>
      <c r="AB5" s="56"/>
      <c r="AC5" s="56"/>
      <c r="AD5" s="56"/>
      <c r="AE5" s="60"/>
      <c r="AF5" s="61"/>
      <c r="AG5" s="43"/>
      <c r="AH5" s="43"/>
      <c r="AI5" s="43"/>
      <c r="AJ5" s="66"/>
      <c r="AK5" s="59"/>
      <c r="AL5" s="56"/>
      <c r="AM5" s="56"/>
      <c r="AN5" s="56"/>
      <c r="AO5" s="60"/>
      <c r="AP5" s="23"/>
      <c r="AQ5" s="23"/>
      <c r="AR5" s="56" t="s">
        <v>150</v>
      </c>
      <c r="AS5" s="56">
        <v>1</v>
      </c>
      <c r="AT5" s="56">
        <v>0.1</v>
      </c>
      <c r="AU5" s="56">
        <v>1</v>
      </c>
      <c r="AV5" s="56">
        <v>0</v>
      </c>
    </row>
    <row r="6" spans="1:48" ht="15.6" x14ac:dyDescent="0.35">
      <c r="A6" s="29">
        <v>2</v>
      </c>
      <c r="B6" s="23" t="str">
        <f t="shared" ref="B6:B13" si="3">IF(C6=26,VLOOKUP(D6,H:I,2,0))</f>
        <v>jubaopen</v>
      </c>
      <c r="C6" s="7">
        <v>26</v>
      </c>
      <c r="D6" s="97">
        <v>46</v>
      </c>
      <c r="E6" s="7">
        <v>1</v>
      </c>
      <c r="F6" s="23">
        <v>1</v>
      </c>
      <c r="G6" s="23">
        <v>44</v>
      </c>
      <c r="H6" s="30">
        <v>2</v>
      </c>
      <c r="I6" s="30" t="s">
        <v>262</v>
      </c>
      <c r="J6" s="29"/>
      <c r="K6" s="38" t="str">
        <f t="shared" ref="K6:K13" si="4">"捕获鱼"&amp;D6</f>
        <v>捕获鱼46</v>
      </c>
      <c r="L6" s="42" t="s">
        <v>261</v>
      </c>
      <c r="M6" s="43">
        <f t="shared" si="0"/>
        <v>1</v>
      </c>
      <c r="N6" s="43">
        <f t="shared" si="1"/>
        <v>8</v>
      </c>
      <c r="O6" s="44">
        <v>1</v>
      </c>
      <c r="P6" s="45">
        <f t="shared" si="2"/>
        <v>1</v>
      </c>
      <c r="Q6" s="54"/>
      <c r="R6" s="43"/>
      <c r="S6" s="43"/>
      <c r="T6" s="44"/>
      <c r="U6" s="45"/>
      <c r="V6" s="53"/>
      <c r="W6" s="43"/>
      <c r="X6" s="43"/>
      <c r="Y6" s="44"/>
      <c r="Z6" s="45"/>
      <c r="AA6" s="59"/>
      <c r="AB6" s="56"/>
      <c r="AC6" s="56"/>
      <c r="AD6" s="56"/>
      <c r="AE6" s="60"/>
      <c r="AF6" s="61"/>
      <c r="AG6" s="43"/>
      <c r="AH6" s="43"/>
      <c r="AI6" s="43"/>
      <c r="AJ6" s="66"/>
      <c r="AK6" s="59"/>
      <c r="AL6" s="56"/>
      <c r="AM6" s="56"/>
      <c r="AN6" s="56"/>
      <c r="AO6" s="60"/>
      <c r="AP6" s="23"/>
      <c r="AQ6" s="23"/>
      <c r="AR6" s="56" t="s">
        <v>153</v>
      </c>
      <c r="AS6" s="56">
        <v>0.1</v>
      </c>
      <c r="AT6" s="56">
        <v>1</v>
      </c>
      <c r="AU6" s="56">
        <v>1</v>
      </c>
      <c r="AV6" s="56">
        <v>1</v>
      </c>
    </row>
    <row r="7" spans="1:48" ht="15.6" x14ac:dyDescent="0.35">
      <c r="A7" s="29">
        <v>3</v>
      </c>
      <c r="B7" s="23" t="str">
        <f t="shared" si="3"/>
        <v>dawangwuzei</v>
      </c>
      <c r="C7" s="7">
        <v>26</v>
      </c>
      <c r="D7" s="98">
        <v>66</v>
      </c>
      <c r="E7" s="7">
        <v>1</v>
      </c>
      <c r="F7" s="23">
        <v>1</v>
      </c>
      <c r="G7" s="23">
        <v>41</v>
      </c>
      <c r="H7" s="30">
        <v>3</v>
      </c>
      <c r="I7" s="30" t="s">
        <v>263</v>
      </c>
      <c r="J7" s="29"/>
      <c r="K7" s="38" t="str">
        <f t="shared" si="4"/>
        <v>捕获鱼66</v>
      </c>
      <c r="L7" s="42" t="s">
        <v>261</v>
      </c>
      <c r="M7" s="43">
        <f t="shared" si="0"/>
        <v>1</v>
      </c>
      <c r="N7" s="43">
        <f t="shared" si="1"/>
        <v>8</v>
      </c>
      <c r="O7" s="44">
        <v>1</v>
      </c>
      <c r="P7" s="45">
        <f t="shared" si="2"/>
        <v>1</v>
      </c>
      <c r="Q7" s="53"/>
      <c r="R7" s="43"/>
      <c r="S7" s="43"/>
      <c r="T7" s="55"/>
      <c r="U7" s="45"/>
      <c r="V7" s="53"/>
      <c r="W7" s="43"/>
      <c r="X7" s="43"/>
      <c r="Y7" s="44"/>
      <c r="Z7" s="45"/>
      <c r="AA7" s="59"/>
      <c r="AB7" s="56"/>
      <c r="AC7" s="56"/>
      <c r="AD7" s="56"/>
      <c r="AE7" s="60"/>
      <c r="AF7" s="61"/>
      <c r="AG7" s="43"/>
      <c r="AH7" s="43"/>
      <c r="AI7" s="43"/>
      <c r="AJ7" s="66"/>
      <c r="AK7" s="59"/>
      <c r="AL7" s="56"/>
      <c r="AM7" s="56"/>
      <c r="AN7" s="56"/>
      <c r="AO7" s="60"/>
      <c r="AP7" s="23"/>
      <c r="AQ7" s="23"/>
      <c r="AR7" s="56" t="s">
        <v>149</v>
      </c>
      <c r="AS7" s="56">
        <v>1.0000000000000001E-5</v>
      </c>
      <c r="AT7" s="56">
        <v>1E-4</v>
      </c>
      <c r="AU7" s="56">
        <v>1</v>
      </c>
      <c r="AV7" s="56">
        <v>2</v>
      </c>
    </row>
    <row r="8" spans="1:48" ht="15.6" x14ac:dyDescent="0.35">
      <c r="A8" s="29">
        <v>4</v>
      </c>
      <c r="B8" s="23" t="str">
        <f t="shared" si="3"/>
        <v>wulingzhu</v>
      </c>
      <c r="C8" s="7">
        <v>26</v>
      </c>
      <c r="D8" s="99">
        <v>65</v>
      </c>
      <c r="E8" s="7">
        <v>1</v>
      </c>
      <c r="F8" s="23">
        <v>1</v>
      </c>
      <c r="G8" s="23">
        <v>67</v>
      </c>
      <c r="H8" s="30">
        <v>4</v>
      </c>
      <c r="I8" s="30" t="s">
        <v>264</v>
      </c>
      <c r="J8" s="29"/>
      <c r="K8" s="38" t="str">
        <f t="shared" si="4"/>
        <v>捕获鱼65</v>
      </c>
      <c r="L8" s="42" t="s">
        <v>261</v>
      </c>
      <c r="M8" s="43">
        <f t="shared" si="0"/>
        <v>1</v>
      </c>
      <c r="N8" s="43">
        <f t="shared" si="1"/>
        <v>8</v>
      </c>
      <c r="O8" s="44">
        <v>1</v>
      </c>
      <c r="P8" s="45">
        <f t="shared" si="2"/>
        <v>1</v>
      </c>
      <c r="Q8" s="52"/>
      <c r="R8" s="43"/>
      <c r="S8" s="43"/>
      <c r="T8" s="44"/>
      <c r="U8" s="45"/>
      <c r="V8" s="53"/>
      <c r="W8" s="43"/>
      <c r="X8" s="43"/>
      <c r="Y8" s="44"/>
      <c r="Z8" s="45"/>
      <c r="AA8" s="59"/>
      <c r="AB8" s="56"/>
      <c r="AC8" s="56"/>
      <c r="AD8" s="56"/>
      <c r="AE8" s="60"/>
      <c r="AF8" s="61"/>
      <c r="AG8" s="43"/>
      <c r="AH8" s="43"/>
      <c r="AI8" s="43"/>
      <c r="AJ8" s="66"/>
      <c r="AK8" s="59"/>
      <c r="AL8" s="56"/>
      <c r="AM8" s="56"/>
      <c r="AN8" s="56"/>
      <c r="AO8" s="60"/>
      <c r="AP8" s="23"/>
      <c r="AQ8" s="23"/>
      <c r="AR8" s="56" t="s">
        <v>147</v>
      </c>
      <c r="AS8" s="56">
        <v>0.2</v>
      </c>
      <c r="AT8" s="56">
        <v>2</v>
      </c>
      <c r="AU8" s="56">
        <v>2</v>
      </c>
      <c r="AV8" s="56">
        <v>1001</v>
      </c>
    </row>
    <row r="9" spans="1:48" ht="15.6" x14ac:dyDescent="0.35">
      <c r="A9" s="29">
        <v>5</v>
      </c>
      <c r="B9" s="23" t="str">
        <f t="shared" si="3"/>
        <v>huojiansha</v>
      </c>
      <c r="C9" s="7">
        <v>26</v>
      </c>
      <c r="D9" s="29">
        <v>36</v>
      </c>
      <c r="E9" s="7">
        <v>1</v>
      </c>
      <c r="F9" s="23">
        <v>1</v>
      </c>
      <c r="G9" s="23">
        <v>36</v>
      </c>
      <c r="H9" s="30">
        <v>5</v>
      </c>
      <c r="I9" s="30" t="s">
        <v>265</v>
      </c>
      <c r="J9" s="29"/>
      <c r="K9" s="38" t="str">
        <f t="shared" si="4"/>
        <v>捕获鱼36</v>
      </c>
      <c r="L9" s="42" t="s">
        <v>261</v>
      </c>
      <c r="M9" s="43">
        <f t="shared" si="0"/>
        <v>1</v>
      </c>
      <c r="N9" s="43">
        <f t="shared" si="1"/>
        <v>8</v>
      </c>
      <c r="O9" s="44">
        <v>1</v>
      </c>
      <c r="P9" s="45">
        <f t="shared" si="2"/>
        <v>1</v>
      </c>
      <c r="Q9" s="53"/>
      <c r="R9" s="43"/>
      <c r="S9" s="43"/>
      <c r="T9" s="55"/>
      <c r="U9" s="45"/>
      <c r="V9" s="53"/>
      <c r="W9" s="43"/>
      <c r="X9" s="43"/>
      <c r="Y9" s="44"/>
      <c r="Z9" s="45"/>
      <c r="AA9" s="59"/>
      <c r="AB9" s="56"/>
      <c r="AC9" s="56"/>
      <c r="AD9" s="56"/>
      <c r="AE9" s="60"/>
      <c r="AF9" s="61"/>
      <c r="AG9" s="43"/>
      <c r="AH9" s="43"/>
      <c r="AI9" s="43"/>
      <c r="AJ9" s="66"/>
      <c r="AK9" s="59"/>
      <c r="AL9" s="56"/>
      <c r="AM9" s="56"/>
      <c r="AN9" s="56"/>
      <c r="AO9" s="60"/>
      <c r="AP9" s="23"/>
      <c r="AQ9" s="23"/>
      <c r="AR9" s="56" t="s">
        <v>148</v>
      </c>
      <c r="AS9" s="56">
        <v>0.5</v>
      </c>
      <c r="AT9" s="56">
        <v>5</v>
      </c>
      <c r="AU9" s="56">
        <v>2</v>
      </c>
      <c r="AV9" s="56">
        <v>1002</v>
      </c>
    </row>
    <row r="10" spans="1:48" ht="15.6" x14ac:dyDescent="0.35">
      <c r="A10" s="29">
        <v>6</v>
      </c>
      <c r="B10" s="23" t="str">
        <f t="shared" si="3"/>
        <v>longjing</v>
      </c>
      <c r="C10" s="7">
        <v>26</v>
      </c>
      <c r="D10" s="23">
        <v>42</v>
      </c>
      <c r="E10" s="7">
        <v>1</v>
      </c>
      <c r="F10" s="23">
        <v>1</v>
      </c>
      <c r="G10" s="23">
        <v>42</v>
      </c>
      <c r="H10" s="30">
        <v>6</v>
      </c>
      <c r="I10" s="30" t="s">
        <v>266</v>
      </c>
      <c r="J10" s="29"/>
      <c r="K10" s="38" t="str">
        <f t="shared" si="4"/>
        <v>捕获鱼42</v>
      </c>
      <c r="L10" s="42" t="s">
        <v>261</v>
      </c>
      <c r="M10" s="43">
        <f t="shared" si="0"/>
        <v>1</v>
      </c>
      <c r="N10" s="43">
        <f t="shared" si="1"/>
        <v>8</v>
      </c>
      <c r="O10" s="44">
        <v>1</v>
      </c>
      <c r="P10" s="45">
        <f t="shared" si="2"/>
        <v>1</v>
      </c>
      <c r="Q10" s="54"/>
      <c r="R10" s="43"/>
      <c r="S10" s="43"/>
      <c r="T10" s="55"/>
      <c r="U10" s="45"/>
      <c r="V10" s="53"/>
      <c r="W10" s="43"/>
      <c r="X10" s="43"/>
      <c r="Y10" s="44"/>
      <c r="Z10" s="45"/>
      <c r="AA10" s="59"/>
      <c r="AB10" s="56"/>
      <c r="AC10" s="56"/>
      <c r="AD10" s="56"/>
      <c r="AE10" s="60"/>
      <c r="AF10" s="61"/>
      <c r="AG10" s="43"/>
      <c r="AH10" s="43"/>
      <c r="AI10" s="43"/>
      <c r="AJ10" s="66"/>
      <c r="AK10" s="59"/>
      <c r="AL10" s="56"/>
      <c r="AM10" s="56"/>
      <c r="AN10" s="56"/>
      <c r="AO10" s="60"/>
      <c r="AP10" s="23"/>
      <c r="AQ10" s="23"/>
      <c r="AR10" s="56" t="s">
        <v>156</v>
      </c>
      <c r="AS10" s="56">
        <v>2</v>
      </c>
      <c r="AT10" s="56">
        <v>20</v>
      </c>
      <c r="AU10" s="56">
        <v>2</v>
      </c>
      <c r="AV10" s="56">
        <v>1003</v>
      </c>
    </row>
    <row r="11" spans="1:48" ht="15.6" x14ac:dyDescent="0.35">
      <c r="A11" s="29">
        <v>7</v>
      </c>
      <c r="B11" s="23" t="str">
        <f t="shared" si="3"/>
        <v>jinchan</v>
      </c>
      <c r="C11" s="7">
        <v>26</v>
      </c>
      <c r="D11" s="23">
        <v>43</v>
      </c>
      <c r="E11" s="7">
        <v>1</v>
      </c>
      <c r="F11" s="23">
        <v>1</v>
      </c>
      <c r="G11" s="23">
        <v>43</v>
      </c>
      <c r="H11" s="30">
        <v>7</v>
      </c>
      <c r="I11" s="30" t="s">
        <v>267</v>
      </c>
      <c r="J11" s="29"/>
      <c r="K11" s="38" t="str">
        <f t="shared" si="4"/>
        <v>捕获鱼43</v>
      </c>
      <c r="L11" s="42" t="s">
        <v>261</v>
      </c>
      <c r="M11" s="43">
        <f t="shared" si="0"/>
        <v>1</v>
      </c>
      <c r="N11" s="43">
        <f t="shared" si="1"/>
        <v>8</v>
      </c>
      <c r="O11" s="44">
        <v>1</v>
      </c>
      <c r="P11" s="45">
        <f t="shared" si="2"/>
        <v>1</v>
      </c>
      <c r="Q11" s="53"/>
      <c r="R11" s="43"/>
      <c r="S11" s="43"/>
      <c r="T11" s="44"/>
      <c r="U11" s="45"/>
      <c r="V11" s="53"/>
      <c r="W11" s="43"/>
      <c r="X11" s="43"/>
      <c r="Y11" s="44"/>
      <c r="Z11" s="45"/>
      <c r="AA11" s="59"/>
      <c r="AB11" s="56"/>
      <c r="AC11" s="56"/>
      <c r="AD11" s="56"/>
      <c r="AE11" s="60"/>
      <c r="AF11" s="61"/>
      <c r="AG11" s="43"/>
      <c r="AH11" s="43"/>
      <c r="AI11" s="43"/>
      <c r="AJ11" s="66"/>
      <c r="AK11" s="59"/>
      <c r="AL11" s="56"/>
      <c r="AM11" s="56"/>
      <c r="AN11" s="56"/>
      <c r="AO11" s="60"/>
      <c r="AP11" s="23"/>
      <c r="AQ11" s="23"/>
      <c r="AR11" s="56" t="s">
        <v>152</v>
      </c>
      <c r="AS11" s="56">
        <v>0.2</v>
      </c>
      <c r="AT11" s="56">
        <v>2</v>
      </c>
      <c r="AU11" s="56">
        <v>2</v>
      </c>
      <c r="AV11" s="56">
        <v>1004</v>
      </c>
    </row>
    <row r="12" spans="1:48" ht="15.6" x14ac:dyDescent="0.35">
      <c r="A12" s="29">
        <v>8</v>
      </c>
      <c r="B12" s="23" t="str">
        <f t="shared" si="3"/>
        <v>shihunsha</v>
      </c>
      <c r="C12" s="7">
        <v>26</v>
      </c>
      <c r="D12" s="98">
        <v>61</v>
      </c>
      <c r="E12" s="7">
        <v>1</v>
      </c>
      <c r="F12" s="23">
        <v>1</v>
      </c>
      <c r="G12" s="23">
        <v>64</v>
      </c>
      <c r="H12" s="30">
        <v>8</v>
      </c>
      <c r="I12" s="30" t="s">
        <v>268</v>
      </c>
      <c r="J12" s="29"/>
      <c r="K12" s="38" t="str">
        <f t="shared" si="4"/>
        <v>捕获鱼61</v>
      </c>
      <c r="L12" s="42" t="s">
        <v>261</v>
      </c>
      <c r="M12" s="43">
        <f t="shared" si="0"/>
        <v>1</v>
      </c>
      <c r="N12" s="43">
        <f t="shared" si="1"/>
        <v>8</v>
      </c>
      <c r="O12" s="44">
        <v>1</v>
      </c>
      <c r="P12" s="45">
        <f t="shared" si="2"/>
        <v>1</v>
      </c>
      <c r="Q12" s="54"/>
      <c r="R12" s="43"/>
      <c r="S12" s="43"/>
      <c r="T12" s="55"/>
      <c r="U12" s="45"/>
      <c r="V12" s="53"/>
      <c r="W12" s="56"/>
      <c r="X12" s="56"/>
      <c r="Y12" s="44"/>
      <c r="Z12" s="45"/>
      <c r="AA12" s="59"/>
      <c r="AB12" s="56"/>
      <c r="AC12" s="56"/>
      <c r="AD12" s="56"/>
      <c r="AE12" s="60"/>
      <c r="AF12" s="61"/>
      <c r="AG12" s="43"/>
      <c r="AH12" s="43"/>
      <c r="AI12" s="43"/>
      <c r="AJ12" s="66"/>
      <c r="AK12" s="59"/>
      <c r="AL12" s="56"/>
      <c r="AM12" s="56"/>
      <c r="AN12" s="56"/>
      <c r="AO12" s="60"/>
      <c r="AP12" s="23"/>
      <c r="AQ12" s="23"/>
      <c r="AR12" s="70" t="s">
        <v>160</v>
      </c>
      <c r="AS12" s="70">
        <f>1/1000</f>
        <v>1E-3</v>
      </c>
      <c r="AT12" s="70">
        <f>1/100</f>
        <v>0.01</v>
      </c>
      <c r="AU12" s="70">
        <v>2</v>
      </c>
      <c r="AV12" s="70">
        <v>1204</v>
      </c>
    </row>
    <row r="13" spans="1:48" ht="15.6" x14ac:dyDescent="0.35">
      <c r="A13" s="29">
        <v>9</v>
      </c>
      <c r="B13" s="23" t="str">
        <f t="shared" si="3"/>
        <v>duobaodaoren</v>
      </c>
      <c r="C13" s="7">
        <v>26</v>
      </c>
      <c r="D13" s="23">
        <v>82</v>
      </c>
      <c r="E13" s="7">
        <v>1</v>
      </c>
      <c r="F13" s="23">
        <v>1</v>
      </c>
      <c r="G13" s="23">
        <v>82</v>
      </c>
      <c r="H13" s="30">
        <v>9</v>
      </c>
      <c r="I13" s="30"/>
      <c r="J13" s="29"/>
      <c r="K13" s="38" t="str">
        <f t="shared" si="4"/>
        <v>捕获鱼82</v>
      </c>
      <c r="L13" s="42" t="s">
        <v>261</v>
      </c>
      <c r="M13" s="43">
        <f t="shared" si="0"/>
        <v>1</v>
      </c>
      <c r="N13" s="43">
        <f t="shared" si="1"/>
        <v>8</v>
      </c>
      <c r="O13" s="44">
        <v>1</v>
      </c>
      <c r="P13" s="45">
        <f t="shared" si="2"/>
        <v>1</v>
      </c>
      <c r="Q13" s="54"/>
      <c r="R13" s="43"/>
      <c r="S13" s="43"/>
      <c r="T13" s="55"/>
      <c r="U13" s="45"/>
      <c r="V13" s="53"/>
      <c r="W13" s="43"/>
      <c r="X13" s="43"/>
      <c r="Y13" s="44"/>
      <c r="Z13" s="45"/>
      <c r="AA13" s="59"/>
      <c r="AB13" s="56"/>
      <c r="AC13" s="56"/>
      <c r="AD13" s="56"/>
      <c r="AE13" s="60"/>
      <c r="AF13" s="61"/>
      <c r="AG13" s="43"/>
      <c r="AH13" s="43"/>
      <c r="AI13" s="43"/>
      <c r="AJ13" s="66"/>
      <c r="AK13" s="59"/>
      <c r="AL13" s="56"/>
      <c r="AM13" s="56"/>
      <c r="AN13" s="56"/>
      <c r="AO13" s="60"/>
      <c r="AP13" s="23"/>
      <c r="AQ13" s="23"/>
      <c r="AR13" s="56" t="s">
        <v>176</v>
      </c>
      <c r="AS13" s="56">
        <v>15</v>
      </c>
      <c r="AT13" s="56">
        <v>150</v>
      </c>
      <c r="AU13" s="56">
        <v>2</v>
      </c>
      <c r="AV13" s="56">
        <v>1005</v>
      </c>
    </row>
    <row r="14" spans="1:48" ht="15.6" x14ac:dyDescent="0.35">
      <c r="A14" s="29"/>
      <c r="B14" s="23"/>
      <c r="C14" s="7"/>
      <c r="D14" s="23"/>
      <c r="E14" s="23"/>
      <c r="F14" s="23"/>
      <c r="G14" s="23"/>
      <c r="H14" s="30">
        <v>20</v>
      </c>
      <c r="I14" s="30" t="s">
        <v>269</v>
      </c>
      <c r="J14" s="29"/>
      <c r="K14" s="38"/>
      <c r="L14" s="42"/>
      <c r="M14" s="43"/>
      <c r="N14" s="43"/>
      <c r="O14" s="44"/>
      <c r="P14" s="45"/>
      <c r="Q14" s="54"/>
      <c r="R14" s="43"/>
      <c r="S14" s="43"/>
      <c r="T14" s="55"/>
      <c r="U14" s="45"/>
      <c r="V14" s="53"/>
      <c r="W14" s="56"/>
      <c r="X14" s="56"/>
      <c r="Y14" s="44"/>
      <c r="Z14" s="45"/>
      <c r="AA14" s="59"/>
      <c r="AB14" s="56"/>
      <c r="AC14" s="56"/>
      <c r="AD14" s="56"/>
      <c r="AE14" s="60"/>
      <c r="AF14" s="61"/>
      <c r="AG14" s="43"/>
      <c r="AH14" s="43"/>
      <c r="AI14" s="43"/>
      <c r="AJ14" s="66"/>
      <c r="AK14" s="59"/>
      <c r="AL14" s="56"/>
      <c r="AM14" s="56"/>
      <c r="AN14" s="56"/>
      <c r="AO14" s="60"/>
      <c r="AP14" s="23"/>
      <c r="AQ14" s="23"/>
      <c r="AR14" s="56" t="s">
        <v>182</v>
      </c>
      <c r="AS14" s="56">
        <v>25</v>
      </c>
      <c r="AT14" s="56">
        <v>250</v>
      </c>
      <c r="AU14" s="56">
        <v>2</v>
      </c>
      <c r="AV14" s="56">
        <v>1006</v>
      </c>
    </row>
    <row r="15" spans="1:48" ht="15.6" x14ac:dyDescent="0.35">
      <c r="A15" s="29"/>
      <c r="B15" s="23"/>
      <c r="C15" s="7"/>
      <c r="D15" s="23"/>
      <c r="E15" s="23"/>
      <c r="F15" s="23"/>
      <c r="G15" s="23"/>
      <c r="H15" s="30">
        <v>10</v>
      </c>
      <c r="I15" s="30" t="s">
        <v>270</v>
      </c>
      <c r="J15" s="29"/>
      <c r="K15" s="38"/>
      <c r="L15" s="42"/>
      <c r="M15" s="43"/>
      <c r="N15" s="43"/>
      <c r="O15" s="44"/>
      <c r="P15" s="45"/>
      <c r="Q15" s="54"/>
      <c r="R15" s="43"/>
      <c r="S15" s="43"/>
      <c r="T15" s="55"/>
      <c r="U15" s="45"/>
      <c r="V15" s="53"/>
      <c r="W15" s="43"/>
      <c r="X15" s="43"/>
      <c r="Y15" s="44"/>
      <c r="Z15" s="45"/>
      <c r="AA15" s="59"/>
      <c r="AB15" s="56"/>
      <c r="AC15" s="56"/>
      <c r="AD15" s="56"/>
      <c r="AE15" s="60"/>
      <c r="AF15" s="61"/>
      <c r="AG15" s="43"/>
      <c r="AH15" s="43"/>
      <c r="AI15" s="43"/>
      <c r="AJ15" s="66"/>
      <c r="AK15" s="59"/>
      <c r="AL15" s="56"/>
      <c r="AM15" s="56"/>
      <c r="AN15" s="56"/>
      <c r="AO15" s="60"/>
      <c r="AP15" s="23"/>
      <c r="AQ15" s="23"/>
      <c r="AR15" s="56" t="s">
        <v>188</v>
      </c>
      <c r="AS15" s="56">
        <v>50</v>
      </c>
      <c r="AT15" s="56">
        <v>500</v>
      </c>
      <c r="AU15" s="56">
        <v>2</v>
      </c>
      <c r="AV15" s="56">
        <v>1007</v>
      </c>
    </row>
    <row r="16" spans="1:48" ht="15.6" x14ac:dyDescent="0.35">
      <c r="A16" s="29"/>
      <c r="B16" s="23"/>
      <c r="C16" s="7"/>
      <c r="D16" s="23"/>
      <c r="E16" s="23"/>
      <c r="F16" s="23"/>
      <c r="G16" s="23"/>
      <c r="H16" s="30">
        <v>11</v>
      </c>
      <c r="I16" s="30" t="s">
        <v>271</v>
      </c>
      <c r="J16" s="29"/>
      <c r="K16" s="38"/>
      <c r="L16" s="42"/>
      <c r="M16" s="43"/>
      <c r="N16" s="43"/>
      <c r="O16" s="44"/>
      <c r="P16" s="45"/>
      <c r="Q16" s="53"/>
      <c r="R16" s="43"/>
      <c r="S16" s="43"/>
      <c r="T16" s="57"/>
      <c r="U16" s="45"/>
      <c r="V16" s="54"/>
      <c r="W16" s="56"/>
      <c r="X16" s="56"/>
      <c r="Y16" s="44"/>
      <c r="Z16" s="45"/>
      <c r="AA16" s="62"/>
      <c r="AB16" s="63"/>
      <c r="AC16" s="63"/>
      <c r="AD16" s="63"/>
      <c r="AE16" s="64"/>
      <c r="AF16" s="65"/>
      <c r="AG16" s="67"/>
      <c r="AH16" s="67"/>
      <c r="AI16" s="67"/>
      <c r="AJ16" s="68"/>
      <c r="AK16" s="62"/>
      <c r="AL16" s="63"/>
      <c r="AM16" s="63"/>
      <c r="AN16" s="63"/>
      <c r="AO16" s="64"/>
      <c r="AP16" s="23"/>
      <c r="AQ16" s="23"/>
      <c r="AR16" s="56" t="s">
        <v>194</v>
      </c>
      <c r="AS16" s="56">
        <v>100</v>
      </c>
      <c r="AT16" s="56">
        <v>1000</v>
      </c>
      <c r="AU16" s="56">
        <v>2</v>
      </c>
      <c r="AV16" s="56">
        <v>1008</v>
      </c>
    </row>
    <row r="17" spans="1:48" ht="15.6" x14ac:dyDescent="0.35">
      <c r="A17" s="29"/>
      <c r="B17" s="23"/>
      <c r="C17" s="23"/>
      <c r="D17" s="23"/>
      <c r="E17" s="23"/>
      <c r="F17" s="29"/>
      <c r="G17" s="23"/>
      <c r="H17" s="30">
        <v>12</v>
      </c>
      <c r="I17" s="30" t="s">
        <v>272</v>
      </c>
      <c r="J17" s="29"/>
      <c r="K17" s="29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56" t="s">
        <v>200</v>
      </c>
      <c r="AS17" s="56">
        <v>10</v>
      </c>
      <c r="AT17" s="56">
        <v>100</v>
      </c>
      <c r="AU17" s="56">
        <v>2</v>
      </c>
      <c r="AV17" s="56">
        <v>1206</v>
      </c>
    </row>
    <row r="18" spans="1:48" ht="15.6" x14ac:dyDescent="0.35">
      <c r="A18" s="23"/>
      <c r="B18" s="23"/>
      <c r="C18" s="23"/>
      <c r="D18" s="23"/>
      <c r="E18" s="23"/>
      <c r="F18" s="29"/>
      <c r="G18" s="23"/>
      <c r="H18" s="30">
        <v>24</v>
      </c>
      <c r="I18" s="30" t="s">
        <v>273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56" t="s">
        <v>202</v>
      </c>
      <c r="AS18" s="56">
        <v>2</v>
      </c>
      <c r="AT18" s="56">
        <v>20</v>
      </c>
      <c r="AU18" s="56">
        <v>2</v>
      </c>
      <c r="AV18" s="56">
        <v>1205</v>
      </c>
    </row>
    <row r="19" spans="1:48" ht="15.6" x14ac:dyDescent="0.35">
      <c r="H19" s="30">
        <v>19</v>
      </c>
      <c r="I19" s="30" t="s">
        <v>274</v>
      </c>
      <c r="AR19" s="56" t="s">
        <v>204</v>
      </c>
      <c r="AS19" s="56">
        <v>200</v>
      </c>
      <c r="AT19" s="56">
        <v>2000</v>
      </c>
      <c r="AU19" s="56">
        <v>2</v>
      </c>
      <c r="AV19" s="56">
        <v>1208</v>
      </c>
    </row>
    <row r="20" spans="1:48" ht="15.6" x14ac:dyDescent="0.35">
      <c r="H20" s="30">
        <v>13</v>
      </c>
      <c r="I20" s="30" t="s">
        <v>275</v>
      </c>
      <c r="AR20" s="56" t="s">
        <v>206</v>
      </c>
      <c r="AS20" s="56">
        <v>30</v>
      </c>
      <c r="AT20" s="56">
        <v>300</v>
      </c>
      <c r="AU20" s="56">
        <v>2</v>
      </c>
      <c r="AV20" s="56">
        <v>1209</v>
      </c>
    </row>
    <row r="21" spans="1:48" ht="15.6" x14ac:dyDescent="0.35">
      <c r="H21" s="30">
        <v>14</v>
      </c>
      <c r="I21" s="30" t="s">
        <v>276</v>
      </c>
      <c r="AR21" s="56" t="s">
        <v>212</v>
      </c>
      <c r="AS21" s="56">
        <v>50</v>
      </c>
      <c r="AT21" s="56">
        <v>500</v>
      </c>
      <c r="AU21" s="56">
        <v>2</v>
      </c>
      <c r="AV21" s="56">
        <v>1210</v>
      </c>
    </row>
    <row r="22" spans="1:48" ht="15.6" x14ac:dyDescent="0.35">
      <c r="H22" s="30">
        <v>15</v>
      </c>
      <c r="I22" s="30" t="s">
        <v>277</v>
      </c>
      <c r="AR22" s="56" t="s">
        <v>166</v>
      </c>
      <c r="AS22" s="56">
        <v>1</v>
      </c>
      <c r="AT22" s="56">
        <v>10</v>
      </c>
      <c r="AU22" s="56">
        <v>1</v>
      </c>
      <c r="AV22" s="56">
        <v>6</v>
      </c>
    </row>
    <row r="23" spans="1:48" ht="15.6" x14ac:dyDescent="0.35">
      <c r="H23" s="30">
        <v>16</v>
      </c>
      <c r="I23" s="30" t="s">
        <v>278</v>
      </c>
      <c r="AR23" s="56" t="s">
        <v>261</v>
      </c>
      <c r="AS23" s="56">
        <v>1</v>
      </c>
      <c r="AT23" s="56">
        <v>10</v>
      </c>
      <c r="AU23" s="56">
        <v>1</v>
      </c>
      <c r="AV23" s="56">
        <v>8</v>
      </c>
    </row>
    <row r="24" spans="1:48" ht="15.6" x14ac:dyDescent="0.35">
      <c r="H24" s="30">
        <v>17</v>
      </c>
      <c r="I24" s="30" t="s">
        <v>279</v>
      </c>
      <c r="V24" s="58"/>
      <c r="W24" s="58"/>
    </row>
    <row r="25" spans="1:48" ht="15.6" x14ac:dyDescent="0.35">
      <c r="H25" s="30">
        <v>18</v>
      </c>
      <c r="I25" s="30" t="s">
        <v>280</v>
      </c>
    </row>
    <row r="26" spans="1:48" ht="15.6" x14ac:dyDescent="0.35">
      <c r="H26" s="30">
        <v>21</v>
      </c>
      <c r="I26" s="30" t="s">
        <v>281</v>
      </c>
    </row>
    <row r="27" spans="1:48" ht="15.6" x14ac:dyDescent="0.35">
      <c r="H27" s="30">
        <v>22</v>
      </c>
      <c r="I27" s="30"/>
    </row>
    <row r="28" spans="1:48" ht="15.6" x14ac:dyDescent="0.35">
      <c r="H28" s="31">
        <v>23</v>
      </c>
      <c r="I28" s="31"/>
    </row>
    <row r="29" spans="1:48" ht="16.2" x14ac:dyDescent="0.4">
      <c r="H29" s="32">
        <v>59</v>
      </c>
      <c r="I29" s="46"/>
    </row>
    <row r="30" spans="1:48" ht="16.2" x14ac:dyDescent="0.4">
      <c r="H30" s="32">
        <v>60</v>
      </c>
      <c r="I30" s="46"/>
    </row>
    <row r="31" spans="1:48" ht="15.6" x14ac:dyDescent="0.35">
      <c r="H31" s="30">
        <v>25</v>
      </c>
      <c r="I31" s="30" t="s">
        <v>282</v>
      </c>
    </row>
    <row r="32" spans="1:48" ht="15.6" x14ac:dyDescent="0.35">
      <c r="H32" s="30">
        <v>26</v>
      </c>
      <c r="I32" s="30" t="s">
        <v>283</v>
      </c>
    </row>
    <row r="33" spans="8:9" ht="15.6" x14ac:dyDescent="0.35">
      <c r="H33" s="30">
        <v>27</v>
      </c>
      <c r="I33" s="30" t="s">
        <v>284</v>
      </c>
    </row>
    <row r="34" spans="8:9" ht="15.6" x14ac:dyDescent="0.35">
      <c r="H34" s="30">
        <v>28</v>
      </c>
      <c r="I34" s="30" t="s">
        <v>285</v>
      </c>
    </row>
    <row r="35" spans="8:9" ht="15.6" x14ac:dyDescent="0.35">
      <c r="H35" s="30">
        <v>29</v>
      </c>
      <c r="I35" s="30" t="s">
        <v>286</v>
      </c>
    </row>
    <row r="36" spans="8:9" ht="15.6" x14ac:dyDescent="0.35">
      <c r="H36" s="30">
        <v>30</v>
      </c>
      <c r="I36" s="30" t="s">
        <v>287</v>
      </c>
    </row>
    <row r="37" spans="8:9" ht="15.6" x14ac:dyDescent="0.35">
      <c r="H37" s="30">
        <v>31</v>
      </c>
      <c r="I37" s="30" t="s">
        <v>288</v>
      </c>
    </row>
    <row r="38" spans="8:9" ht="15.6" x14ac:dyDescent="0.35">
      <c r="H38" s="30">
        <v>32</v>
      </c>
      <c r="I38" s="30" t="s">
        <v>289</v>
      </c>
    </row>
    <row r="39" spans="8:9" ht="15.6" x14ac:dyDescent="0.35">
      <c r="H39" s="30">
        <v>33</v>
      </c>
      <c r="I39" s="30" t="s">
        <v>290</v>
      </c>
    </row>
    <row r="40" spans="8:9" ht="15.6" x14ac:dyDescent="0.35">
      <c r="H40" s="30">
        <v>34</v>
      </c>
      <c r="I40" s="30" t="s">
        <v>291</v>
      </c>
    </row>
    <row r="41" spans="8:9" ht="15.6" x14ac:dyDescent="0.35">
      <c r="H41" s="30">
        <v>35</v>
      </c>
      <c r="I41" s="47" t="s">
        <v>292</v>
      </c>
    </row>
    <row r="42" spans="8:9" ht="15.6" x14ac:dyDescent="0.35">
      <c r="H42" s="30">
        <v>36</v>
      </c>
      <c r="I42" s="48" t="s">
        <v>293</v>
      </c>
    </row>
    <row r="43" spans="8:9" ht="15.6" x14ac:dyDescent="0.35">
      <c r="H43" s="30">
        <v>37</v>
      </c>
      <c r="I43" s="30" t="s">
        <v>294</v>
      </c>
    </row>
    <row r="44" spans="8:9" ht="15.6" x14ac:dyDescent="0.35">
      <c r="H44" s="30">
        <v>38</v>
      </c>
      <c r="I44" s="30" t="s">
        <v>295</v>
      </c>
    </row>
    <row r="45" spans="8:9" ht="15.6" x14ac:dyDescent="0.35">
      <c r="H45" s="33">
        <v>39</v>
      </c>
      <c r="I45" s="33" t="s">
        <v>296</v>
      </c>
    </row>
    <row r="46" spans="8:9" ht="15.6" x14ac:dyDescent="0.35">
      <c r="H46" s="30">
        <v>40</v>
      </c>
      <c r="I46" s="30" t="s">
        <v>297</v>
      </c>
    </row>
    <row r="47" spans="8:9" ht="15.6" x14ac:dyDescent="0.35">
      <c r="H47" s="30">
        <v>41</v>
      </c>
      <c r="I47" s="30" t="s">
        <v>298</v>
      </c>
    </row>
    <row r="48" spans="8:9" ht="15.6" x14ac:dyDescent="0.35">
      <c r="H48" s="30">
        <v>42</v>
      </c>
      <c r="I48" s="30" t="s">
        <v>299</v>
      </c>
    </row>
    <row r="49" spans="8:9" ht="15.6" x14ac:dyDescent="0.35">
      <c r="H49" s="30">
        <v>43</v>
      </c>
      <c r="I49" s="48" t="s">
        <v>300</v>
      </c>
    </row>
    <row r="50" spans="8:9" ht="15.6" x14ac:dyDescent="0.35">
      <c r="H50" s="30">
        <v>61</v>
      </c>
      <c r="I50" s="30" t="s">
        <v>301</v>
      </c>
    </row>
    <row r="51" spans="8:9" ht="15.6" x14ac:dyDescent="0.35">
      <c r="H51" s="30">
        <v>62</v>
      </c>
      <c r="I51" s="30" t="s">
        <v>295</v>
      </c>
    </row>
    <row r="52" spans="8:9" ht="15.6" x14ac:dyDescent="0.35">
      <c r="H52" s="30">
        <v>63</v>
      </c>
      <c r="I52" s="30" t="s">
        <v>302</v>
      </c>
    </row>
    <row r="53" spans="8:9" ht="15.6" x14ac:dyDescent="0.35">
      <c r="H53" s="30">
        <v>44</v>
      </c>
      <c r="I53" s="30" t="s">
        <v>303</v>
      </c>
    </row>
    <row r="54" spans="8:9" ht="15.6" x14ac:dyDescent="0.35">
      <c r="H54" s="30">
        <v>45</v>
      </c>
      <c r="I54" s="49" t="s">
        <v>304</v>
      </c>
    </row>
    <row r="55" spans="8:9" ht="15.6" x14ac:dyDescent="0.35">
      <c r="H55" s="30">
        <v>46</v>
      </c>
      <c r="I55" s="30" t="s">
        <v>305</v>
      </c>
    </row>
    <row r="56" spans="8:9" ht="15.6" x14ac:dyDescent="0.35">
      <c r="H56" s="30">
        <v>47</v>
      </c>
      <c r="I56" s="30" t="s">
        <v>306</v>
      </c>
    </row>
    <row r="57" spans="8:9" ht="15.6" x14ac:dyDescent="0.35">
      <c r="H57" s="30">
        <v>48</v>
      </c>
      <c r="I57" s="48" t="s">
        <v>307</v>
      </c>
    </row>
    <row r="58" spans="8:9" ht="15.6" x14ac:dyDescent="0.35">
      <c r="H58" s="30">
        <v>49</v>
      </c>
      <c r="I58" s="48"/>
    </row>
    <row r="59" spans="8:9" ht="15.6" x14ac:dyDescent="0.35">
      <c r="H59" s="30">
        <v>50</v>
      </c>
      <c r="I59" s="30" t="s">
        <v>308</v>
      </c>
    </row>
    <row r="60" spans="8:9" ht="15.6" x14ac:dyDescent="0.35">
      <c r="H60" s="30">
        <v>51</v>
      </c>
      <c r="I60" s="30" t="s">
        <v>309</v>
      </c>
    </row>
    <row r="61" spans="8:9" ht="15.6" x14ac:dyDescent="0.35">
      <c r="H61" s="30">
        <v>52</v>
      </c>
      <c r="I61" s="30" t="s">
        <v>310</v>
      </c>
    </row>
    <row r="62" spans="8:9" ht="15.6" x14ac:dyDescent="0.35">
      <c r="H62" s="30">
        <v>53</v>
      </c>
      <c r="I62" s="30" t="s">
        <v>311</v>
      </c>
    </row>
    <row r="63" spans="8:9" ht="15.6" x14ac:dyDescent="0.35">
      <c r="H63" s="30">
        <v>54</v>
      </c>
      <c r="I63" s="30" t="s">
        <v>312</v>
      </c>
    </row>
    <row r="64" spans="8:9" ht="15.6" x14ac:dyDescent="0.35">
      <c r="H64" s="30">
        <v>55</v>
      </c>
      <c r="I64" s="30" t="s">
        <v>313</v>
      </c>
    </row>
    <row r="65" spans="8:9" ht="15.6" x14ac:dyDescent="0.35">
      <c r="H65" s="30">
        <v>56</v>
      </c>
      <c r="I65" s="30" t="s">
        <v>314</v>
      </c>
    </row>
    <row r="66" spans="8:9" ht="15.6" x14ac:dyDescent="0.35">
      <c r="H66" s="30">
        <v>57</v>
      </c>
      <c r="I66" s="30" t="s">
        <v>315</v>
      </c>
    </row>
    <row r="67" spans="8:9" ht="15.6" x14ac:dyDescent="0.35">
      <c r="H67" s="30">
        <v>58</v>
      </c>
      <c r="I67" s="30"/>
    </row>
    <row r="68" spans="8:9" ht="15.6" x14ac:dyDescent="0.35">
      <c r="H68" s="30">
        <v>64</v>
      </c>
      <c r="I68" s="47" t="s">
        <v>316</v>
      </c>
    </row>
    <row r="69" spans="8:9" ht="15.6" x14ac:dyDescent="0.35">
      <c r="H69" s="30">
        <v>65</v>
      </c>
      <c r="I69" s="48" t="s">
        <v>317</v>
      </c>
    </row>
    <row r="70" spans="8:9" ht="15.6" x14ac:dyDescent="0.35">
      <c r="H70" s="30">
        <v>66</v>
      </c>
      <c r="I70" s="48" t="s">
        <v>318</v>
      </c>
    </row>
    <row r="71" spans="8:9" ht="15.6" x14ac:dyDescent="0.35">
      <c r="H71" s="30">
        <v>67</v>
      </c>
      <c r="I71" s="48" t="s">
        <v>319</v>
      </c>
    </row>
    <row r="72" spans="8:9" ht="15.6" x14ac:dyDescent="0.35">
      <c r="H72" s="30">
        <v>68</v>
      </c>
      <c r="I72" s="48" t="s">
        <v>320</v>
      </c>
    </row>
    <row r="73" spans="8:9" ht="15.6" x14ac:dyDescent="0.35">
      <c r="H73" s="30">
        <v>69</v>
      </c>
      <c r="I73" s="48" t="s">
        <v>321</v>
      </c>
    </row>
    <row r="74" spans="8:9" ht="15.6" x14ac:dyDescent="0.35">
      <c r="H74" s="30">
        <v>70</v>
      </c>
      <c r="I74" s="48" t="s">
        <v>322</v>
      </c>
    </row>
    <row r="75" spans="8:9" ht="15.6" x14ac:dyDescent="0.35">
      <c r="H75" s="30">
        <v>71</v>
      </c>
      <c r="I75" s="48" t="s">
        <v>323</v>
      </c>
    </row>
    <row r="76" spans="8:9" ht="15.6" x14ac:dyDescent="0.35">
      <c r="H76" s="30">
        <v>72</v>
      </c>
      <c r="I76" s="48" t="s">
        <v>324</v>
      </c>
    </row>
    <row r="77" spans="8:9" ht="15.6" x14ac:dyDescent="0.35">
      <c r="H77" s="30">
        <v>73</v>
      </c>
      <c r="I77" s="30" t="s">
        <v>302</v>
      </c>
    </row>
    <row r="78" spans="8:9" ht="15.6" x14ac:dyDescent="0.35">
      <c r="H78" s="30">
        <v>74</v>
      </c>
      <c r="I78" s="48" t="s">
        <v>322</v>
      </c>
    </row>
    <row r="79" spans="8:9" ht="15.6" x14ac:dyDescent="0.35">
      <c r="H79" s="30">
        <v>75</v>
      </c>
      <c r="I79" s="48" t="s">
        <v>323</v>
      </c>
    </row>
    <row r="80" spans="8:9" ht="15.6" x14ac:dyDescent="0.35">
      <c r="H80" s="30">
        <v>76</v>
      </c>
      <c r="I80" s="48" t="s">
        <v>317</v>
      </c>
    </row>
    <row r="81" spans="8:9" ht="15.6" x14ac:dyDescent="0.35">
      <c r="H81" s="30">
        <v>77</v>
      </c>
      <c r="I81" s="48" t="s">
        <v>321</v>
      </c>
    </row>
    <row r="82" spans="8:9" ht="15.6" x14ac:dyDescent="0.35">
      <c r="H82" s="30">
        <v>78</v>
      </c>
      <c r="I82" s="33" t="s">
        <v>325</v>
      </c>
    </row>
    <row r="83" spans="8:9" ht="15.6" x14ac:dyDescent="0.35">
      <c r="H83" s="30">
        <v>79</v>
      </c>
      <c r="I83" s="33" t="s">
        <v>326</v>
      </c>
    </row>
    <row r="84" spans="8:9" ht="15.6" x14ac:dyDescent="0.35">
      <c r="H84" s="30">
        <v>80</v>
      </c>
      <c r="I84" s="33" t="s">
        <v>327</v>
      </c>
    </row>
    <row r="85" spans="8:9" ht="15.6" x14ac:dyDescent="0.35">
      <c r="H85" s="30">
        <v>81</v>
      </c>
      <c r="I85" s="33" t="s">
        <v>328</v>
      </c>
    </row>
    <row r="86" spans="8:9" ht="15.6" x14ac:dyDescent="0.35">
      <c r="H86" s="30">
        <v>82</v>
      </c>
      <c r="I86" s="33" t="s">
        <v>329</v>
      </c>
    </row>
    <row r="87" spans="8:9" ht="15.6" x14ac:dyDescent="0.35">
      <c r="H87" s="30">
        <v>83</v>
      </c>
      <c r="I87" s="33" t="s">
        <v>330</v>
      </c>
    </row>
    <row r="88" spans="8:9" ht="15.6" x14ac:dyDescent="0.35">
      <c r="H88" s="30">
        <v>84</v>
      </c>
      <c r="I88" s="33" t="s">
        <v>331</v>
      </c>
    </row>
  </sheetData>
  <phoneticPr fontId="25" type="noConversion"/>
  <conditionalFormatting sqref="C2">
    <cfRule type="containsText" dxfId="235" priority="2" operator="containsText" text=" ">
      <formula>NOT(ISERROR(SEARCH(" ",C2)))</formula>
    </cfRule>
  </conditionalFormatting>
  <conditionalFormatting sqref="D2">
    <cfRule type="containsText" dxfId="234" priority="3" operator="containsText" text=" ">
      <formula>NOT(ISERROR(SEARCH(" ",D2)))</formula>
    </cfRule>
  </conditionalFormatting>
  <conditionalFormatting sqref="E2">
    <cfRule type="containsText" dxfId="233" priority="4" operator="containsText" text=" ">
      <formula>NOT(ISERROR(SEARCH(" ",E2)))</formula>
    </cfRule>
  </conditionalFormatting>
  <conditionalFormatting sqref="F2">
    <cfRule type="containsText" dxfId="232" priority="5" operator="containsText" text=" ">
      <formula>NOT(ISERROR(SEARCH(" ",F2)))</formula>
    </cfRule>
  </conditionalFormatting>
  <conditionalFormatting sqref="X3">
    <cfRule type="containsText" dxfId="231" priority="122" operator="containsText" text=" ">
      <formula>NOT(ISERROR(SEARCH(" ",X3)))</formula>
    </cfRule>
  </conditionalFormatting>
  <conditionalFormatting sqref="AC3">
    <cfRule type="containsText" dxfId="230" priority="121" operator="containsText" text=" ">
      <formula>NOT(ISERROR(SEARCH(" ",AC3)))</formula>
    </cfRule>
  </conditionalFormatting>
  <conditionalFormatting sqref="AH3">
    <cfRule type="containsText" dxfId="229" priority="120" operator="containsText" text=" ">
      <formula>NOT(ISERROR(SEARCH(" ",AH3)))</formula>
    </cfRule>
  </conditionalFormatting>
  <conditionalFormatting sqref="C4">
    <cfRule type="containsText" dxfId="228" priority="110" operator="containsText" text=" ">
      <formula>NOT(ISERROR(SEARCH(" ",C4)))</formula>
    </cfRule>
  </conditionalFormatting>
  <conditionalFormatting sqref="F4">
    <cfRule type="containsText" dxfId="227" priority="253" operator="containsText" text=" ">
      <formula>NOT(ISERROR(SEARCH(" ",F4)))</formula>
    </cfRule>
  </conditionalFormatting>
  <conditionalFormatting sqref="U4">
    <cfRule type="containsText" dxfId="226" priority="215" operator="containsText" text=" ">
      <formula>NOT(ISERROR(SEARCH(" ",U4)))</formula>
    </cfRule>
  </conditionalFormatting>
  <conditionalFormatting sqref="Z4">
    <cfRule type="containsText" dxfId="225" priority="214" operator="containsText" text=" ">
      <formula>NOT(ISERROR(SEARCH(" ",Z4)))</formula>
    </cfRule>
  </conditionalFormatting>
  <conditionalFormatting sqref="AE4">
    <cfRule type="containsText" dxfId="224" priority="213" operator="containsText" text=" ">
      <formula>NOT(ISERROR(SEARCH(" ",AE4)))</formula>
    </cfRule>
  </conditionalFormatting>
  <conditionalFormatting sqref="AJ4">
    <cfRule type="containsText" dxfId="223" priority="212" operator="containsText" text=" ">
      <formula>NOT(ISERROR(SEARCH(" ",AJ4)))</formula>
    </cfRule>
  </conditionalFormatting>
  <conditionalFormatting sqref="AO4">
    <cfRule type="containsText" dxfId="222" priority="196" operator="containsText" text=" ">
      <formula>NOT(ISERROR(SEARCH(" ",AO4)))</formula>
    </cfRule>
  </conditionalFormatting>
  <conditionalFormatting sqref="V5">
    <cfRule type="containsText" dxfId="221" priority="158" operator="containsText" text=" ">
      <formula>NOT(ISERROR(SEARCH(" ",V5)))</formula>
    </cfRule>
  </conditionalFormatting>
  <conditionalFormatting sqref="Y5">
    <cfRule type="containsText" dxfId="220" priority="146" operator="containsText" text=" ">
      <formula>NOT(ISERROR(SEARCH(" ",Y5)))</formula>
    </cfRule>
  </conditionalFormatting>
  <conditionalFormatting sqref="O6">
    <cfRule type="containsText" dxfId="219" priority="263" operator="containsText" text=" ">
      <formula>NOT(ISERROR(SEARCH(" ",O6)))</formula>
    </cfRule>
  </conditionalFormatting>
  <conditionalFormatting sqref="V6">
    <cfRule type="containsText" dxfId="218" priority="152" operator="containsText" text=" ">
      <formula>NOT(ISERROR(SEARCH(" ",V6)))</formula>
    </cfRule>
  </conditionalFormatting>
  <conditionalFormatting sqref="Y6">
    <cfRule type="containsText" dxfId="217" priority="147" operator="containsText" text=" ">
      <formula>NOT(ISERROR(SEARCH(" ",Y6)))</formula>
    </cfRule>
  </conditionalFormatting>
  <conditionalFormatting sqref="AI6">
    <cfRule type="containsText" dxfId="216" priority="231" operator="containsText" text=" ">
      <formula>NOT(ISERROR(SEARCH(" ",AI6)))</formula>
    </cfRule>
  </conditionalFormatting>
  <conditionalFormatting sqref="AP6:AQ6">
    <cfRule type="containsText" dxfId="215" priority="264" operator="containsText" text=" ">
      <formula>NOT(ISERROR(SEARCH(" ",AP6)))</formula>
    </cfRule>
  </conditionalFormatting>
  <conditionalFormatting sqref="M7:P7">
    <cfRule type="containsText" dxfId="214" priority="252" operator="containsText" text=" ">
      <formula>NOT(ISERROR(SEARCH(" ",M7)))</formula>
    </cfRule>
  </conditionalFormatting>
  <conditionalFormatting sqref="V7">
    <cfRule type="containsText" dxfId="213" priority="154" operator="containsText" text=" ">
      <formula>NOT(ISERROR(SEARCH(" ",V7)))</formula>
    </cfRule>
  </conditionalFormatting>
  <conditionalFormatting sqref="Y7">
    <cfRule type="containsText" dxfId="212" priority="145" operator="containsText" text=" ">
      <formula>NOT(ISERROR(SEARCH(" ",Y7)))</formula>
    </cfRule>
  </conditionalFormatting>
  <conditionalFormatting sqref="AF7:AJ7">
    <cfRule type="containsText" dxfId="211" priority="229" operator="containsText" text=" ">
      <formula>NOT(ISERROR(SEARCH(" ",AF7)))</formula>
    </cfRule>
  </conditionalFormatting>
  <conditionalFormatting sqref="AQ7">
    <cfRule type="containsText" dxfId="210" priority="262" operator="containsText" text=" ">
      <formula>NOT(ISERROR(SEARCH(" ",AQ7)))</formula>
    </cfRule>
  </conditionalFormatting>
  <conditionalFormatting sqref="M8:P8">
    <cfRule type="containsText" dxfId="209" priority="251" operator="containsText" text=" ">
      <formula>NOT(ISERROR(SEARCH(" ",M8)))</formula>
    </cfRule>
  </conditionalFormatting>
  <conditionalFormatting sqref="Q8">
    <cfRule type="containsText" dxfId="208" priority="132" operator="containsText" text=" ">
      <formula>NOT(ISERROR(SEARCH(" ",Q8)))</formula>
    </cfRule>
  </conditionalFormatting>
  <conditionalFormatting sqref="V8">
    <cfRule type="containsText" dxfId="207" priority="157" operator="containsText" text=" ">
      <formula>NOT(ISERROR(SEARCH(" ",V8)))</formula>
    </cfRule>
  </conditionalFormatting>
  <conditionalFormatting sqref="Y8">
    <cfRule type="containsText" dxfId="206" priority="144" operator="containsText" text=" ">
      <formula>NOT(ISERROR(SEARCH(" ",Y8)))</formula>
    </cfRule>
  </conditionalFormatting>
  <conditionalFormatting sqref="AF8:AJ8">
    <cfRule type="containsText" dxfId="205" priority="228" operator="containsText" text=" ">
      <formula>NOT(ISERROR(SEARCH(" ",AF8)))</formula>
    </cfRule>
  </conditionalFormatting>
  <conditionalFormatting sqref="AQ8">
    <cfRule type="containsText" dxfId="204" priority="261" operator="containsText" text=" ">
      <formula>NOT(ISERROR(SEARCH(" ",AQ8)))</formula>
    </cfRule>
  </conditionalFormatting>
  <conditionalFormatting sqref="M9:P9">
    <cfRule type="containsText" dxfId="203" priority="250" operator="containsText" text=" ">
      <formula>NOT(ISERROR(SEARCH(" ",M9)))</formula>
    </cfRule>
  </conditionalFormatting>
  <conditionalFormatting sqref="V9">
    <cfRule type="containsText" dxfId="202" priority="156" operator="containsText" text=" ">
      <formula>NOT(ISERROR(SEARCH(" ",V9)))</formula>
    </cfRule>
  </conditionalFormatting>
  <conditionalFormatting sqref="Y9">
    <cfRule type="containsText" dxfId="201" priority="143" operator="containsText" text=" ">
      <formula>NOT(ISERROR(SEARCH(" ",Y9)))</formula>
    </cfRule>
  </conditionalFormatting>
  <conditionalFormatting sqref="AF9:AJ9">
    <cfRule type="containsText" dxfId="200" priority="227" operator="containsText" text=" ">
      <formula>NOT(ISERROR(SEARCH(" ",AF9)))</formula>
    </cfRule>
  </conditionalFormatting>
  <conditionalFormatting sqref="AQ9">
    <cfRule type="containsText" dxfId="199" priority="260" operator="containsText" text=" ">
      <formula>NOT(ISERROR(SEARCH(" ",AQ9)))</formula>
    </cfRule>
  </conditionalFormatting>
  <conditionalFormatting sqref="M10:P10">
    <cfRule type="containsText" dxfId="198" priority="249" operator="containsText" text=" ">
      <formula>NOT(ISERROR(SEARCH(" ",M10)))</formula>
    </cfRule>
  </conditionalFormatting>
  <conditionalFormatting sqref="Q10">
    <cfRule type="containsText" dxfId="197" priority="131" operator="containsText" text=" ">
      <formula>NOT(ISERROR(SEARCH(" ",Q10)))</formula>
    </cfRule>
  </conditionalFormatting>
  <conditionalFormatting sqref="V10">
    <cfRule type="containsText" dxfId="196" priority="155" operator="containsText" text=" ">
      <formula>NOT(ISERROR(SEARCH(" ",V10)))</formula>
    </cfRule>
  </conditionalFormatting>
  <conditionalFormatting sqref="Y10">
    <cfRule type="containsText" dxfId="195" priority="142" operator="containsText" text=" ">
      <formula>NOT(ISERROR(SEARCH(" ",Y10)))</formula>
    </cfRule>
  </conditionalFormatting>
  <conditionalFormatting sqref="AF10:AJ10">
    <cfRule type="containsText" dxfId="194" priority="226" operator="containsText" text=" ">
      <formula>NOT(ISERROR(SEARCH(" ",AF10)))</formula>
    </cfRule>
  </conditionalFormatting>
  <conditionalFormatting sqref="Q11">
    <cfRule type="containsText" dxfId="193" priority="134" operator="containsText" text=" ">
      <formula>NOT(ISERROR(SEARCH(" ",Q11)))</formula>
    </cfRule>
  </conditionalFormatting>
  <conditionalFormatting sqref="T11">
    <cfRule type="containsText" dxfId="192" priority="129" operator="containsText" text=" ">
      <formula>NOT(ISERROR(SEARCH(" ",T11)))</formula>
    </cfRule>
  </conditionalFormatting>
  <conditionalFormatting sqref="V11">
    <cfRule type="containsText" dxfId="191" priority="153" operator="containsText" text=" ">
      <formula>NOT(ISERROR(SEARCH(" ",V11)))</formula>
    </cfRule>
  </conditionalFormatting>
  <conditionalFormatting sqref="Y11">
    <cfRule type="containsText" dxfId="190" priority="141" operator="containsText" text=" ">
      <formula>NOT(ISERROR(SEARCH(" ",Y11)))</formula>
    </cfRule>
  </conditionalFormatting>
  <conditionalFormatting sqref="AA11:AE11">
    <cfRule type="containsText" dxfId="189" priority="186" operator="containsText" text=" ">
      <formula>NOT(ISERROR(SEARCH(" ",AA11)))</formula>
    </cfRule>
  </conditionalFormatting>
  <conditionalFormatting sqref="AF11:AJ11">
    <cfRule type="containsText" dxfId="188" priority="187" operator="containsText" text=" ">
      <formula>NOT(ISERROR(SEARCH(" ",AF11)))</formula>
    </cfRule>
  </conditionalFormatting>
  <conditionalFormatting sqref="AK11:AO11">
    <cfRule type="containsText" dxfId="187" priority="184" operator="containsText" text=" ">
      <formula>NOT(ISERROR(SEARCH(" ",AK11)))</formula>
    </cfRule>
  </conditionalFormatting>
  <conditionalFormatting sqref="T12">
    <cfRule type="containsText" dxfId="186" priority="127" operator="containsText" text=" ">
      <formula>NOT(ISERROR(SEARCH(" ",T12)))</formula>
    </cfRule>
  </conditionalFormatting>
  <conditionalFormatting sqref="V12">
    <cfRule type="containsText" dxfId="185" priority="150" operator="containsText" text=" ">
      <formula>NOT(ISERROR(SEARCH(" ",V12)))</formula>
    </cfRule>
  </conditionalFormatting>
  <conditionalFormatting sqref="Y12">
    <cfRule type="containsText" dxfId="184" priority="140" operator="containsText" text=" ">
      <formula>NOT(ISERROR(SEARCH(" ",Y12)))</formula>
    </cfRule>
  </conditionalFormatting>
  <conditionalFormatting sqref="AA12:AE12">
    <cfRule type="containsText" dxfId="183" priority="160" operator="containsText" text=" ">
      <formula>NOT(ISERROR(SEARCH(" ",AA12)))</formula>
    </cfRule>
  </conditionalFormatting>
  <conditionalFormatting sqref="AF12:AJ12">
    <cfRule type="containsText" dxfId="182" priority="161" operator="containsText" text=" ">
      <formula>NOT(ISERROR(SEARCH(" ",AF12)))</formula>
    </cfRule>
  </conditionalFormatting>
  <conditionalFormatting sqref="AK12:AO12">
    <cfRule type="containsText" dxfId="181" priority="159" operator="containsText" text=" ">
      <formula>NOT(ISERROR(SEARCH(" ",AK12)))</formula>
    </cfRule>
  </conditionalFormatting>
  <conditionalFormatting sqref="G13">
    <cfRule type="containsText" dxfId="180" priority="182" operator="containsText" text=" ">
      <formula>NOT(ISERROR(SEARCH(" ",G13)))</formula>
    </cfRule>
  </conditionalFormatting>
  <conditionalFormatting sqref="J13">
    <cfRule type="containsText" dxfId="179" priority="181" operator="containsText" text=" ">
      <formula>NOT(ISERROR(SEARCH(" ",J13)))</formula>
    </cfRule>
  </conditionalFormatting>
  <conditionalFormatting sqref="T13">
    <cfRule type="containsText" dxfId="178" priority="126" operator="containsText" text=" ">
      <formula>NOT(ISERROR(SEARCH(" ",T13)))</formula>
    </cfRule>
  </conditionalFormatting>
  <conditionalFormatting sqref="V13">
    <cfRule type="containsText" dxfId="177" priority="151" operator="containsText" text=" ">
      <formula>NOT(ISERROR(SEARCH(" ",V13)))</formula>
    </cfRule>
  </conditionalFormatting>
  <conditionalFormatting sqref="Y13">
    <cfRule type="containsText" dxfId="176" priority="139" operator="containsText" text=" ">
      <formula>NOT(ISERROR(SEARCH(" ",Y13)))</formula>
    </cfRule>
  </conditionalFormatting>
  <conditionalFormatting sqref="AA13:AE13">
    <cfRule type="containsText" dxfId="175" priority="192" operator="containsText" text=" ">
      <formula>NOT(ISERROR(SEARCH(" ",AA13)))</formula>
    </cfRule>
  </conditionalFormatting>
  <conditionalFormatting sqref="AF13:AJ13">
    <cfRule type="containsText" dxfId="174" priority="193" operator="containsText" text=" ">
      <formula>NOT(ISERROR(SEARCH(" ",AF13)))</formula>
    </cfRule>
  </conditionalFormatting>
  <conditionalFormatting sqref="AK13:AO13">
    <cfRule type="containsText" dxfId="173" priority="185" operator="containsText" text=" ">
      <formula>NOT(ISERROR(SEARCH(" ",AK13)))</formula>
    </cfRule>
  </conditionalFormatting>
  <conditionalFormatting sqref="B14">
    <cfRule type="containsText" dxfId="172" priority="163" operator="containsText" text=" ">
      <formula>NOT(ISERROR(SEARCH(" ",B14)))</formula>
    </cfRule>
  </conditionalFormatting>
  <conditionalFormatting sqref="G14">
    <cfRule type="containsText" dxfId="171" priority="177" operator="containsText" text=" ">
      <formula>NOT(ISERROR(SEARCH(" ",G14)))</formula>
    </cfRule>
  </conditionalFormatting>
  <conditionalFormatting sqref="J14">
    <cfRule type="containsText" dxfId="170" priority="176" operator="containsText" text=" ">
      <formula>NOT(ISERROR(SEARCH(" ",J14)))</formula>
    </cfRule>
  </conditionalFormatting>
  <conditionalFormatting sqref="T14">
    <cfRule type="containsText" dxfId="169" priority="124" operator="containsText" text=" ">
      <formula>NOT(ISERROR(SEARCH(" ",T14)))</formula>
    </cfRule>
  </conditionalFormatting>
  <conditionalFormatting sqref="V14">
    <cfRule type="containsText" dxfId="168" priority="149" operator="containsText" text=" ">
      <formula>NOT(ISERROR(SEARCH(" ",V14)))</formula>
    </cfRule>
  </conditionalFormatting>
  <conditionalFormatting sqref="Y14">
    <cfRule type="containsText" dxfId="167" priority="137" operator="containsText" text=" ">
      <formula>NOT(ISERROR(SEARCH(" ",Y14)))</formula>
    </cfRule>
  </conditionalFormatting>
  <conditionalFormatting sqref="AA14:AE14">
    <cfRule type="containsText" dxfId="166" priority="179" operator="containsText" text=" ">
      <formula>NOT(ISERROR(SEARCH(" ",AA14)))</formula>
    </cfRule>
  </conditionalFormatting>
  <conditionalFormatting sqref="AF14:AJ14">
    <cfRule type="containsText" dxfId="165" priority="180" operator="containsText" text=" ">
      <formula>NOT(ISERROR(SEARCH(" ",AF14)))</formula>
    </cfRule>
  </conditionalFormatting>
  <conditionalFormatting sqref="AK14:AO14">
    <cfRule type="containsText" dxfId="164" priority="178" operator="containsText" text=" ">
      <formula>NOT(ISERROR(SEARCH(" ",AK14)))</formula>
    </cfRule>
  </conditionalFormatting>
  <conditionalFormatting sqref="B15">
    <cfRule type="containsText" dxfId="163" priority="162" operator="containsText" text=" ">
      <formula>NOT(ISERROR(SEARCH(" ",B15)))</formula>
    </cfRule>
  </conditionalFormatting>
  <conditionalFormatting sqref="G15">
    <cfRule type="containsText" dxfId="162" priority="172" operator="containsText" text=" ">
      <formula>NOT(ISERROR(SEARCH(" ",G15)))</formula>
    </cfRule>
  </conditionalFormatting>
  <conditionalFormatting sqref="J15">
    <cfRule type="containsText" dxfId="161" priority="171" operator="containsText" text=" ">
      <formula>NOT(ISERROR(SEARCH(" ",J15)))</formula>
    </cfRule>
  </conditionalFormatting>
  <conditionalFormatting sqref="T15">
    <cfRule type="containsText" dxfId="160" priority="125" operator="containsText" text=" ">
      <formula>NOT(ISERROR(SEARCH(" ",T15)))</formula>
    </cfRule>
  </conditionalFormatting>
  <conditionalFormatting sqref="V15">
    <cfRule type="containsText" dxfId="159" priority="148" operator="containsText" text=" ">
      <formula>NOT(ISERROR(SEARCH(" ",V15)))</formula>
    </cfRule>
  </conditionalFormatting>
  <conditionalFormatting sqref="Y15">
    <cfRule type="containsText" dxfId="158" priority="138" operator="containsText" text=" ">
      <formula>NOT(ISERROR(SEARCH(" ",Y15)))</formula>
    </cfRule>
  </conditionalFormatting>
  <conditionalFormatting sqref="AA15:AE15">
    <cfRule type="containsText" dxfId="157" priority="174" operator="containsText" text=" ">
      <formula>NOT(ISERROR(SEARCH(" ",AA15)))</formula>
    </cfRule>
  </conditionalFormatting>
  <conditionalFormatting sqref="AF15:AJ15">
    <cfRule type="containsText" dxfId="156" priority="175" operator="containsText" text=" ">
      <formula>NOT(ISERROR(SEARCH(" ",AF15)))</formula>
    </cfRule>
  </conditionalFormatting>
  <conditionalFormatting sqref="AK15:AO15">
    <cfRule type="containsText" dxfId="155" priority="173" operator="containsText" text=" ">
      <formula>NOT(ISERROR(SEARCH(" ",AK15)))</formula>
    </cfRule>
  </conditionalFormatting>
  <conditionalFormatting sqref="I16">
    <cfRule type="containsText" dxfId="154" priority="106" operator="containsText" text=" ">
      <formula>NOT(ISERROR(SEARCH(" ",I16)))</formula>
    </cfRule>
    <cfRule type="containsText" dxfId="153" priority="107" operator="containsText" text=" ">
      <formula>NOT(ISERROR(SEARCH(" ",I16)))</formula>
    </cfRule>
  </conditionalFormatting>
  <conditionalFormatting sqref="Q16">
    <cfRule type="containsText" dxfId="152" priority="118" operator="containsText" text=" ">
      <formula>NOT(ISERROR(SEARCH(" ",Q16)))</formula>
    </cfRule>
  </conditionalFormatting>
  <conditionalFormatting sqref="T16">
    <cfRule type="containsText" dxfId="151" priority="128" operator="containsText" text=" ">
      <formula>NOT(ISERROR(SEARCH(" ",T16)))</formula>
    </cfRule>
  </conditionalFormatting>
  <conditionalFormatting sqref="V16">
    <cfRule type="containsText" dxfId="150" priority="119" operator="containsText" text=" ">
      <formula>NOT(ISERROR(SEARCH(" ",V16)))</formula>
    </cfRule>
  </conditionalFormatting>
  <conditionalFormatting sqref="Y16">
    <cfRule type="containsText" dxfId="149" priority="136" operator="containsText" text=" ">
      <formula>NOT(ISERROR(SEARCH(" ",Y16)))</formula>
    </cfRule>
  </conditionalFormatting>
  <conditionalFormatting sqref="AA16:AE16">
    <cfRule type="containsText" dxfId="148" priority="169" operator="containsText" text=" ">
      <formula>NOT(ISERROR(SEARCH(" ",AA16)))</formula>
    </cfRule>
  </conditionalFormatting>
  <conditionalFormatting sqref="AF16:AJ16">
    <cfRule type="containsText" dxfId="147" priority="170" operator="containsText" text=" ">
      <formula>NOT(ISERROR(SEARCH(" ",AF16)))</formula>
    </cfRule>
  </conditionalFormatting>
  <conditionalFormatting sqref="AK16:AO16">
    <cfRule type="containsText" dxfId="146" priority="168" operator="containsText" text=" ">
      <formula>NOT(ISERROR(SEARCH(" ",AK16)))</formula>
    </cfRule>
  </conditionalFormatting>
  <conditionalFormatting sqref="I23">
    <cfRule type="containsText" dxfId="145" priority="104" operator="containsText" text=" ">
      <formula>NOT(ISERROR(SEARCH(" ",I23)))</formula>
    </cfRule>
    <cfRule type="containsText" dxfId="144" priority="105" operator="containsText" text=" ">
      <formula>NOT(ISERROR(SEARCH(" ",I23)))</formula>
    </cfRule>
  </conditionalFormatting>
  <conditionalFormatting sqref="AR23:AV23">
    <cfRule type="containsText" dxfId="143" priority="111" operator="containsText" text=" ">
      <formula>NOT(ISERROR(SEARCH(" ",AR23)))</formula>
    </cfRule>
  </conditionalFormatting>
  <conditionalFormatting sqref="I27">
    <cfRule type="containsText" dxfId="142" priority="78" operator="containsText" text=" ">
      <formula>NOT(ISERROR(SEARCH(" ",I27)))</formula>
    </cfRule>
    <cfRule type="containsText" dxfId="141" priority="79" operator="containsText" text=" ">
      <formula>NOT(ISERROR(SEARCH(" ",I27)))</formula>
    </cfRule>
  </conditionalFormatting>
  <conditionalFormatting sqref="H28">
    <cfRule type="containsText" dxfId="140" priority="20" operator="containsText" text=" ">
      <formula>NOT(ISERROR(SEARCH(" ",H28)))</formula>
    </cfRule>
    <cfRule type="containsText" dxfId="139" priority="21" operator="containsText" text=" ">
      <formula>NOT(ISERROR(SEARCH(" ",H28)))</formula>
    </cfRule>
  </conditionalFormatting>
  <conditionalFormatting sqref="I28">
    <cfRule type="cellIs" dxfId="138" priority="19" operator="equal">
      <formula>" "</formula>
    </cfRule>
    <cfRule type="containsText" dxfId="137" priority="22" operator="containsText" text=" ">
      <formula>NOT(ISERROR(SEARCH(" ",I28)))</formula>
    </cfRule>
    <cfRule type="containsText" dxfId="136" priority="23" operator="containsText" text=" ">
      <formula>NOT(ISERROR(SEARCH(" ",I28)))</formula>
    </cfRule>
  </conditionalFormatting>
  <conditionalFormatting sqref="H29:I29">
    <cfRule type="containsText" dxfId="135" priority="74" operator="containsText" text=" ">
      <formula>NOT(ISERROR(SEARCH(" ",H29)))</formula>
    </cfRule>
    <cfRule type="containsText" dxfId="134" priority="75" operator="containsText" text=" ">
      <formula>NOT(ISERROR(SEARCH(" ",H29)))</formula>
    </cfRule>
  </conditionalFormatting>
  <conditionalFormatting sqref="H30">
    <cfRule type="containsText" dxfId="133" priority="68" operator="containsText" text=" ">
      <formula>NOT(ISERROR(SEARCH(" ",H30)))</formula>
    </cfRule>
    <cfRule type="containsText" dxfId="132" priority="69" operator="containsText" text=" ">
      <formula>NOT(ISERROR(SEARCH(" ",H30)))</formula>
    </cfRule>
  </conditionalFormatting>
  <conditionalFormatting sqref="I30">
    <cfRule type="cellIs" dxfId="131" priority="70" operator="equal">
      <formula>" "</formula>
    </cfRule>
    <cfRule type="containsText" dxfId="130" priority="71" operator="containsText" text=" ">
      <formula>NOT(ISERROR(SEARCH(" ",I30)))</formula>
    </cfRule>
    <cfRule type="containsText" dxfId="129" priority="72" operator="containsText" text=" ">
      <formula>NOT(ISERROR(SEARCH(" ",I30)))</formula>
    </cfRule>
  </conditionalFormatting>
  <conditionalFormatting sqref="I42">
    <cfRule type="cellIs" dxfId="128" priority="67" operator="equal">
      <formula>" "</formula>
    </cfRule>
  </conditionalFormatting>
  <conditionalFormatting sqref="I43">
    <cfRule type="containsText" dxfId="127" priority="92" operator="containsText" text=" ">
      <formula>NOT(ISERROR(SEARCH(" ",I43)))</formula>
    </cfRule>
    <cfRule type="containsText" dxfId="126" priority="93" operator="containsText" text=" ">
      <formula>NOT(ISERROR(SEARCH(" ",I43)))</formula>
    </cfRule>
  </conditionalFormatting>
  <conditionalFormatting sqref="H44">
    <cfRule type="containsText" dxfId="125" priority="24" operator="containsText" text=" ">
      <formula>NOT(ISERROR(SEARCH(" ",H44)))</formula>
    </cfRule>
    <cfRule type="containsText" dxfId="124" priority="25" operator="containsText" text=" ">
      <formula>NOT(ISERROR(SEARCH(" ",H44)))</formula>
    </cfRule>
  </conditionalFormatting>
  <conditionalFormatting sqref="I44">
    <cfRule type="cellIs" dxfId="123" priority="26" operator="equal">
      <formula>" "</formula>
    </cfRule>
    <cfRule type="containsText" dxfId="122" priority="27" operator="containsText" text=" ">
      <formula>NOT(ISERROR(SEARCH(" ",I44)))</formula>
    </cfRule>
    <cfRule type="containsText" dxfId="121" priority="28" operator="containsText" text=" ">
      <formula>NOT(ISERROR(SEARCH(" ",I44)))</formula>
    </cfRule>
  </conditionalFormatting>
  <conditionalFormatting sqref="I45">
    <cfRule type="containsText" dxfId="120" priority="94" operator="containsText" text=" ">
      <formula>NOT(ISERROR(SEARCH(" ",I45)))</formula>
    </cfRule>
    <cfRule type="containsText" dxfId="119" priority="95" operator="containsText" text=" ">
      <formula>NOT(ISERROR(SEARCH(" ",I45)))</formula>
    </cfRule>
  </conditionalFormatting>
  <conditionalFormatting sqref="I46">
    <cfRule type="containsText" dxfId="118" priority="100" operator="containsText" text=" ">
      <formula>NOT(ISERROR(SEARCH(" ",I46)))</formula>
    </cfRule>
    <cfRule type="containsText" dxfId="117" priority="101" operator="containsText" text=" ">
      <formula>NOT(ISERROR(SEARCH(" ",I46)))</formula>
    </cfRule>
  </conditionalFormatting>
  <conditionalFormatting sqref="I47">
    <cfRule type="containsText" dxfId="116" priority="96" operator="containsText" text=" ">
      <formula>NOT(ISERROR(SEARCH(" ",I47)))</formula>
    </cfRule>
    <cfRule type="containsText" dxfId="115" priority="97" operator="containsText" text=" ">
      <formula>NOT(ISERROR(SEARCH(" ",I47)))</formula>
    </cfRule>
  </conditionalFormatting>
  <conditionalFormatting sqref="I48">
    <cfRule type="containsText" dxfId="114" priority="98" operator="containsText" text=" ">
      <formula>NOT(ISERROR(SEARCH(" ",I48)))</formula>
    </cfRule>
    <cfRule type="containsText" dxfId="113" priority="99" operator="containsText" text=" ">
      <formula>NOT(ISERROR(SEARCH(" ",I48)))</formula>
    </cfRule>
  </conditionalFormatting>
  <conditionalFormatting sqref="H50">
    <cfRule type="containsText" dxfId="112" priority="61" operator="containsText" text=" ">
      <formula>NOT(ISERROR(SEARCH(" ",H50)))</formula>
    </cfRule>
    <cfRule type="containsText" dxfId="111" priority="62" operator="containsText" text=" ">
      <formula>NOT(ISERROR(SEARCH(" ",H50)))</formula>
    </cfRule>
  </conditionalFormatting>
  <conditionalFormatting sqref="I50">
    <cfRule type="cellIs" dxfId="110" priority="47" operator="equal">
      <formula>" "</formula>
    </cfRule>
    <cfRule type="containsText" dxfId="109" priority="48" operator="containsText" text=" ">
      <formula>NOT(ISERROR(SEARCH(" ",I50)))</formula>
    </cfRule>
    <cfRule type="containsText" dxfId="108" priority="49" operator="containsText" text=" ">
      <formula>NOT(ISERROR(SEARCH(" ",I50)))</formula>
    </cfRule>
  </conditionalFormatting>
  <conditionalFormatting sqref="H51">
    <cfRule type="containsText" dxfId="107" priority="29" operator="containsText" text=" ">
      <formula>NOT(ISERROR(SEARCH(" ",H51)))</formula>
    </cfRule>
    <cfRule type="containsText" dxfId="106" priority="30" operator="containsText" text=" ">
      <formula>NOT(ISERROR(SEARCH(" ",H51)))</formula>
    </cfRule>
  </conditionalFormatting>
  <conditionalFormatting sqref="I51">
    <cfRule type="cellIs" dxfId="105" priority="31" operator="equal">
      <formula>" "</formula>
    </cfRule>
    <cfRule type="containsText" dxfId="104" priority="32" operator="containsText" text=" ">
      <formula>NOT(ISERROR(SEARCH(" ",I51)))</formula>
    </cfRule>
    <cfRule type="containsText" dxfId="103" priority="33" operator="containsText" text=" ">
      <formula>NOT(ISERROR(SEARCH(" ",I51)))</formula>
    </cfRule>
  </conditionalFormatting>
  <conditionalFormatting sqref="H52">
    <cfRule type="containsText" dxfId="102" priority="45" operator="containsText" text=" ">
      <formula>NOT(ISERROR(SEARCH(" ",H52)))</formula>
    </cfRule>
    <cfRule type="containsText" dxfId="101" priority="46" operator="containsText" text=" ">
      <formula>NOT(ISERROR(SEARCH(" ",H52)))</formula>
    </cfRule>
  </conditionalFormatting>
  <conditionalFormatting sqref="I52">
    <cfRule type="cellIs" dxfId="100" priority="42" operator="equal">
      <formula>" "</formula>
    </cfRule>
    <cfRule type="containsText" dxfId="99" priority="43" operator="containsText" text=" ">
      <formula>NOT(ISERROR(SEARCH(" ",I52)))</formula>
    </cfRule>
    <cfRule type="containsText" dxfId="98" priority="44" operator="containsText" text=" ">
      <formula>NOT(ISERROR(SEARCH(" ",I52)))</formula>
    </cfRule>
  </conditionalFormatting>
  <conditionalFormatting sqref="I53">
    <cfRule type="containsText" dxfId="97" priority="90" operator="containsText" text=" ">
      <formula>NOT(ISERROR(SEARCH(" ",I53)))</formula>
    </cfRule>
    <cfRule type="containsText" dxfId="96" priority="91" operator="containsText" text=" ">
      <formula>NOT(ISERROR(SEARCH(" ",I53)))</formula>
    </cfRule>
  </conditionalFormatting>
  <conditionalFormatting sqref="I54">
    <cfRule type="containsText" dxfId="95" priority="84" operator="containsText" text=" ">
      <formula>NOT(ISERROR(SEARCH(" ",I54)))</formula>
    </cfRule>
    <cfRule type="containsText" dxfId="94" priority="85" operator="containsText" text=" ">
      <formula>NOT(ISERROR(SEARCH(" ",I54)))</formula>
    </cfRule>
  </conditionalFormatting>
  <conditionalFormatting sqref="I55">
    <cfRule type="containsText" dxfId="93" priority="88" operator="containsText" text=" ">
      <formula>NOT(ISERROR(SEARCH(" ",I55)))</formula>
    </cfRule>
    <cfRule type="containsText" dxfId="92" priority="89" operator="containsText" text=" ">
      <formula>NOT(ISERROR(SEARCH(" ",I55)))</formula>
    </cfRule>
  </conditionalFormatting>
  <conditionalFormatting sqref="I56">
    <cfRule type="containsText" dxfId="91" priority="86" operator="containsText" text=" ">
      <formula>NOT(ISERROR(SEARCH(" ",I56)))</formula>
    </cfRule>
    <cfRule type="containsText" dxfId="90" priority="87" operator="containsText" text=" ">
      <formula>NOT(ISERROR(SEARCH(" ",I56)))</formula>
    </cfRule>
  </conditionalFormatting>
  <conditionalFormatting sqref="H59">
    <cfRule type="containsText" dxfId="89" priority="63" operator="containsText" text=" ">
      <formula>NOT(ISERROR(SEARCH(" ",H59)))</formula>
    </cfRule>
    <cfRule type="containsText" dxfId="88" priority="64" operator="containsText" text=" ">
      <formula>NOT(ISERROR(SEARCH(" ",H59)))</formula>
    </cfRule>
  </conditionalFormatting>
  <conditionalFormatting sqref="H60">
    <cfRule type="containsText" dxfId="87" priority="102" operator="containsText" text=" ">
      <formula>NOT(ISERROR(SEARCH(" ",H60)))</formula>
    </cfRule>
    <cfRule type="containsText" dxfId="86" priority="103" operator="containsText" text=" ">
      <formula>NOT(ISERROR(SEARCH(" ",H60)))</formula>
    </cfRule>
  </conditionalFormatting>
  <conditionalFormatting sqref="H61">
    <cfRule type="containsText" dxfId="85" priority="59" operator="containsText" text=" ">
      <formula>NOT(ISERROR(SEARCH(" ",H61)))</formula>
    </cfRule>
    <cfRule type="containsText" dxfId="84" priority="60" operator="containsText" text=" ">
      <formula>NOT(ISERROR(SEARCH(" ",H61)))</formula>
    </cfRule>
  </conditionalFormatting>
  <conditionalFormatting sqref="H67">
    <cfRule type="containsText" dxfId="83" priority="37" operator="containsText" text=" ">
      <formula>NOT(ISERROR(SEARCH(" ",H67)))</formula>
    </cfRule>
    <cfRule type="containsText" dxfId="82" priority="38" operator="containsText" text=" ">
      <formula>NOT(ISERROR(SEARCH(" ",H67)))</formula>
    </cfRule>
  </conditionalFormatting>
  <conditionalFormatting sqref="I67">
    <cfRule type="cellIs" dxfId="81" priority="34" operator="equal">
      <formula>" "</formula>
    </cfRule>
    <cfRule type="containsText" dxfId="80" priority="35" operator="containsText" text=" ">
      <formula>NOT(ISERROR(SEARCH(" ",I67)))</formula>
    </cfRule>
    <cfRule type="containsText" dxfId="79" priority="36" operator="containsText" text=" ">
      <formula>NOT(ISERROR(SEARCH(" ",I67)))</formula>
    </cfRule>
  </conditionalFormatting>
  <conditionalFormatting sqref="I68">
    <cfRule type="cellIs" dxfId="78" priority="41" operator="equal">
      <formula>" "</formula>
    </cfRule>
  </conditionalFormatting>
  <conditionalFormatting sqref="I77">
    <cfRule type="cellIs" dxfId="77" priority="13" operator="equal">
      <formula>" "</formula>
    </cfRule>
    <cfRule type="containsText" dxfId="76" priority="14" operator="containsText" text=" ">
      <formula>NOT(ISERROR(SEARCH(" ",I77)))</formula>
    </cfRule>
    <cfRule type="containsText" dxfId="75" priority="15" operator="containsText" text=" ">
      <formula>NOT(ISERROR(SEARCH(" ",I77)))</formula>
    </cfRule>
  </conditionalFormatting>
  <conditionalFormatting sqref="I80">
    <cfRule type="cellIs" dxfId="74" priority="9" operator="equal">
      <formula>" "</formula>
    </cfRule>
  </conditionalFormatting>
  <conditionalFormatting sqref="I81">
    <cfRule type="cellIs" dxfId="73" priority="6" operator="equal">
      <formula>" "</formula>
    </cfRule>
  </conditionalFormatting>
  <conditionalFormatting sqref="I36:I40">
    <cfRule type="cellIs" dxfId="72" priority="80" operator="equal">
      <formula>" "</formula>
    </cfRule>
    <cfRule type="containsText" dxfId="71" priority="81" operator="containsText" text=" ">
      <formula>NOT(ISERROR(SEARCH(" ",I36)))</formula>
    </cfRule>
    <cfRule type="containsText" dxfId="70" priority="82" operator="containsText" text=" ">
      <formula>NOT(ISERROR(SEARCH(" ",I36)))</formula>
    </cfRule>
  </conditionalFormatting>
  <conditionalFormatting sqref="I59:I66">
    <cfRule type="cellIs" dxfId="69" priority="50" operator="equal">
      <formula>" "</formula>
    </cfRule>
  </conditionalFormatting>
  <conditionalFormatting sqref="I60:I61">
    <cfRule type="containsText" dxfId="68" priority="51" operator="containsText" text=" ">
      <formula>NOT(ISERROR(SEARCH(" ",I60)))</formula>
    </cfRule>
    <cfRule type="containsText" dxfId="67" priority="52" operator="containsText" text=" ">
      <formula>NOT(ISERROR(SEARCH(" ",I60)))</formula>
    </cfRule>
  </conditionalFormatting>
  <conditionalFormatting sqref="I69:I76">
    <cfRule type="cellIs" dxfId="66" priority="16" operator="equal">
      <formula>" "</formula>
    </cfRule>
  </conditionalFormatting>
  <conditionalFormatting sqref="I78:I79">
    <cfRule type="cellIs" dxfId="65" priority="12" operator="equal">
      <formula>" "</formula>
    </cfRule>
  </conditionalFormatting>
  <conditionalFormatting sqref="I82:I88">
    <cfRule type="containsText" dxfId="64" priority="65" operator="containsText" text=" ">
      <formula>NOT(ISERROR(SEARCH(" ",I82)))</formula>
    </cfRule>
    <cfRule type="containsText" dxfId="63" priority="66" operator="containsText" text=" ">
      <formula>NOT(ISERROR(SEARCH(" ",I82)))</formula>
    </cfRule>
  </conditionalFormatting>
  <conditionalFormatting sqref="K1:K4">
    <cfRule type="containsText" dxfId="62" priority="266" operator="containsText" text=" ">
      <formula>NOT(ISERROR(SEARCH(" ",K1)))</formula>
    </cfRule>
  </conditionalFormatting>
  <conditionalFormatting sqref="Q5:Q6">
    <cfRule type="containsText" dxfId="61" priority="133" operator="containsText" text=" ">
      <formula>NOT(ISERROR(SEARCH(" ",Q5)))</formula>
    </cfRule>
  </conditionalFormatting>
  <conditionalFormatting sqref="Q12:Q15">
    <cfRule type="containsText" dxfId="60" priority="130" operator="containsText" text=" ">
      <formula>NOT(ISERROR(SEARCH(" ",Q12)))</formula>
    </cfRule>
  </conditionalFormatting>
  <conditionalFormatting sqref="S3 AR4:AV22 G1:I4 A5:A16 D4:E5 B16 F5 D16:F18 D6:D11 B17:C18 B1:D1 B4 G5:G10 E6:F13 B3:D3 B2">
    <cfRule type="containsText" dxfId="59" priority="123" operator="containsText" text=" ">
      <formula>NOT(ISERROR(SEARCH(" ",A1)))</formula>
    </cfRule>
  </conditionalFormatting>
  <conditionalFormatting sqref="A1:A4 F14:F16 AP10:AQ11 C5:C16">
    <cfRule type="containsText" dxfId="58" priority="210" operator="containsText" text=" ">
      <formula>NOT(ISERROR(SEARCH(" ",A1)))</formula>
    </cfRule>
  </conditionalFormatting>
  <conditionalFormatting sqref="E1 E3">
    <cfRule type="containsText" dxfId="57" priority="268" operator="containsText" text=" ">
      <formula>NOT(ISERROR(SEARCH(" ",E1)))</formula>
    </cfRule>
  </conditionalFormatting>
  <conditionalFormatting sqref="F1 F3">
    <cfRule type="containsText" dxfId="56" priority="254" operator="containsText" text=" ">
      <formula>NOT(ISERROR(SEARCH(" ",F1)))</formula>
    </cfRule>
  </conditionalFormatting>
  <conditionalFormatting sqref="L1:P2 L6:N6 AP1:AR3 AP4:AQ5 L3 P6 L4:P5 L6:L13 O6:O13">
    <cfRule type="containsText" dxfId="55" priority="259" operator="containsText" text=" ">
      <formula>NOT(ISERROR(SEARCH(" ",L1)))</formula>
    </cfRule>
  </conditionalFormatting>
  <conditionalFormatting sqref="Q1:U2 Q3 Q4:T4">
    <cfRule type="containsText" dxfId="54" priority="257" operator="containsText" text=" ">
      <formula>NOT(ISERROR(SEARCH(" ",Q1)))</formula>
    </cfRule>
  </conditionalFormatting>
  <conditionalFormatting sqref="V1:Z2 V4:Y4 V3">
    <cfRule type="containsText" dxfId="53" priority="255" operator="containsText" text=" ">
      <formula>NOT(ISERROR(SEARCH(" ",V1)))</formula>
    </cfRule>
  </conditionalFormatting>
  <conditionalFormatting sqref="AA1:AE2 AA3 AA4:AD4">
    <cfRule type="containsText" dxfId="52" priority="233" operator="containsText" text=" ">
      <formula>NOT(ISERROR(SEARCH(" ",AA1)))</formula>
    </cfRule>
  </conditionalFormatting>
  <conditionalFormatting sqref="AF1:AJ2 AF5:AJ5 AF6:AH6 AF4:AI4 AF3 AJ6">
    <cfRule type="containsText" dxfId="51" priority="230" operator="containsText" text=" ">
      <formula>NOT(ISERROR(SEARCH(" ",AF1)))</formula>
    </cfRule>
  </conditionalFormatting>
  <conditionalFormatting sqref="AK1:AO2 AK3 AK4:AN4">
    <cfRule type="containsText" dxfId="50" priority="202" operator="containsText" text=" ">
      <formula>NOT(ISERROR(SEARCH(" ",AK1)))</formula>
    </cfRule>
  </conditionalFormatting>
  <conditionalFormatting sqref="R5:U10 Z5:AE10 W5:X10 L7:L10 AP7:AP9 AK5:AO10 K5:K13 B5:B13">
    <cfRule type="containsText" dxfId="49" priority="209" operator="containsText" text=" ">
      <formula>NOT(ISERROR(SEARCH(" ",B5)))</formula>
    </cfRule>
  </conditionalFormatting>
  <conditionalFormatting sqref="I17 I20:I22 H5:I12 I57:I58">
    <cfRule type="containsText" dxfId="48" priority="108" operator="containsText" text=" ">
      <formula>NOT(ISERROR(SEARCH(" ",H5)))</formula>
    </cfRule>
    <cfRule type="containsText" dxfId="47" priority="109" operator="containsText" text=" ">
      <formula>NOT(ISERROR(SEARCH(" ",H5)))</formula>
    </cfRule>
  </conditionalFormatting>
  <conditionalFormatting sqref="I5:I12 I41 I43 I53:I58 I45:I49">
    <cfRule type="cellIs" dxfId="46" priority="83" operator="equal">
      <formula>" "</formula>
    </cfRule>
  </conditionalFormatting>
  <conditionalFormatting sqref="L5:Z16">
    <cfRule type="cellIs" dxfId="45" priority="115" operator="equal">
      <formula>"钻石"</formula>
    </cfRule>
  </conditionalFormatting>
  <conditionalFormatting sqref="Q7 Q9">
    <cfRule type="containsText" dxfId="44" priority="135" operator="containsText" text=" ">
      <formula>NOT(ISERROR(SEARCH(" ",Q7)))</formula>
    </cfRule>
  </conditionalFormatting>
  <conditionalFormatting sqref="J16:K17 J9:J10">
    <cfRule type="containsText" dxfId="43" priority="269" operator="containsText" text=" ">
      <formula>NOT(ISERROR(SEARCH(" ",J9)))</formula>
    </cfRule>
  </conditionalFormatting>
  <conditionalFormatting sqref="L11 L15 L13">
    <cfRule type="containsText" dxfId="42" priority="191" operator="containsText" text=" ">
      <formula>NOT(ISERROR(SEARCH(" ",L11)))</formula>
    </cfRule>
  </conditionalFormatting>
  <conditionalFormatting sqref="M11:P11 O12:P16 M15:N15 M13:N13">
    <cfRule type="containsText" dxfId="41" priority="190" operator="containsText" text=" ">
      <formula>NOT(ISERROR(SEARCH(" ",M11)))</formula>
    </cfRule>
  </conditionalFormatting>
  <conditionalFormatting sqref="R11:S11 U11:U16 R15:S15 R13:S13">
    <cfRule type="containsText" dxfId="40" priority="189" operator="containsText" text=" ">
      <formula>NOT(ISERROR(SEARCH(" ",R11)))</formula>
    </cfRule>
  </conditionalFormatting>
  <conditionalFormatting sqref="W11:X11 Z11:Z16 W15:X15 W13:X13">
    <cfRule type="containsText" dxfId="39" priority="188" operator="containsText" text=" ">
      <formula>NOT(ISERROR(SEARCH(" ",W11)))</formula>
    </cfRule>
  </conditionalFormatting>
  <conditionalFormatting sqref="A18 E14:E15 D12 D14 G16:G18">
    <cfRule type="containsText" dxfId="38" priority="272" operator="containsText" text=" ">
      <formula>NOT(ISERROR(SEARCH(" ",A12)))</formula>
    </cfRule>
  </conditionalFormatting>
  <conditionalFormatting sqref="L12:N12 L16:N16 L14:N14">
    <cfRule type="containsText" dxfId="37" priority="206" operator="containsText" text=" ">
      <formula>NOT(ISERROR(SEARCH(" ",L12)))</formula>
    </cfRule>
  </conditionalFormatting>
  <conditionalFormatting sqref="L17:P18 AP12:AQ18">
    <cfRule type="containsText" dxfId="36" priority="265" operator="containsText" text=" ">
      <formula>NOT(ISERROR(SEARCH(" ",L12)))</formula>
    </cfRule>
  </conditionalFormatting>
  <conditionalFormatting sqref="R12:S12 R16:S16 R14:S14">
    <cfRule type="containsText" dxfId="35" priority="205" operator="containsText" text=" ">
      <formula>NOT(ISERROR(SEARCH(" ",R12)))</formula>
    </cfRule>
  </conditionalFormatting>
  <conditionalFormatting sqref="W12:X12 W16:X16 W14:X14">
    <cfRule type="containsText" dxfId="34" priority="204" operator="containsText" text=" ">
      <formula>NOT(ISERROR(SEARCH(" ",W12)))</formula>
    </cfRule>
  </conditionalFormatting>
  <conditionalFormatting sqref="A17 D13 D15">
    <cfRule type="containsText" dxfId="33" priority="248" operator="containsText" text=" ">
      <formula>NOT(ISERROR(SEARCH(" ",A13)))</formula>
    </cfRule>
  </conditionalFormatting>
  <conditionalFormatting sqref="H20:H23 H27 I31:I35 H24:I26 H53:H58 H18:I19 I15 H13:I14 H15:H17 H31:H43 H45:H49">
    <cfRule type="containsText" dxfId="32" priority="76" operator="containsText" text=" ">
      <formula>NOT(ISERROR(SEARCH(" ",H13)))</formula>
    </cfRule>
    <cfRule type="containsText" dxfId="31" priority="77" operator="containsText" text=" ">
      <formula>NOT(ISERROR(SEARCH(" ",H13)))</formula>
    </cfRule>
  </conditionalFormatting>
  <conditionalFormatting sqref="I31:I35 I13:I27 I29">
    <cfRule type="cellIs" dxfId="30" priority="73" operator="equal">
      <formula>" "</formula>
    </cfRule>
  </conditionalFormatting>
  <conditionalFormatting sqref="Q17:U18">
    <cfRule type="containsText" dxfId="29" priority="258" operator="containsText" text=" ">
      <formula>NOT(ISERROR(SEARCH(" ",Q17)))</formula>
    </cfRule>
  </conditionalFormatting>
  <conditionalFormatting sqref="V17:Z17 Z18">
    <cfRule type="containsText" dxfId="28" priority="256" operator="containsText" text=" ">
      <formula>NOT(ISERROR(SEARCH(" ",V17)))</formula>
    </cfRule>
  </conditionalFormatting>
  <conditionalFormatting sqref="AA17:AE18">
    <cfRule type="containsText" dxfId="27" priority="234" operator="containsText" text=" ">
      <formula>NOT(ISERROR(SEARCH(" ",AA17)))</formula>
    </cfRule>
  </conditionalFormatting>
  <conditionalFormatting sqref="AF17:AJ18">
    <cfRule type="containsText" dxfId="26" priority="232" operator="containsText" text=" ">
      <formula>NOT(ISERROR(SEARCH(" ",AF17)))</formula>
    </cfRule>
  </conditionalFormatting>
  <conditionalFormatting sqref="AK17:AO18">
    <cfRule type="containsText" dxfId="25" priority="203" operator="containsText" text=" ">
      <formula>NOT(ISERROR(SEARCH(" ",AK17)))</formula>
    </cfRule>
  </conditionalFormatting>
  <conditionalFormatting sqref="I59 I62:I66">
    <cfRule type="containsText" dxfId="24" priority="53" operator="containsText" text=" ">
      <formula>NOT(ISERROR(SEARCH(" ",I59)))</formula>
    </cfRule>
    <cfRule type="containsText" dxfId="23" priority="54" operator="containsText" text=" ">
      <formula>NOT(ISERROR(SEARCH(" ",I59)))</formula>
    </cfRule>
  </conditionalFormatting>
  <conditionalFormatting sqref="H62 H66 H64">
    <cfRule type="containsText" dxfId="22" priority="55" operator="containsText" text=" ">
      <formula>NOT(ISERROR(SEARCH(" ",H62)))</formula>
    </cfRule>
    <cfRule type="containsText" dxfId="21" priority="56" operator="containsText" text=" ">
      <formula>NOT(ISERROR(SEARCH(" ",H62)))</formula>
    </cfRule>
  </conditionalFormatting>
  <conditionalFormatting sqref="H63 H65">
    <cfRule type="containsText" dxfId="20" priority="57" operator="containsText" text=" ">
      <formula>NOT(ISERROR(SEARCH(" ",H63)))</formula>
    </cfRule>
    <cfRule type="containsText" dxfId="19" priority="58" operator="containsText" text=" ">
      <formula>NOT(ISERROR(SEARCH(" ",H63)))</formula>
    </cfRule>
  </conditionalFormatting>
  <conditionalFormatting sqref="H68 H78 H76 H70 H72 H74 H82 H86">
    <cfRule type="containsText" dxfId="18" priority="39" operator="containsText" text=" ">
      <formula>NOT(ISERROR(SEARCH(" ",H68)))</formula>
    </cfRule>
    <cfRule type="containsText" dxfId="17" priority="40" operator="containsText" text=" ">
      <formula>NOT(ISERROR(SEARCH(" ",H68)))</formula>
    </cfRule>
  </conditionalFormatting>
  <conditionalFormatting sqref="H69 H79 H77 H75 H73 H71 H83 H87">
    <cfRule type="containsText" dxfId="16" priority="17" operator="containsText" text=" ">
      <formula>NOT(ISERROR(SEARCH(" ",H69)))</formula>
    </cfRule>
    <cfRule type="containsText" dxfId="15" priority="18" operator="containsText" text=" ">
      <formula>NOT(ISERROR(SEARCH(" ",H69)))</formula>
    </cfRule>
  </conditionalFormatting>
  <conditionalFormatting sqref="H80 H84 H88">
    <cfRule type="containsText" dxfId="14" priority="10" operator="containsText" text=" ">
      <formula>NOT(ISERROR(SEARCH(" ",H80)))</formula>
    </cfRule>
    <cfRule type="containsText" dxfId="13" priority="11" operator="containsText" text=" ">
      <formula>NOT(ISERROR(SEARCH(" ",H80)))</formula>
    </cfRule>
  </conditionalFormatting>
  <conditionalFormatting sqref="H81 H85">
    <cfRule type="containsText" dxfId="12" priority="7" operator="containsText" text=" ">
      <formula>NOT(ISERROR(SEARCH(" ",H81)))</formula>
    </cfRule>
    <cfRule type="containsText" dxfId="11" priority="8" operator="containsText" text=" ">
      <formula>NOT(ISERROR(SEARCH(" ",H81)))</formula>
    </cfRule>
  </conditionalFormatting>
  <conditionalFormatting sqref="D5:D13">
    <cfRule type="duplicateValues" dxfId="10" priority="1"/>
  </conditionalFormatting>
  <pageMargins left="0.69930555555555596" right="0.69930555555555596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8" sqref="F8"/>
    </sheetView>
  </sheetViews>
  <sheetFormatPr defaultColWidth="8.88671875" defaultRowHeight="15.6" x14ac:dyDescent="0.35"/>
  <cols>
    <col min="1" max="1" width="11.109375" customWidth="1"/>
    <col min="2" max="2" width="20.109375" customWidth="1"/>
    <col min="3" max="3" width="23.44140625" customWidth="1"/>
    <col min="4" max="4" width="9.21875" style="7" customWidth="1"/>
  </cols>
  <sheetData>
    <row r="1" spans="1:6" x14ac:dyDescent="0.35">
      <c r="A1" s="8" t="s">
        <v>0</v>
      </c>
      <c r="B1" s="8" t="s">
        <v>0</v>
      </c>
      <c r="C1" s="8" t="s">
        <v>0</v>
      </c>
      <c r="D1" s="10"/>
      <c r="E1" s="1" t="s">
        <v>332</v>
      </c>
      <c r="F1" s="21" t="s">
        <v>338</v>
      </c>
    </row>
    <row r="2" spans="1:6" x14ac:dyDescent="0.35">
      <c r="A2" s="8" t="s">
        <v>3</v>
      </c>
      <c r="B2" s="8" t="s">
        <v>3</v>
      </c>
      <c r="C2" s="8" t="s">
        <v>3</v>
      </c>
      <c r="D2" s="10"/>
      <c r="E2">
        <v>30000</v>
      </c>
      <c r="F2" s="18">
        <f>SUM(B5:B11)</f>
        <v>150000</v>
      </c>
    </row>
    <row r="3" spans="1:6" x14ac:dyDescent="0.35">
      <c r="A3" s="8" t="s">
        <v>333</v>
      </c>
      <c r="B3" s="8" t="s">
        <v>334</v>
      </c>
      <c r="C3" s="8" t="s">
        <v>335</v>
      </c>
      <c r="D3" s="10"/>
    </row>
    <row r="4" spans="1:6" ht="73.05" customHeight="1" x14ac:dyDescent="0.25">
      <c r="A4" s="8" t="s">
        <v>336</v>
      </c>
      <c r="B4" s="8" t="s">
        <v>337</v>
      </c>
      <c r="C4" s="8" t="s">
        <v>386</v>
      </c>
      <c r="D4" s="12"/>
    </row>
    <row r="5" spans="1:6" x14ac:dyDescent="0.35">
      <c r="A5" s="7">
        <v>1</v>
      </c>
      <c r="B5" s="7">
        <f>$E$2</f>
        <v>30000</v>
      </c>
      <c r="C5" s="7">
        <v>0</v>
      </c>
      <c r="D5" s="12"/>
    </row>
    <row r="6" spans="1:6" x14ac:dyDescent="0.35">
      <c r="A6" s="7">
        <v>2</v>
      </c>
      <c r="B6" s="7">
        <f t="shared" ref="B6:B9" si="0">$E$2</f>
        <v>30000</v>
      </c>
      <c r="C6" s="7">
        <f>10*60</f>
        <v>600</v>
      </c>
      <c r="D6" s="12"/>
    </row>
    <row r="7" spans="1:6" x14ac:dyDescent="0.35">
      <c r="A7" s="7">
        <v>3</v>
      </c>
      <c r="B7" s="7">
        <f t="shared" si="0"/>
        <v>30000</v>
      </c>
      <c r="C7" s="7">
        <f>10*60</f>
        <v>600</v>
      </c>
      <c r="D7" s="12"/>
    </row>
    <row r="8" spans="1:6" x14ac:dyDescent="0.35">
      <c r="A8" s="7">
        <v>4</v>
      </c>
      <c r="B8" s="7">
        <f t="shared" si="0"/>
        <v>30000</v>
      </c>
      <c r="C8" s="7">
        <f>10*60</f>
        <v>600</v>
      </c>
      <c r="D8" s="12"/>
    </row>
    <row r="9" spans="1:6" x14ac:dyDescent="0.35">
      <c r="A9" s="7">
        <v>5</v>
      </c>
      <c r="B9" s="7">
        <f t="shared" si="0"/>
        <v>30000</v>
      </c>
      <c r="C9" s="7">
        <f>10*60</f>
        <v>600</v>
      </c>
      <c r="D9" s="12"/>
    </row>
    <row r="10" spans="1:6" s="5" customFormat="1" ht="15" x14ac:dyDescent="0.25">
      <c r="D10" s="12"/>
    </row>
    <row r="11" spans="1:6" s="5" customFormat="1" ht="15" x14ac:dyDescent="0.25">
      <c r="D11" s="12"/>
    </row>
    <row r="12" spans="1:6" s="5" customFormat="1" ht="15" x14ac:dyDescent="0.25">
      <c r="D12" s="12"/>
    </row>
    <row r="13" spans="1:6" s="5" customFormat="1" ht="15" x14ac:dyDescent="0.25">
      <c r="D13" s="12"/>
    </row>
    <row r="14" spans="1:6" s="5" customFormat="1" ht="15" x14ac:dyDescent="0.25">
      <c r="D14" s="12"/>
    </row>
    <row r="15" spans="1:6" s="5" customFormat="1" ht="15" x14ac:dyDescent="0.25">
      <c r="D15" s="12"/>
    </row>
    <row r="16" spans="1:6" s="5" customFormat="1" ht="15" x14ac:dyDescent="0.25">
      <c r="D16" s="12"/>
    </row>
    <row r="17" spans="4:4" s="5" customFormat="1" ht="15" x14ac:dyDescent="0.25">
      <c r="D17" s="12"/>
    </row>
    <row r="18" spans="4:4" s="5" customFormat="1" ht="15" x14ac:dyDescent="0.25">
      <c r="D18" s="12"/>
    </row>
    <row r="19" spans="4:4" s="5" customFormat="1" ht="15" x14ac:dyDescent="0.25">
      <c r="D19" s="12"/>
    </row>
    <row r="20" spans="4:4" s="5" customFormat="1" ht="15" x14ac:dyDescent="0.25">
      <c r="D20" s="12"/>
    </row>
    <row r="21" spans="4:4" s="5" customFormat="1" ht="15" x14ac:dyDescent="0.25">
      <c r="D21" s="12"/>
    </row>
    <row r="22" spans="4:4" s="5" customFormat="1" ht="15" x14ac:dyDescent="0.25">
      <c r="D22" s="12"/>
    </row>
    <row r="23" spans="4:4" s="5" customFormat="1" x14ac:dyDescent="0.35">
      <c r="D23" s="7"/>
    </row>
    <row r="24" spans="4:4" s="5" customFormat="1" x14ac:dyDescent="0.35">
      <c r="D24" s="7"/>
    </row>
    <row r="25" spans="4:4" s="5" customFormat="1" x14ac:dyDescent="0.35">
      <c r="D25" s="7"/>
    </row>
  </sheetData>
  <phoneticPr fontId="25" type="noConversion"/>
  <conditionalFormatting sqref="A1:C4">
    <cfRule type="containsText" dxfId="9" priority="1" operator="containsText" text=" ">
      <formula>NOT(ISERROR(SEARCH(" ",A1)))</formula>
    </cfRule>
  </conditionalFormatting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"/>
  <sheetViews>
    <sheetView workbookViewId="0">
      <selection activeCell="M18" sqref="M18"/>
    </sheetView>
  </sheetViews>
  <sheetFormatPr defaultColWidth="8.88671875" defaultRowHeight="15.6" x14ac:dyDescent="0.35"/>
  <cols>
    <col min="2" max="2" width="13.109375" style="6" customWidth="1"/>
    <col min="3" max="3" width="25.109375" style="7" customWidth="1"/>
    <col min="4" max="4" width="20.77734375" style="7" customWidth="1"/>
    <col min="6" max="6" width="10.88671875" customWidth="1"/>
    <col min="7" max="7" width="10.88671875" style="4" customWidth="1"/>
    <col min="8" max="9" width="10.88671875" customWidth="1"/>
    <col min="10" max="10" width="10.88671875" style="4" customWidth="1"/>
    <col min="11" max="12" width="10.88671875" customWidth="1"/>
    <col min="13" max="13" width="10.88671875" style="4" customWidth="1"/>
    <col min="14" max="14" width="11.88671875" customWidth="1"/>
    <col min="20" max="20" width="10.5546875" customWidth="1"/>
  </cols>
  <sheetData>
    <row r="1" spans="1:20" x14ac:dyDescent="0.35">
      <c r="A1" s="8" t="s">
        <v>0</v>
      </c>
      <c r="B1" s="8" t="s">
        <v>0</v>
      </c>
      <c r="C1" s="9" t="s">
        <v>102</v>
      </c>
      <c r="D1" s="10"/>
      <c r="E1" s="1" t="s">
        <v>332</v>
      </c>
      <c r="T1">
        <v>3000</v>
      </c>
    </row>
    <row r="2" spans="1:20" x14ac:dyDescent="0.35">
      <c r="A2" s="8" t="s">
        <v>3</v>
      </c>
      <c r="B2" s="8" t="s">
        <v>3</v>
      </c>
      <c r="C2" s="9" t="s">
        <v>4</v>
      </c>
      <c r="D2" s="10"/>
      <c r="E2">
        <v>30000</v>
      </c>
      <c r="T2">
        <f>T1*200000</f>
        <v>600000000</v>
      </c>
    </row>
    <row r="3" spans="1:20" x14ac:dyDescent="0.35">
      <c r="A3" s="8" t="s">
        <v>215</v>
      </c>
      <c r="B3" s="8" t="s">
        <v>339</v>
      </c>
      <c r="C3" s="9" t="s">
        <v>216</v>
      </c>
      <c r="D3" s="10"/>
    </row>
    <row r="4" spans="1:20" ht="73.05" customHeight="1" x14ac:dyDescent="0.35">
      <c r="A4" s="8" t="s">
        <v>220</v>
      </c>
      <c r="B4" s="8" t="s">
        <v>340</v>
      </c>
      <c r="C4" s="11" t="s">
        <v>341</v>
      </c>
      <c r="D4" s="10"/>
      <c r="E4" s="12" t="s">
        <v>342</v>
      </c>
      <c r="F4" s="12" t="s">
        <v>343</v>
      </c>
      <c r="G4" s="13" t="s">
        <v>344</v>
      </c>
      <c r="H4" s="12" t="s">
        <v>345</v>
      </c>
      <c r="I4" s="12" t="s">
        <v>346</v>
      </c>
      <c r="J4" s="13" t="s">
        <v>344</v>
      </c>
      <c r="K4" s="12" t="s">
        <v>345</v>
      </c>
      <c r="L4" s="12" t="s">
        <v>347</v>
      </c>
      <c r="M4" s="13" t="s">
        <v>344</v>
      </c>
      <c r="N4" s="12" t="s">
        <v>345</v>
      </c>
    </row>
    <row r="5" spans="1:20" x14ac:dyDescent="0.35">
      <c r="A5">
        <v>1</v>
      </c>
      <c r="B5" s="6">
        <v>12</v>
      </c>
      <c r="C5" s="15" t="str">
        <f>"[["&amp;0&amp;","&amp;F5&amp;"],["&amp;1&amp;","&amp;I5&amp;"],["&amp;2&amp;","&amp;L5&amp;"]]"</f>
        <v>[[0,1],[1,1],[2,1]]</v>
      </c>
      <c r="E5">
        <v>12</v>
      </c>
      <c r="F5">
        <v>1</v>
      </c>
      <c r="G5" s="4">
        <f>F5/SUM(F$5:F$15)</f>
        <v>2.7777777777777776E-2</v>
      </c>
      <c r="H5">
        <f>G5*$E5</f>
        <v>0.33333333333333331</v>
      </c>
      <c r="I5">
        <v>1</v>
      </c>
      <c r="J5" s="4">
        <f>I5/SUM(I$5:I$15)</f>
        <v>1</v>
      </c>
      <c r="K5">
        <f>J5*$E5</f>
        <v>12</v>
      </c>
      <c r="L5">
        <v>1</v>
      </c>
      <c r="M5" s="4">
        <f>L5/SUM(L$5:L$15)</f>
        <v>4.7619047619047616E-2</v>
      </c>
      <c r="N5">
        <f>M5*$E5</f>
        <v>0.5714285714285714</v>
      </c>
    </row>
    <row r="6" spans="1:20" x14ac:dyDescent="0.35">
      <c r="A6">
        <v>2</v>
      </c>
      <c r="B6" s="6">
        <v>11</v>
      </c>
      <c r="C6" s="15" t="str">
        <f t="shared" ref="C6:C15" si="0">"[["&amp;0&amp;","&amp;F6&amp;"],["&amp;1&amp;","&amp;I6&amp;"],["&amp;2&amp;","&amp;L6&amp;"]]"</f>
        <v>[[0,2],[1,0],[2,2]]</v>
      </c>
      <c r="E6">
        <v>11</v>
      </c>
      <c r="F6">
        <v>2</v>
      </c>
      <c r="G6" s="4">
        <f t="shared" ref="G6:G15" si="1">F6/SUM(F$5:F$15)</f>
        <v>5.5555555555555552E-2</v>
      </c>
      <c r="H6">
        <f t="shared" ref="H6:H15" si="2">G6*$E6</f>
        <v>0.61111111111111105</v>
      </c>
      <c r="I6">
        <v>0</v>
      </c>
      <c r="J6" s="4">
        <f t="shared" ref="J6:J15" si="3">I6/SUM(I$5:I$15)</f>
        <v>0</v>
      </c>
      <c r="K6">
        <f t="shared" ref="K6:K15" si="4">J6*$E6</f>
        <v>0</v>
      </c>
      <c r="L6">
        <v>2</v>
      </c>
      <c r="M6" s="4">
        <f t="shared" ref="M6:M15" si="5">L6/SUM(L$5:L$15)</f>
        <v>9.5238095238095233E-2</v>
      </c>
      <c r="N6">
        <f t="shared" ref="N6:N15" si="6">M6*$E6</f>
        <v>1.0476190476190474</v>
      </c>
    </row>
    <row r="7" spans="1:20" x14ac:dyDescent="0.35">
      <c r="A7">
        <v>3</v>
      </c>
      <c r="B7" s="6">
        <v>10</v>
      </c>
      <c r="C7" s="15" t="str">
        <f t="shared" si="0"/>
        <v>[[0,3],[1,0],[2,3]]</v>
      </c>
      <c r="E7">
        <v>10</v>
      </c>
      <c r="F7">
        <v>3</v>
      </c>
      <c r="G7" s="4">
        <f t="shared" si="1"/>
        <v>8.3333333333333329E-2</v>
      </c>
      <c r="H7">
        <f t="shared" si="2"/>
        <v>0.83333333333333326</v>
      </c>
      <c r="I7">
        <v>0</v>
      </c>
      <c r="J7" s="4">
        <f t="shared" si="3"/>
        <v>0</v>
      </c>
      <c r="K7">
        <f t="shared" si="4"/>
        <v>0</v>
      </c>
      <c r="L7">
        <v>3</v>
      </c>
      <c r="M7" s="4">
        <f t="shared" si="5"/>
        <v>0.14285714285714285</v>
      </c>
      <c r="N7">
        <f t="shared" si="6"/>
        <v>1.4285714285714284</v>
      </c>
    </row>
    <row r="8" spans="1:20" x14ac:dyDescent="0.35">
      <c r="A8">
        <v>4</v>
      </c>
      <c r="B8" s="6">
        <v>9</v>
      </c>
      <c r="C8" s="15" t="str">
        <f t="shared" si="0"/>
        <v>[[0,4],[1,0],[2,4]]</v>
      </c>
      <c r="E8">
        <v>9</v>
      </c>
      <c r="F8">
        <v>4</v>
      </c>
      <c r="G8" s="4">
        <f t="shared" si="1"/>
        <v>0.1111111111111111</v>
      </c>
      <c r="H8">
        <f t="shared" si="2"/>
        <v>1</v>
      </c>
      <c r="I8">
        <v>0</v>
      </c>
      <c r="J8" s="4">
        <f t="shared" si="3"/>
        <v>0</v>
      </c>
      <c r="K8">
        <f t="shared" si="4"/>
        <v>0</v>
      </c>
      <c r="L8">
        <v>4</v>
      </c>
      <c r="M8" s="4">
        <f t="shared" si="5"/>
        <v>0.19047619047619047</v>
      </c>
      <c r="N8">
        <f t="shared" si="6"/>
        <v>1.7142857142857142</v>
      </c>
    </row>
    <row r="9" spans="1:20" x14ac:dyDescent="0.35">
      <c r="A9">
        <v>5</v>
      </c>
      <c r="B9" s="6">
        <v>8</v>
      </c>
      <c r="C9" s="15" t="str">
        <f t="shared" si="0"/>
        <v>[[0,5],[1,0],[2,5]]</v>
      </c>
      <c r="E9">
        <v>8</v>
      </c>
      <c r="F9">
        <v>5</v>
      </c>
      <c r="G9" s="4">
        <f t="shared" si="1"/>
        <v>0.1388888888888889</v>
      </c>
      <c r="H9">
        <f t="shared" si="2"/>
        <v>1.1111111111111112</v>
      </c>
      <c r="I9">
        <v>0</v>
      </c>
      <c r="J9" s="4">
        <f t="shared" si="3"/>
        <v>0</v>
      </c>
      <c r="K9">
        <f t="shared" si="4"/>
        <v>0</v>
      </c>
      <c r="L9">
        <v>5</v>
      </c>
      <c r="M9" s="4">
        <f t="shared" si="5"/>
        <v>0.23809523809523808</v>
      </c>
      <c r="N9">
        <f t="shared" si="6"/>
        <v>1.9047619047619047</v>
      </c>
    </row>
    <row r="10" spans="1:20" x14ac:dyDescent="0.35">
      <c r="A10">
        <v>6</v>
      </c>
      <c r="B10" s="6">
        <v>7</v>
      </c>
      <c r="C10" s="15" t="str">
        <f t="shared" si="0"/>
        <v>[[0,6],[1,0],[2,6]]</v>
      </c>
      <c r="E10">
        <v>7</v>
      </c>
      <c r="F10">
        <v>6</v>
      </c>
      <c r="G10" s="4">
        <f t="shared" si="1"/>
        <v>0.16666666666666666</v>
      </c>
      <c r="H10">
        <f t="shared" si="2"/>
        <v>1.1666666666666665</v>
      </c>
      <c r="I10">
        <v>0</v>
      </c>
      <c r="J10" s="4">
        <f t="shared" si="3"/>
        <v>0</v>
      </c>
      <c r="K10">
        <f t="shared" si="4"/>
        <v>0</v>
      </c>
      <c r="L10">
        <v>6</v>
      </c>
      <c r="M10" s="4">
        <f t="shared" si="5"/>
        <v>0.2857142857142857</v>
      </c>
      <c r="N10">
        <f t="shared" si="6"/>
        <v>2</v>
      </c>
    </row>
    <row r="11" spans="1:20" x14ac:dyDescent="0.35">
      <c r="A11">
        <v>7</v>
      </c>
      <c r="B11" s="6">
        <v>6</v>
      </c>
      <c r="C11" s="15" t="str">
        <f t="shared" si="0"/>
        <v>[[0,5],[1,0],[2,0]]</v>
      </c>
      <c r="E11">
        <v>6</v>
      </c>
      <c r="F11">
        <v>5</v>
      </c>
      <c r="G11" s="4">
        <f t="shared" si="1"/>
        <v>0.1388888888888889</v>
      </c>
      <c r="H11">
        <f t="shared" si="2"/>
        <v>0.83333333333333337</v>
      </c>
      <c r="I11">
        <v>0</v>
      </c>
      <c r="J11" s="4">
        <f t="shared" si="3"/>
        <v>0</v>
      </c>
      <c r="K11">
        <f t="shared" si="4"/>
        <v>0</v>
      </c>
      <c r="L11">
        <v>0</v>
      </c>
      <c r="M11" s="4">
        <f t="shared" si="5"/>
        <v>0</v>
      </c>
      <c r="N11">
        <f t="shared" si="6"/>
        <v>0</v>
      </c>
    </row>
    <row r="12" spans="1:20" x14ac:dyDescent="0.35">
      <c r="A12">
        <v>8</v>
      </c>
      <c r="B12" s="6">
        <v>5</v>
      </c>
      <c r="C12" s="15" t="str">
        <f t="shared" si="0"/>
        <v>[[0,4],[1,0],[2,0]]</v>
      </c>
      <c r="E12">
        <v>5</v>
      </c>
      <c r="F12">
        <v>4</v>
      </c>
      <c r="G12" s="4">
        <f t="shared" si="1"/>
        <v>0.1111111111111111</v>
      </c>
      <c r="H12">
        <f t="shared" si="2"/>
        <v>0.55555555555555558</v>
      </c>
      <c r="I12">
        <v>0</v>
      </c>
      <c r="J12" s="4">
        <f t="shared" si="3"/>
        <v>0</v>
      </c>
      <c r="K12">
        <f t="shared" si="4"/>
        <v>0</v>
      </c>
      <c r="L12">
        <v>0</v>
      </c>
      <c r="M12" s="4">
        <f t="shared" si="5"/>
        <v>0</v>
      </c>
      <c r="N12">
        <f t="shared" si="6"/>
        <v>0</v>
      </c>
    </row>
    <row r="13" spans="1:20" x14ac:dyDescent="0.35">
      <c r="A13">
        <v>9</v>
      </c>
      <c r="B13" s="6">
        <v>4</v>
      </c>
      <c r="C13" s="15" t="str">
        <f t="shared" si="0"/>
        <v>[[0,3],[1,0],[2,0]]</v>
      </c>
      <c r="E13">
        <v>4</v>
      </c>
      <c r="F13">
        <v>3</v>
      </c>
      <c r="G13" s="4">
        <f t="shared" si="1"/>
        <v>8.3333333333333329E-2</v>
      </c>
      <c r="H13">
        <f t="shared" si="2"/>
        <v>0.33333333333333331</v>
      </c>
      <c r="I13">
        <v>0</v>
      </c>
      <c r="J13" s="4">
        <f t="shared" si="3"/>
        <v>0</v>
      </c>
      <c r="K13">
        <f t="shared" si="4"/>
        <v>0</v>
      </c>
      <c r="L13">
        <v>0</v>
      </c>
      <c r="M13" s="4">
        <f t="shared" si="5"/>
        <v>0</v>
      </c>
      <c r="N13">
        <f t="shared" si="6"/>
        <v>0</v>
      </c>
    </row>
    <row r="14" spans="1:20" x14ac:dyDescent="0.35">
      <c r="A14">
        <v>10</v>
      </c>
      <c r="B14" s="6">
        <v>3</v>
      </c>
      <c r="C14" s="15" t="str">
        <f t="shared" si="0"/>
        <v>[[0,2],[1,0],[2,0]]</v>
      </c>
      <c r="E14">
        <v>3</v>
      </c>
      <c r="F14">
        <v>2</v>
      </c>
      <c r="G14" s="4">
        <f t="shared" si="1"/>
        <v>5.5555555555555552E-2</v>
      </c>
      <c r="H14">
        <f t="shared" si="2"/>
        <v>0.16666666666666666</v>
      </c>
      <c r="I14">
        <v>0</v>
      </c>
      <c r="J14" s="4">
        <f t="shared" si="3"/>
        <v>0</v>
      </c>
      <c r="K14">
        <f t="shared" si="4"/>
        <v>0</v>
      </c>
      <c r="L14">
        <v>0</v>
      </c>
      <c r="M14" s="4">
        <f t="shared" si="5"/>
        <v>0</v>
      </c>
      <c r="N14">
        <f t="shared" si="6"/>
        <v>0</v>
      </c>
    </row>
    <row r="15" spans="1:20" x14ac:dyDescent="0.35">
      <c r="A15">
        <v>11</v>
      </c>
      <c r="B15" s="6">
        <v>2</v>
      </c>
      <c r="C15" s="15" t="str">
        <f t="shared" si="0"/>
        <v>[[0,1],[1,0],[2,0]]</v>
      </c>
      <c r="E15">
        <v>2</v>
      </c>
      <c r="F15">
        <v>1</v>
      </c>
      <c r="G15" s="4">
        <f t="shared" si="1"/>
        <v>2.7777777777777776E-2</v>
      </c>
      <c r="H15">
        <f t="shared" si="2"/>
        <v>5.5555555555555552E-2</v>
      </c>
      <c r="I15">
        <v>0</v>
      </c>
      <c r="J15" s="4">
        <f t="shared" si="3"/>
        <v>0</v>
      </c>
      <c r="K15">
        <f t="shared" si="4"/>
        <v>0</v>
      </c>
      <c r="L15">
        <v>0</v>
      </c>
      <c r="M15" s="4">
        <f t="shared" si="5"/>
        <v>0</v>
      </c>
      <c r="N15">
        <f t="shared" si="6"/>
        <v>0</v>
      </c>
    </row>
    <row r="16" spans="1:20" x14ac:dyDescent="0.35">
      <c r="H16">
        <f>SUM(H5:H15)</f>
        <v>6.9999999999999991</v>
      </c>
      <c r="K16">
        <f>SUM(K5:K15)</f>
        <v>12</v>
      </c>
      <c r="N16">
        <f>SUM(N5:N15)</f>
        <v>8.6666666666666661</v>
      </c>
    </row>
    <row r="17" spans="7:14" x14ac:dyDescent="0.35">
      <c r="G17" s="20" t="s">
        <v>338</v>
      </c>
      <c r="H17">
        <f>H16*$E$2</f>
        <v>209999.99999999997</v>
      </c>
      <c r="K17">
        <f>K16*$E$2</f>
        <v>360000</v>
      </c>
      <c r="N17">
        <f>N16*$E$2</f>
        <v>259999.99999999997</v>
      </c>
    </row>
  </sheetData>
  <phoneticPr fontId="25" type="noConversion"/>
  <conditionalFormatting sqref="C1">
    <cfRule type="containsText" dxfId="8" priority="1" operator="containsText" text=" ">
      <formula>NOT(ISERROR(SEARCH(" ",C1)))</formula>
    </cfRule>
  </conditionalFormatting>
  <conditionalFormatting sqref="C2">
    <cfRule type="containsText" dxfId="7" priority="2" operator="containsText" text=" ">
      <formula>NOT(ISERROR(SEARCH(" ",C2)))</formula>
    </cfRule>
  </conditionalFormatting>
  <conditionalFormatting sqref="C3:C4">
    <cfRule type="containsText" dxfId="6" priority="3" operator="containsText" text=" ">
      <formula>NOT(ISERROR(SEARCH(" ",C3)))</formula>
    </cfRule>
  </conditionalFormatting>
  <conditionalFormatting sqref="A1:B4">
    <cfRule type="containsText" dxfId="5" priority="4" operator="containsText" text=" ">
      <formula>NOT(ISERROR(SEARCH(" ",A1)))</formula>
    </cfRule>
  </conditionalFormatting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workbookViewId="0">
      <selection activeCell="M11" sqref="M11"/>
    </sheetView>
  </sheetViews>
  <sheetFormatPr defaultColWidth="8.88671875" defaultRowHeight="15.6" x14ac:dyDescent="0.35"/>
  <cols>
    <col min="2" max="2" width="13.109375" style="6" customWidth="1"/>
    <col min="3" max="3" width="25.109375" style="7" customWidth="1"/>
    <col min="4" max="4" width="20.77734375" style="7" customWidth="1"/>
    <col min="7" max="7" width="10.88671875" customWidth="1"/>
    <col min="8" max="8" width="13.21875" style="4" customWidth="1"/>
    <col min="9" max="10" width="10.88671875" customWidth="1"/>
    <col min="11" max="11" width="10.88671875" style="4" customWidth="1"/>
    <col min="12" max="13" width="10.88671875" customWidth="1"/>
    <col min="14" max="14" width="10.88671875" style="4" customWidth="1"/>
    <col min="15" max="15" width="11.88671875" customWidth="1"/>
  </cols>
  <sheetData>
    <row r="1" spans="1:15" x14ac:dyDescent="0.35">
      <c r="A1" s="8" t="s">
        <v>0</v>
      </c>
      <c r="B1" s="8" t="s">
        <v>0</v>
      </c>
      <c r="C1" s="9" t="s">
        <v>102</v>
      </c>
      <c r="D1" s="10"/>
      <c r="F1" s="1" t="s">
        <v>332</v>
      </c>
    </row>
    <row r="2" spans="1:15" x14ac:dyDescent="0.35">
      <c r="A2" s="8" t="s">
        <v>3</v>
      </c>
      <c r="B2" s="8" t="s">
        <v>3</v>
      </c>
      <c r="C2" s="9" t="s">
        <v>4</v>
      </c>
      <c r="D2" s="10"/>
      <c r="F2">
        <v>30000</v>
      </c>
    </row>
    <row r="3" spans="1:15" x14ac:dyDescent="0.35">
      <c r="A3" s="8" t="s">
        <v>215</v>
      </c>
      <c r="B3" s="8" t="s">
        <v>339</v>
      </c>
      <c r="C3" s="9" t="s">
        <v>216</v>
      </c>
      <c r="D3" s="10"/>
    </row>
    <row r="4" spans="1:15" ht="73.05" customHeight="1" x14ac:dyDescent="0.35">
      <c r="A4" s="8" t="s">
        <v>220</v>
      </c>
      <c r="B4" s="8" t="s">
        <v>348</v>
      </c>
      <c r="C4" s="11" t="s">
        <v>349</v>
      </c>
      <c r="D4" s="10"/>
      <c r="F4" s="12"/>
      <c r="G4" s="12" t="s">
        <v>343</v>
      </c>
      <c r="H4" s="13" t="s">
        <v>344</v>
      </c>
      <c r="I4" s="12" t="s">
        <v>345</v>
      </c>
      <c r="J4" s="12" t="s">
        <v>346</v>
      </c>
      <c r="K4" s="13" t="s">
        <v>344</v>
      </c>
      <c r="L4" s="12" t="s">
        <v>345</v>
      </c>
      <c r="M4" s="12" t="s">
        <v>347</v>
      </c>
      <c r="N4" s="13" t="s">
        <v>344</v>
      </c>
      <c r="O4" s="12" t="s">
        <v>345</v>
      </c>
    </row>
    <row r="5" spans="1:15" s="5" customFormat="1" x14ac:dyDescent="0.25">
      <c r="A5" s="14">
        <v>1</v>
      </c>
      <c r="B5" s="14">
        <v>100</v>
      </c>
      <c r="C5" s="15" t="str">
        <f>"[["&amp;0&amp;","&amp;G5&amp;"],["&amp;1&amp;","&amp;J5&amp;"],["&amp;2&amp;","&amp;M5&amp;"]]"</f>
        <v>[[0,1],[1,1],[2,14]]</v>
      </c>
      <c r="D5" s="12"/>
      <c r="G5" s="5">
        <v>1</v>
      </c>
      <c r="H5" s="16">
        <f t="shared" ref="H5:H22" si="0">G5/SUM(G$5:G$22)</f>
        <v>3.0303030303030304E-2</v>
      </c>
      <c r="I5" s="5">
        <f t="shared" ref="I5:I22" si="1">H5*$B5</f>
        <v>3.0303030303030303</v>
      </c>
      <c r="J5" s="5">
        <v>1</v>
      </c>
      <c r="K5" s="16">
        <f t="shared" ref="K5:K22" si="2">J5/SUM(J$5:J$22)</f>
        <v>1</v>
      </c>
      <c r="L5" s="5">
        <f t="shared" ref="L5:L22" si="3">K5*$B5</f>
        <v>100</v>
      </c>
      <c r="M5" s="5">
        <v>14</v>
      </c>
      <c r="N5" s="16">
        <f t="shared" ref="N5:N22" si="4">M5/SUM(M$5:M$22)</f>
        <v>0.12280701754385964</v>
      </c>
      <c r="O5" s="5">
        <f t="shared" ref="O5:O22" si="5">N5*$B5</f>
        <v>12.280701754385964</v>
      </c>
    </row>
    <row r="6" spans="1:15" s="5" customFormat="1" x14ac:dyDescent="0.25">
      <c r="A6" s="14">
        <v>2</v>
      </c>
      <c r="B6" s="14">
        <v>75</v>
      </c>
      <c r="C6" s="15" t="str">
        <f t="shared" ref="C6:C22" si="6">"[["&amp;0&amp;","&amp;G6&amp;"],["&amp;1&amp;","&amp;J6&amp;"],["&amp;2&amp;","&amp;M6&amp;"]]"</f>
        <v>[[0,1],[1,0],[2,20]]</v>
      </c>
      <c r="D6" s="12"/>
      <c r="G6" s="5">
        <v>1</v>
      </c>
      <c r="H6" s="16">
        <f t="shared" si="0"/>
        <v>3.0303030303030304E-2</v>
      </c>
      <c r="I6" s="5">
        <f t="shared" si="1"/>
        <v>2.2727272727272729</v>
      </c>
      <c r="J6" s="5">
        <v>0</v>
      </c>
      <c r="K6" s="16">
        <f t="shared" si="2"/>
        <v>0</v>
      </c>
      <c r="L6" s="5">
        <f t="shared" si="3"/>
        <v>0</v>
      </c>
      <c r="M6" s="5">
        <v>20</v>
      </c>
      <c r="N6" s="16">
        <f t="shared" si="4"/>
        <v>0.17543859649122806</v>
      </c>
      <c r="O6" s="5">
        <f t="shared" si="5"/>
        <v>13.157894736842104</v>
      </c>
    </row>
    <row r="7" spans="1:15" s="5" customFormat="1" x14ac:dyDescent="0.25">
      <c r="A7" s="14">
        <v>3</v>
      </c>
      <c r="B7" s="14">
        <v>50</v>
      </c>
      <c r="C7" s="15" t="str">
        <f t="shared" si="6"/>
        <v>[[0,1],[1,0],[2,20]]</v>
      </c>
      <c r="D7" s="12"/>
      <c r="G7" s="5">
        <v>1</v>
      </c>
      <c r="H7" s="16">
        <f t="shared" si="0"/>
        <v>3.0303030303030304E-2</v>
      </c>
      <c r="I7" s="5">
        <f t="shared" si="1"/>
        <v>1.5151515151515151</v>
      </c>
      <c r="J7" s="5">
        <v>0</v>
      </c>
      <c r="K7" s="16">
        <f t="shared" si="2"/>
        <v>0</v>
      </c>
      <c r="L7" s="5">
        <f t="shared" si="3"/>
        <v>0</v>
      </c>
      <c r="M7" s="5">
        <v>20</v>
      </c>
      <c r="N7" s="16">
        <f t="shared" si="4"/>
        <v>0.17543859649122806</v>
      </c>
      <c r="O7" s="5">
        <f t="shared" si="5"/>
        <v>8.7719298245614024</v>
      </c>
    </row>
    <row r="8" spans="1:15" s="5" customFormat="1" x14ac:dyDescent="0.25">
      <c r="A8" s="14">
        <v>4</v>
      </c>
      <c r="B8" s="14">
        <v>30</v>
      </c>
      <c r="C8" s="15" t="str">
        <f t="shared" si="6"/>
        <v>[[0,1],[1,0],[2,20]]</v>
      </c>
      <c r="D8" s="12"/>
      <c r="G8" s="5">
        <v>1</v>
      </c>
      <c r="H8" s="16">
        <f t="shared" si="0"/>
        <v>3.0303030303030304E-2</v>
      </c>
      <c r="I8" s="5">
        <f t="shared" si="1"/>
        <v>0.90909090909090917</v>
      </c>
      <c r="J8" s="5">
        <v>0</v>
      </c>
      <c r="K8" s="16">
        <f t="shared" si="2"/>
        <v>0</v>
      </c>
      <c r="L8" s="5">
        <f t="shared" si="3"/>
        <v>0</v>
      </c>
      <c r="M8" s="5">
        <v>20</v>
      </c>
      <c r="N8" s="16">
        <f t="shared" si="4"/>
        <v>0.17543859649122806</v>
      </c>
      <c r="O8" s="5">
        <f t="shared" si="5"/>
        <v>5.2631578947368416</v>
      </c>
    </row>
    <row r="9" spans="1:15" s="5" customFormat="1" x14ac:dyDescent="0.25">
      <c r="A9" s="14">
        <v>5</v>
      </c>
      <c r="B9" s="14">
        <v>30</v>
      </c>
      <c r="C9" s="15" t="str">
        <f t="shared" si="6"/>
        <v>[[0,1],[1,0],[2,20]]</v>
      </c>
      <c r="D9" s="12"/>
      <c r="G9" s="5">
        <v>1</v>
      </c>
      <c r="H9" s="16">
        <f t="shared" si="0"/>
        <v>3.0303030303030304E-2</v>
      </c>
      <c r="I9" s="5">
        <f t="shared" si="1"/>
        <v>0.90909090909090917</v>
      </c>
      <c r="J9" s="5">
        <v>0</v>
      </c>
      <c r="K9" s="16">
        <f t="shared" si="2"/>
        <v>0</v>
      </c>
      <c r="L9" s="5">
        <f t="shared" si="3"/>
        <v>0</v>
      </c>
      <c r="M9" s="5">
        <v>20</v>
      </c>
      <c r="N9" s="16">
        <f t="shared" si="4"/>
        <v>0.17543859649122806</v>
      </c>
      <c r="O9" s="5">
        <f t="shared" si="5"/>
        <v>5.2631578947368416</v>
      </c>
    </row>
    <row r="10" spans="1:15" s="5" customFormat="1" x14ac:dyDescent="0.25">
      <c r="A10" s="14">
        <v>6</v>
      </c>
      <c r="B10" s="14">
        <v>30</v>
      </c>
      <c r="C10" s="15" t="str">
        <f t="shared" si="6"/>
        <v>[[0,1],[1,0],[2,20]]</v>
      </c>
      <c r="D10" s="12"/>
      <c r="G10" s="5">
        <v>1</v>
      </c>
      <c r="H10" s="16">
        <f t="shared" si="0"/>
        <v>3.0303030303030304E-2</v>
      </c>
      <c r="I10" s="5">
        <f t="shared" si="1"/>
        <v>0.90909090909090917</v>
      </c>
      <c r="J10" s="5">
        <v>0</v>
      </c>
      <c r="K10" s="16">
        <f t="shared" si="2"/>
        <v>0</v>
      </c>
      <c r="L10" s="5">
        <f t="shared" si="3"/>
        <v>0</v>
      </c>
      <c r="M10" s="5">
        <v>20</v>
      </c>
      <c r="N10" s="16">
        <f t="shared" si="4"/>
        <v>0.17543859649122806</v>
      </c>
      <c r="O10" s="5">
        <f t="shared" si="5"/>
        <v>5.2631578947368416</v>
      </c>
    </row>
    <row r="11" spans="1:15" s="5" customFormat="1" x14ac:dyDescent="0.25">
      <c r="A11" s="14">
        <v>7</v>
      </c>
      <c r="B11" s="14">
        <v>20</v>
      </c>
      <c r="C11" s="15" t="str">
        <f t="shared" si="6"/>
        <v>[[0,2],[1,0],[2,0]]</v>
      </c>
      <c r="D11" s="12"/>
      <c r="G11" s="5">
        <v>2</v>
      </c>
      <c r="H11" s="16">
        <f t="shared" si="0"/>
        <v>6.0606060606060608E-2</v>
      </c>
      <c r="I11" s="5">
        <f t="shared" si="1"/>
        <v>1.2121212121212122</v>
      </c>
      <c r="J11" s="5">
        <v>0</v>
      </c>
      <c r="K11" s="16">
        <f t="shared" si="2"/>
        <v>0</v>
      </c>
      <c r="L11" s="5">
        <f t="shared" si="3"/>
        <v>0</v>
      </c>
      <c r="M11" s="5">
        <v>0</v>
      </c>
      <c r="N11" s="16">
        <f t="shared" si="4"/>
        <v>0</v>
      </c>
      <c r="O11" s="5">
        <f t="shared" si="5"/>
        <v>0</v>
      </c>
    </row>
    <row r="12" spans="1:15" s="5" customFormat="1" x14ac:dyDescent="0.25">
      <c r="A12" s="14">
        <v>8</v>
      </c>
      <c r="B12" s="14">
        <v>20</v>
      </c>
      <c r="C12" s="15" t="str">
        <f t="shared" si="6"/>
        <v>[[0,2],[1,0],[2,0]]</v>
      </c>
      <c r="D12" s="12"/>
      <c r="G12" s="5">
        <v>2</v>
      </c>
      <c r="H12" s="16">
        <f t="shared" si="0"/>
        <v>6.0606060606060608E-2</v>
      </c>
      <c r="I12" s="5">
        <f t="shared" si="1"/>
        <v>1.2121212121212122</v>
      </c>
      <c r="J12" s="5">
        <v>0</v>
      </c>
      <c r="K12" s="16">
        <f t="shared" si="2"/>
        <v>0</v>
      </c>
      <c r="L12" s="5">
        <f t="shared" si="3"/>
        <v>0</v>
      </c>
      <c r="M12" s="5">
        <v>0</v>
      </c>
      <c r="N12" s="16">
        <f t="shared" si="4"/>
        <v>0</v>
      </c>
      <c r="O12" s="5">
        <f t="shared" si="5"/>
        <v>0</v>
      </c>
    </row>
    <row r="13" spans="1:15" s="5" customFormat="1" x14ac:dyDescent="0.25">
      <c r="A13" s="14">
        <v>9</v>
      </c>
      <c r="B13" s="14">
        <v>20</v>
      </c>
      <c r="C13" s="15" t="str">
        <f t="shared" si="6"/>
        <v>[[0,2],[1,0],[2,0]]</v>
      </c>
      <c r="D13" s="12"/>
      <c r="G13" s="5">
        <v>2</v>
      </c>
      <c r="H13" s="16">
        <f t="shared" si="0"/>
        <v>6.0606060606060608E-2</v>
      </c>
      <c r="I13" s="5">
        <f t="shared" si="1"/>
        <v>1.2121212121212122</v>
      </c>
      <c r="J13" s="5">
        <v>0</v>
      </c>
      <c r="K13" s="16">
        <f t="shared" si="2"/>
        <v>0</v>
      </c>
      <c r="L13" s="5">
        <f t="shared" si="3"/>
        <v>0</v>
      </c>
      <c r="M13" s="5">
        <v>0</v>
      </c>
      <c r="N13" s="16">
        <f t="shared" si="4"/>
        <v>0</v>
      </c>
      <c r="O13" s="5">
        <f t="shared" si="5"/>
        <v>0</v>
      </c>
    </row>
    <row r="14" spans="1:15" s="5" customFormat="1" x14ac:dyDescent="0.25">
      <c r="A14" s="14">
        <v>10</v>
      </c>
      <c r="B14" s="14">
        <v>15</v>
      </c>
      <c r="C14" s="15" t="str">
        <f t="shared" si="6"/>
        <v>[[0,3],[1,0],[2,0]]</v>
      </c>
      <c r="D14" s="12"/>
      <c r="G14" s="5">
        <v>3</v>
      </c>
      <c r="H14" s="16">
        <f t="shared" si="0"/>
        <v>9.0909090909090912E-2</v>
      </c>
      <c r="I14" s="5">
        <f t="shared" si="1"/>
        <v>1.3636363636363638</v>
      </c>
      <c r="J14" s="5">
        <v>0</v>
      </c>
      <c r="K14" s="16">
        <f t="shared" si="2"/>
        <v>0</v>
      </c>
      <c r="L14" s="5">
        <f t="shared" si="3"/>
        <v>0</v>
      </c>
      <c r="M14" s="5">
        <v>0</v>
      </c>
      <c r="N14" s="16">
        <f t="shared" si="4"/>
        <v>0</v>
      </c>
      <c r="O14" s="5">
        <f t="shared" si="5"/>
        <v>0</v>
      </c>
    </row>
    <row r="15" spans="1:15" s="5" customFormat="1" x14ac:dyDescent="0.25">
      <c r="A15" s="14">
        <v>11</v>
      </c>
      <c r="B15" s="14">
        <v>15</v>
      </c>
      <c r="C15" s="15" t="str">
        <f t="shared" si="6"/>
        <v>[[0,3],[1,0],[2,0]]</v>
      </c>
      <c r="D15" s="12"/>
      <c r="G15" s="5">
        <v>3</v>
      </c>
      <c r="H15" s="16">
        <f t="shared" si="0"/>
        <v>9.0909090909090912E-2</v>
      </c>
      <c r="I15" s="5">
        <f t="shared" si="1"/>
        <v>1.3636363636363638</v>
      </c>
      <c r="J15" s="5">
        <v>0</v>
      </c>
      <c r="K15" s="16">
        <f t="shared" si="2"/>
        <v>0</v>
      </c>
      <c r="L15" s="5">
        <f t="shared" si="3"/>
        <v>0</v>
      </c>
      <c r="M15" s="5">
        <v>0</v>
      </c>
      <c r="N15" s="16">
        <f t="shared" si="4"/>
        <v>0</v>
      </c>
      <c r="O15" s="5">
        <f t="shared" si="5"/>
        <v>0</v>
      </c>
    </row>
    <row r="16" spans="1:15" s="5" customFormat="1" x14ac:dyDescent="0.25">
      <c r="A16" s="14">
        <v>12</v>
      </c>
      <c r="B16" s="14">
        <v>15</v>
      </c>
      <c r="C16" s="15" t="str">
        <f t="shared" si="6"/>
        <v>[[0,3],[1,0],[2,0]]</v>
      </c>
      <c r="D16" s="12"/>
      <c r="G16" s="5">
        <v>3</v>
      </c>
      <c r="H16" s="16">
        <f t="shared" si="0"/>
        <v>9.0909090909090912E-2</v>
      </c>
      <c r="I16" s="5">
        <f t="shared" si="1"/>
        <v>1.3636363636363638</v>
      </c>
      <c r="J16" s="5">
        <v>0</v>
      </c>
      <c r="K16" s="16">
        <f t="shared" si="2"/>
        <v>0</v>
      </c>
      <c r="L16" s="5">
        <f t="shared" si="3"/>
        <v>0</v>
      </c>
      <c r="M16" s="5">
        <v>0</v>
      </c>
      <c r="N16" s="16">
        <f t="shared" si="4"/>
        <v>0</v>
      </c>
      <c r="O16" s="5">
        <f t="shared" si="5"/>
        <v>0</v>
      </c>
    </row>
    <row r="17" spans="1:15" s="5" customFormat="1" x14ac:dyDescent="0.25">
      <c r="A17" s="14">
        <v>13</v>
      </c>
      <c r="B17" s="14">
        <v>10</v>
      </c>
      <c r="C17" s="15" t="str">
        <f t="shared" si="6"/>
        <v>[[0,2],[1,0],[2,0]]</v>
      </c>
      <c r="D17" s="12"/>
      <c r="G17" s="5">
        <v>2</v>
      </c>
      <c r="H17" s="16">
        <f t="shared" si="0"/>
        <v>6.0606060606060608E-2</v>
      </c>
      <c r="I17" s="5">
        <f t="shared" si="1"/>
        <v>0.60606060606060608</v>
      </c>
      <c r="J17" s="5">
        <v>0</v>
      </c>
      <c r="K17" s="16">
        <f t="shared" si="2"/>
        <v>0</v>
      </c>
      <c r="L17" s="5">
        <f t="shared" si="3"/>
        <v>0</v>
      </c>
      <c r="M17" s="5">
        <v>0</v>
      </c>
      <c r="N17" s="16">
        <f t="shared" si="4"/>
        <v>0</v>
      </c>
      <c r="O17" s="5">
        <f t="shared" si="5"/>
        <v>0</v>
      </c>
    </row>
    <row r="18" spans="1:15" s="5" customFormat="1" x14ac:dyDescent="0.25">
      <c r="A18" s="14">
        <v>14</v>
      </c>
      <c r="B18" s="14">
        <v>10</v>
      </c>
      <c r="C18" s="15" t="str">
        <f t="shared" ref="C18" si="7">"[["&amp;0&amp;","&amp;G18&amp;"],["&amp;1&amp;","&amp;J18&amp;"],["&amp;2&amp;","&amp;M18&amp;"]]"</f>
        <v>[[0,2],[1,0],[2,0]]</v>
      </c>
      <c r="D18" s="12"/>
      <c r="G18" s="5">
        <v>2</v>
      </c>
      <c r="H18" s="16">
        <f t="shared" si="0"/>
        <v>6.0606060606060608E-2</v>
      </c>
      <c r="I18" s="5">
        <f t="shared" ref="I18" si="8">H18*$B18</f>
        <v>0.60606060606060608</v>
      </c>
      <c r="J18" s="5">
        <v>0</v>
      </c>
      <c r="K18" s="16">
        <f t="shared" si="2"/>
        <v>0</v>
      </c>
      <c r="L18" s="5">
        <f t="shared" ref="L18" si="9">K18*$B18</f>
        <v>0</v>
      </c>
      <c r="M18" s="5">
        <v>0</v>
      </c>
      <c r="N18" s="16">
        <f t="shared" si="4"/>
        <v>0</v>
      </c>
      <c r="O18" s="5">
        <f t="shared" ref="O18" si="10">N18*$B18</f>
        <v>0</v>
      </c>
    </row>
    <row r="19" spans="1:15" s="5" customFormat="1" x14ac:dyDescent="0.25">
      <c r="A19" s="14">
        <v>15</v>
      </c>
      <c r="B19" s="14">
        <v>10</v>
      </c>
      <c r="C19" s="15" t="str">
        <f t="shared" si="6"/>
        <v>[[0,2],[1,0],[2,0]]</v>
      </c>
      <c r="D19" s="12"/>
      <c r="G19" s="5">
        <v>2</v>
      </c>
      <c r="H19" s="16">
        <f t="shared" si="0"/>
        <v>6.0606060606060608E-2</v>
      </c>
      <c r="I19" s="5">
        <f t="shared" si="1"/>
        <v>0.60606060606060608</v>
      </c>
      <c r="J19" s="5">
        <v>0</v>
      </c>
      <c r="K19" s="16">
        <f t="shared" si="2"/>
        <v>0</v>
      </c>
      <c r="L19" s="5">
        <f t="shared" si="3"/>
        <v>0</v>
      </c>
      <c r="M19" s="5">
        <v>0</v>
      </c>
      <c r="N19" s="16">
        <f t="shared" si="4"/>
        <v>0</v>
      </c>
      <c r="O19" s="5">
        <f t="shared" si="5"/>
        <v>0</v>
      </c>
    </row>
    <row r="20" spans="1:15" s="5" customFormat="1" x14ac:dyDescent="0.25">
      <c r="A20" s="14">
        <v>16</v>
      </c>
      <c r="B20" s="14">
        <v>5</v>
      </c>
      <c r="C20" s="15" t="str">
        <f t="shared" ref="C20" si="11">"[["&amp;0&amp;","&amp;G20&amp;"],["&amp;1&amp;","&amp;J20&amp;"],["&amp;2&amp;","&amp;M20&amp;"]]"</f>
        <v>[[0,2],[1,0],[2,0]]</v>
      </c>
      <c r="D20" s="12"/>
      <c r="G20" s="5">
        <v>2</v>
      </c>
      <c r="H20" s="16">
        <f t="shared" si="0"/>
        <v>6.0606060606060608E-2</v>
      </c>
      <c r="I20" s="5">
        <f t="shared" ref="I20" si="12">H20*$B20</f>
        <v>0.30303030303030304</v>
      </c>
      <c r="J20" s="5">
        <v>0</v>
      </c>
      <c r="K20" s="16">
        <f t="shared" si="2"/>
        <v>0</v>
      </c>
      <c r="L20" s="5">
        <f t="shared" ref="L20" si="13">K20*$B20</f>
        <v>0</v>
      </c>
      <c r="M20" s="5">
        <v>0</v>
      </c>
      <c r="N20" s="16">
        <f t="shared" si="4"/>
        <v>0</v>
      </c>
      <c r="O20" s="5">
        <f t="shared" ref="O20" si="14">N20*$B20</f>
        <v>0</v>
      </c>
    </row>
    <row r="21" spans="1:15" s="5" customFormat="1" x14ac:dyDescent="0.25">
      <c r="A21" s="14">
        <v>17</v>
      </c>
      <c r="B21" s="14">
        <v>5</v>
      </c>
      <c r="C21" s="15" t="str">
        <f t="shared" si="6"/>
        <v>[[0,2],[1,0],[2,0]]</v>
      </c>
      <c r="D21" s="12"/>
      <c r="G21" s="5">
        <v>2</v>
      </c>
      <c r="H21" s="16">
        <f t="shared" si="0"/>
        <v>6.0606060606060608E-2</v>
      </c>
      <c r="I21" s="5">
        <f t="shared" si="1"/>
        <v>0.30303030303030304</v>
      </c>
      <c r="J21" s="5">
        <v>0</v>
      </c>
      <c r="K21" s="16">
        <f t="shared" si="2"/>
        <v>0</v>
      </c>
      <c r="L21" s="5">
        <f t="shared" si="3"/>
        <v>0</v>
      </c>
      <c r="M21" s="5">
        <v>0</v>
      </c>
      <c r="N21" s="16">
        <f t="shared" si="4"/>
        <v>0</v>
      </c>
      <c r="O21" s="5">
        <f t="shared" si="5"/>
        <v>0</v>
      </c>
    </row>
    <row r="22" spans="1:15" s="5" customFormat="1" x14ac:dyDescent="0.25">
      <c r="A22" s="14">
        <v>18</v>
      </c>
      <c r="B22" s="14">
        <v>5</v>
      </c>
      <c r="C22" s="15" t="str">
        <f t="shared" si="6"/>
        <v>[[0,2],[1,0],[2,0]]</v>
      </c>
      <c r="D22" s="12"/>
      <c r="G22" s="5">
        <v>2</v>
      </c>
      <c r="H22" s="16">
        <f t="shared" si="0"/>
        <v>6.0606060606060608E-2</v>
      </c>
      <c r="I22" s="5">
        <f t="shared" si="1"/>
        <v>0.30303030303030304</v>
      </c>
      <c r="J22" s="5">
        <v>0</v>
      </c>
      <c r="K22" s="16">
        <f t="shared" si="2"/>
        <v>0</v>
      </c>
      <c r="L22" s="5">
        <f t="shared" si="3"/>
        <v>0</v>
      </c>
      <c r="M22" s="5">
        <v>0</v>
      </c>
      <c r="N22" s="16">
        <f t="shared" si="4"/>
        <v>0</v>
      </c>
      <c r="O22" s="5">
        <f t="shared" si="5"/>
        <v>0</v>
      </c>
    </row>
    <row r="23" spans="1:15" s="5" customFormat="1" x14ac:dyDescent="0.25">
      <c r="B23" s="17"/>
      <c r="C23" s="15"/>
      <c r="D23" s="12"/>
      <c r="H23" s="16"/>
      <c r="I23" s="5">
        <f>SUM(I5:I22)</f>
        <v>20.000000000000007</v>
      </c>
      <c r="K23" s="16"/>
      <c r="L23" s="5">
        <f>SUM(L5:L22)</f>
        <v>100</v>
      </c>
      <c r="N23" s="16"/>
      <c r="O23" s="5">
        <f>SUM(O5:O22)</f>
        <v>50</v>
      </c>
    </row>
    <row r="24" spans="1:15" s="5" customFormat="1" x14ac:dyDescent="0.25">
      <c r="B24" s="18"/>
      <c r="C24" s="15"/>
      <c r="D24" s="12"/>
      <c r="H24" s="19" t="s">
        <v>350</v>
      </c>
      <c r="I24" s="5">
        <f>I23*$F$2</f>
        <v>600000.00000000023</v>
      </c>
      <c r="K24" s="16"/>
      <c r="L24" s="5">
        <f>L23*$F$2</f>
        <v>3000000</v>
      </c>
      <c r="N24" s="16"/>
      <c r="O24" s="5">
        <f>O23*$F$2</f>
        <v>1500000</v>
      </c>
    </row>
    <row r="25" spans="1:15" s="5" customFormat="1" x14ac:dyDescent="0.35">
      <c r="B25" s="18"/>
      <c r="C25" s="15"/>
      <c r="D25" s="7"/>
      <c r="H25" s="16"/>
      <c r="K25" s="16"/>
      <c r="N25" s="16"/>
    </row>
    <row r="26" spans="1:15" s="5" customFormat="1" x14ac:dyDescent="0.35">
      <c r="B26" s="18"/>
      <c r="C26" s="15"/>
      <c r="D26" s="7"/>
      <c r="H26" s="19" t="s">
        <v>351</v>
      </c>
      <c r="I26" s="5">
        <f>I24/4</f>
        <v>150000.00000000006</v>
      </c>
      <c r="K26" s="16"/>
      <c r="L26" s="5">
        <f>L24/4</f>
        <v>750000</v>
      </c>
      <c r="N26" s="16"/>
      <c r="O26" s="5">
        <f>O24/4</f>
        <v>375000</v>
      </c>
    </row>
    <row r="27" spans="1:15" s="5" customFormat="1" x14ac:dyDescent="0.35">
      <c r="B27" s="18"/>
      <c r="C27" s="15"/>
      <c r="D27" s="7"/>
      <c r="H27" s="16"/>
      <c r="K27" s="16"/>
      <c r="N27" s="16"/>
    </row>
    <row r="28" spans="1:15" s="5" customFormat="1" x14ac:dyDescent="0.35">
      <c r="B28" s="18"/>
      <c r="C28" s="15"/>
      <c r="D28" s="7"/>
      <c r="H28" s="16"/>
      <c r="K28" s="16"/>
      <c r="N28" s="16"/>
    </row>
    <row r="29" spans="1:15" s="5" customFormat="1" x14ac:dyDescent="0.35">
      <c r="B29" s="18"/>
      <c r="C29" s="15"/>
      <c r="D29" s="7"/>
      <c r="H29" s="16"/>
      <c r="K29" s="16"/>
      <c r="N29" s="16"/>
    </row>
    <row r="30" spans="1:15" s="5" customFormat="1" x14ac:dyDescent="0.35">
      <c r="B30" s="18"/>
      <c r="C30" s="15"/>
      <c r="D30" s="7"/>
      <c r="H30" s="16"/>
      <c r="K30" s="16"/>
      <c r="N30" s="16"/>
    </row>
    <row r="31" spans="1:15" s="5" customFormat="1" x14ac:dyDescent="0.35">
      <c r="B31" s="18"/>
      <c r="C31" s="15"/>
      <c r="D31" s="7"/>
      <c r="H31" s="16"/>
      <c r="K31" s="16"/>
      <c r="N31" s="16"/>
    </row>
    <row r="32" spans="1:15" s="5" customFormat="1" x14ac:dyDescent="0.35">
      <c r="B32" s="18"/>
      <c r="C32" s="15"/>
      <c r="D32" s="7"/>
      <c r="H32" s="16"/>
      <c r="K32" s="16"/>
      <c r="N32" s="16"/>
    </row>
    <row r="33" spans="2:14" s="5" customFormat="1" x14ac:dyDescent="0.35">
      <c r="B33" s="18"/>
      <c r="C33" s="15"/>
      <c r="D33" s="7"/>
      <c r="H33" s="16"/>
      <c r="K33" s="16"/>
      <c r="N33" s="16"/>
    </row>
    <row r="34" spans="2:14" s="5" customFormat="1" x14ac:dyDescent="0.35">
      <c r="B34" s="18"/>
      <c r="C34" s="7"/>
      <c r="D34" s="7"/>
      <c r="H34" s="16"/>
      <c r="K34" s="16"/>
      <c r="N34" s="16"/>
    </row>
  </sheetData>
  <phoneticPr fontId="25" type="noConversion"/>
  <conditionalFormatting sqref="C2">
    <cfRule type="containsText" dxfId="4" priority="2" operator="containsText" text=" ">
      <formula>NOT(ISERROR(SEARCH(" ",C2)))</formula>
    </cfRule>
  </conditionalFormatting>
  <conditionalFormatting sqref="C3:C4">
    <cfRule type="containsText" dxfId="3" priority="3" operator="containsText" text=" ">
      <formula>NOT(ISERROR(SEARCH(" ",C3)))</formula>
    </cfRule>
  </conditionalFormatting>
  <conditionalFormatting sqref="C1 A1:B4">
    <cfRule type="containsText" dxfId="2" priority="1" operator="containsText" text=" ">
      <formula>NOT(ISERROR(SEARCH(" ",A1)))</formula>
    </cfRule>
  </conditionalFormatting>
  <pageMargins left="0.75" right="0.75" top="1" bottom="1" header="0.5" footer="0.5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opLeftCell="A7" workbookViewId="0">
      <selection activeCell="S20" sqref="S20"/>
    </sheetView>
  </sheetViews>
  <sheetFormatPr defaultColWidth="9" defaultRowHeight="14.4" x14ac:dyDescent="0.25"/>
  <cols>
    <col min="2" max="2" width="19.6640625" customWidth="1"/>
    <col min="4" max="4" width="8.88671875" customWidth="1"/>
  </cols>
  <sheetData>
    <row r="1" spans="1:13" x14ac:dyDescent="0.25">
      <c r="B1" s="1" t="s">
        <v>352</v>
      </c>
      <c r="C1" s="2" t="s">
        <v>353</v>
      </c>
      <c r="D1" s="2" t="s">
        <v>354</v>
      </c>
      <c r="E1" s="2" t="s">
        <v>355</v>
      </c>
      <c r="F1" s="2" t="s">
        <v>356</v>
      </c>
      <c r="G1" s="2" t="s">
        <v>357</v>
      </c>
      <c r="H1" s="2" t="s">
        <v>358</v>
      </c>
      <c r="I1" s="2" t="s">
        <v>359</v>
      </c>
      <c r="J1" s="2" t="s">
        <v>360</v>
      </c>
      <c r="K1" s="2" t="s">
        <v>361</v>
      </c>
      <c r="L1" s="2" t="s">
        <v>362</v>
      </c>
      <c r="M1" s="2" t="s">
        <v>363</v>
      </c>
    </row>
    <row r="2" spans="1:13" x14ac:dyDescent="0.25">
      <c r="A2">
        <v>1</v>
      </c>
      <c r="B2" s="1" t="s">
        <v>364</v>
      </c>
      <c r="C2">
        <v>70552</v>
      </c>
      <c r="D2">
        <f>C2</f>
        <v>70552</v>
      </c>
      <c r="E2">
        <f t="shared" ref="E2:M5" si="0">D2</f>
        <v>70552</v>
      </c>
      <c r="F2">
        <f t="shared" si="0"/>
        <v>70552</v>
      </c>
      <c r="G2">
        <f t="shared" si="0"/>
        <v>70552</v>
      </c>
      <c r="H2">
        <f t="shared" si="0"/>
        <v>70552</v>
      </c>
      <c r="I2">
        <f t="shared" si="0"/>
        <v>70552</v>
      </c>
      <c r="J2">
        <f t="shared" si="0"/>
        <v>70552</v>
      </c>
      <c r="K2">
        <f t="shared" si="0"/>
        <v>70552</v>
      </c>
      <c r="L2">
        <f t="shared" si="0"/>
        <v>70552</v>
      </c>
      <c r="M2">
        <f t="shared" si="0"/>
        <v>70552</v>
      </c>
    </row>
    <row r="3" spans="1:13" x14ac:dyDescent="0.25">
      <c r="A3">
        <v>2</v>
      </c>
      <c r="B3" s="1" t="s">
        <v>365</v>
      </c>
      <c r="C3">
        <v>65440</v>
      </c>
      <c r="D3">
        <f t="shared" ref="D3:L5" si="1">C3</f>
        <v>65440</v>
      </c>
      <c r="E3">
        <f t="shared" si="1"/>
        <v>65440</v>
      </c>
      <c r="F3">
        <f t="shared" si="1"/>
        <v>65440</v>
      </c>
      <c r="G3">
        <f t="shared" si="1"/>
        <v>65440</v>
      </c>
      <c r="H3">
        <f t="shared" si="1"/>
        <v>65440</v>
      </c>
      <c r="I3">
        <f t="shared" si="1"/>
        <v>65440</v>
      </c>
      <c r="J3">
        <f t="shared" si="1"/>
        <v>65440</v>
      </c>
      <c r="K3">
        <f t="shared" si="1"/>
        <v>65440</v>
      </c>
      <c r="L3">
        <f t="shared" si="1"/>
        <v>65440</v>
      </c>
      <c r="M3">
        <f t="shared" si="0"/>
        <v>65440</v>
      </c>
    </row>
    <row r="4" spans="1:13" x14ac:dyDescent="0.25">
      <c r="A4">
        <v>3</v>
      </c>
      <c r="B4" s="1" t="s">
        <v>366</v>
      </c>
      <c r="C4">
        <v>15000</v>
      </c>
      <c r="D4">
        <f t="shared" si="1"/>
        <v>15000</v>
      </c>
      <c r="E4">
        <f t="shared" si="1"/>
        <v>15000</v>
      </c>
      <c r="F4">
        <f t="shared" si="1"/>
        <v>15000</v>
      </c>
      <c r="G4">
        <f t="shared" si="1"/>
        <v>15000</v>
      </c>
      <c r="H4">
        <f t="shared" si="1"/>
        <v>15000</v>
      </c>
      <c r="I4">
        <f t="shared" si="1"/>
        <v>15000</v>
      </c>
      <c r="J4">
        <f t="shared" si="1"/>
        <v>15000</v>
      </c>
      <c r="K4">
        <f t="shared" si="1"/>
        <v>15000</v>
      </c>
      <c r="L4">
        <f t="shared" si="1"/>
        <v>15000</v>
      </c>
      <c r="M4">
        <f t="shared" si="0"/>
        <v>15000</v>
      </c>
    </row>
    <row r="5" spans="1:13" x14ac:dyDescent="0.25">
      <c r="A5">
        <v>4</v>
      </c>
      <c r="B5" s="1" t="s">
        <v>367</v>
      </c>
      <c r="C5">
        <v>20000</v>
      </c>
      <c r="D5">
        <f t="shared" si="1"/>
        <v>20000</v>
      </c>
      <c r="E5">
        <f t="shared" si="1"/>
        <v>20000</v>
      </c>
      <c r="F5">
        <f t="shared" si="1"/>
        <v>20000</v>
      </c>
      <c r="G5">
        <f t="shared" si="1"/>
        <v>20000</v>
      </c>
      <c r="H5">
        <f t="shared" si="1"/>
        <v>20000</v>
      </c>
      <c r="I5">
        <f t="shared" si="1"/>
        <v>20000</v>
      </c>
      <c r="J5">
        <f t="shared" si="1"/>
        <v>20000</v>
      </c>
      <c r="K5">
        <f t="shared" si="1"/>
        <v>20000</v>
      </c>
      <c r="L5">
        <f t="shared" si="1"/>
        <v>20000</v>
      </c>
      <c r="M5">
        <f t="shared" si="0"/>
        <v>20000</v>
      </c>
    </row>
    <row r="6" spans="1:13" x14ac:dyDescent="0.25">
      <c r="A6">
        <v>5</v>
      </c>
      <c r="B6" s="1" t="s">
        <v>232</v>
      </c>
    </row>
    <row r="7" spans="1:13" x14ac:dyDescent="0.25">
      <c r="B7" s="1" t="s">
        <v>368</v>
      </c>
      <c r="C7">
        <v>1</v>
      </c>
      <c r="D7">
        <v>2</v>
      </c>
      <c r="E7">
        <v>2</v>
      </c>
      <c r="F7">
        <v>2</v>
      </c>
      <c r="G7">
        <v>3</v>
      </c>
      <c r="H7">
        <v>3</v>
      </c>
      <c r="I7">
        <v>4</v>
      </c>
      <c r="J7">
        <v>4</v>
      </c>
      <c r="K7">
        <v>5</v>
      </c>
      <c r="L7">
        <v>5</v>
      </c>
      <c r="M7">
        <v>5</v>
      </c>
    </row>
    <row r="8" spans="1:13" x14ac:dyDescent="0.25">
      <c r="B8" s="1" t="s">
        <v>369</v>
      </c>
      <c r="C8">
        <v>102857</v>
      </c>
      <c r="D8">
        <f>$C$8*2</f>
        <v>205714</v>
      </c>
      <c r="E8">
        <f t="shared" ref="E8:F8" si="2">$C$8*2</f>
        <v>205714</v>
      </c>
      <c r="F8">
        <f t="shared" si="2"/>
        <v>205714</v>
      </c>
      <c r="G8">
        <f>$C$8*3</f>
        <v>308571</v>
      </c>
      <c r="H8">
        <f t="shared" ref="H8" si="3">$C$8*3</f>
        <v>308571</v>
      </c>
      <c r="I8">
        <f>$C$8*4</f>
        <v>411428</v>
      </c>
      <c r="J8">
        <f>$C$8*4</f>
        <v>411428</v>
      </c>
      <c r="K8">
        <f>$C$8*5</f>
        <v>514285</v>
      </c>
      <c r="L8">
        <f>$C$8*5</f>
        <v>514285</v>
      </c>
      <c r="M8">
        <f>$C$8*5</f>
        <v>514285</v>
      </c>
    </row>
    <row r="9" spans="1:13" x14ac:dyDescent="0.25">
      <c r="B9" s="1"/>
    </row>
    <row r="10" spans="1:13" x14ac:dyDescent="0.25">
      <c r="B10" s="1" t="s">
        <v>370</v>
      </c>
    </row>
    <row r="11" spans="1:13" ht="15.6" x14ac:dyDescent="0.25">
      <c r="B11" s="1" t="s">
        <v>371</v>
      </c>
      <c r="C11" s="3">
        <v>0</v>
      </c>
      <c r="D11" s="3">
        <v>0.1</v>
      </c>
      <c r="E11" s="3">
        <v>0.15</v>
      </c>
      <c r="F11" s="3">
        <v>0.3</v>
      </c>
      <c r="G11" s="3">
        <v>0.5</v>
      </c>
      <c r="H11" s="3">
        <v>0.7</v>
      </c>
      <c r="I11" s="3">
        <v>1</v>
      </c>
      <c r="J11" s="3">
        <v>1.5</v>
      </c>
      <c r="K11" s="3">
        <v>2</v>
      </c>
      <c r="L11" s="3">
        <v>3</v>
      </c>
      <c r="M11" s="3">
        <v>3.5</v>
      </c>
    </row>
    <row r="12" spans="1:13" x14ac:dyDescent="0.25">
      <c r="B12" s="1" t="s">
        <v>372</v>
      </c>
      <c r="C12">
        <f>'鸿运福利福利金|LimitGold1'!F2</f>
        <v>150000</v>
      </c>
      <c r="D12">
        <f>C12</f>
        <v>150000</v>
      </c>
      <c r="E12">
        <f t="shared" ref="E12:M12" si="4">D12</f>
        <v>150000</v>
      </c>
      <c r="F12">
        <f t="shared" si="4"/>
        <v>150000</v>
      </c>
      <c r="G12">
        <f t="shared" si="4"/>
        <v>150000</v>
      </c>
      <c r="H12">
        <f t="shared" si="4"/>
        <v>150000</v>
      </c>
      <c r="I12">
        <f t="shared" si="4"/>
        <v>150000</v>
      </c>
      <c r="J12">
        <f t="shared" si="4"/>
        <v>150000</v>
      </c>
      <c r="K12">
        <f t="shared" si="4"/>
        <v>150000</v>
      </c>
      <c r="L12">
        <f t="shared" si="4"/>
        <v>150000</v>
      </c>
      <c r="M12">
        <f t="shared" si="4"/>
        <v>150000</v>
      </c>
    </row>
    <row r="13" spans="1:13" x14ac:dyDescent="0.25">
      <c r="B13" s="1" t="s">
        <v>373</v>
      </c>
      <c r="C13">
        <f>'鸿运福利骰子|LimitGold3'!H17</f>
        <v>209999.99999999997</v>
      </c>
      <c r="D13">
        <f t="shared" ref="D13:M18" si="5">(D$11+1)*$C13</f>
        <v>231000</v>
      </c>
      <c r="E13">
        <f t="shared" si="5"/>
        <v>241499.99999999994</v>
      </c>
      <c r="F13">
        <f t="shared" si="5"/>
        <v>273000</v>
      </c>
      <c r="G13">
        <f t="shared" si="5"/>
        <v>314999.99999999994</v>
      </c>
      <c r="H13">
        <f t="shared" si="5"/>
        <v>356999.99999999994</v>
      </c>
      <c r="I13">
        <f t="shared" si="5"/>
        <v>419999.99999999994</v>
      </c>
      <c r="J13">
        <f t="shared" si="5"/>
        <v>524999.99999999988</v>
      </c>
      <c r="K13">
        <f t="shared" si="5"/>
        <v>629999.99999999988</v>
      </c>
      <c r="L13">
        <f t="shared" si="5"/>
        <v>839999.99999999988</v>
      </c>
      <c r="M13">
        <f t="shared" si="5"/>
        <v>944999.99999999988</v>
      </c>
    </row>
    <row r="14" spans="1:13" x14ac:dyDescent="0.25">
      <c r="B14" s="1" t="s">
        <v>374</v>
      </c>
      <c r="C14">
        <f>'鸿运福利转盘|LimitGold2'!I26</f>
        <v>150000.00000000006</v>
      </c>
      <c r="D14">
        <f t="shared" si="5"/>
        <v>165000.00000000009</v>
      </c>
      <c r="E14">
        <f t="shared" si="5"/>
        <v>172500.00000000006</v>
      </c>
      <c r="F14">
        <f t="shared" si="5"/>
        <v>195000.00000000009</v>
      </c>
      <c r="G14">
        <f t="shared" si="5"/>
        <v>225000.00000000009</v>
      </c>
      <c r="H14">
        <f t="shared" si="5"/>
        <v>255000.00000000009</v>
      </c>
      <c r="I14">
        <f t="shared" si="5"/>
        <v>300000.00000000012</v>
      </c>
      <c r="J14">
        <f t="shared" si="5"/>
        <v>375000.00000000012</v>
      </c>
      <c r="K14">
        <f t="shared" si="5"/>
        <v>450000.00000000017</v>
      </c>
      <c r="L14">
        <f t="shared" si="5"/>
        <v>600000.00000000023</v>
      </c>
      <c r="M14">
        <f t="shared" si="5"/>
        <v>675000.00000000023</v>
      </c>
    </row>
    <row r="15" spans="1:13" x14ac:dyDescent="0.25">
      <c r="B15" s="1" t="s">
        <v>375</v>
      </c>
      <c r="C15">
        <f>'鸿运福利骰子|LimitGold3'!K17</f>
        <v>360000</v>
      </c>
      <c r="D15">
        <f t="shared" si="5"/>
        <v>396000.00000000006</v>
      </c>
      <c r="E15">
        <f t="shared" si="5"/>
        <v>413999.99999999994</v>
      </c>
      <c r="F15">
        <f t="shared" si="5"/>
        <v>468000</v>
      </c>
      <c r="G15">
        <f t="shared" si="5"/>
        <v>540000</v>
      </c>
      <c r="H15">
        <f t="shared" si="5"/>
        <v>612000</v>
      </c>
      <c r="I15">
        <f t="shared" si="5"/>
        <v>720000</v>
      </c>
      <c r="J15">
        <f t="shared" si="5"/>
        <v>900000</v>
      </c>
      <c r="K15">
        <f t="shared" si="5"/>
        <v>1080000</v>
      </c>
      <c r="L15">
        <f t="shared" si="5"/>
        <v>1440000</v>
      </c>
      <c r="M15">
        <f t="shared" si="5"/>
        <v>1620000</v>
      </c>
    </row>
    <row r="16" spans="1:13" x14ac:dyDescent="0.25">
      <c r="B16" s="1" t="s">
        <v>376</v>
      </c>
      <c r="C16">
        <f>'鸿运福利骰子|LimitGold3'!N17</f>
        <v>259999.99999999997</v>
      </c>
      <c r="D16">
        <f t="shared" si="5"/>
        <v>286000</v>
      </c>
      <c r="E16">
        <f t="shared" si="5"/>
        <v>298999.99999999994</v>
      </c>
      <c r="F16">
        <f t="shared" si="5"/>
        <v>338000</v>
      </c>
      <c r="G16">
        <f t="shared" si="5"/>
        <v>389999.99999999994</v>
      </c>
      <c r="H16">
        <f t="shared" si="5"/>
        <v>441999.99999999994</v>
      </c>
      <c r="I16">
        <f t="shared" si="5"/>
        <v>519999.99999999994</v>
      </c>
      <c r="J16">
        <f t="shared" si="5"/>
        <v>649999.99999999988</v>
      </c>
      <c r="K16">
        <f t="shared" si="5"/>
        <v>779999.99999999988</v>
      </c>
      <c r="L16">
        <f t="shared" si="5"/>
        <v>1039999.9999999999</v>
      </c>
      <c r="M16">
        <f t="shared" si="5"/>
        <v>1169999.9999999998</v>
      </c>
    </row>
    <row r="17" spans="2:13" x14ac:dyDescent="0.25">
      <c r="B17" s="1" t="s">
        <v>377</v>
      </c>
      <c r="C17">
        <f>'鸿运福利转盘|LimitGold2'!L26</f>
        <v>750000</v>
      </c>
      <c r="D17">
        <f t="shared" si="5"/>
        <v>825000.00000000012</v>
      </c>
      <c r="E17">
        <f t="shared" si="5"/>
        <v>862499.99999999988</v>
      </c>
      <c r="F17">
        <f t="shared" si="5"/>
        <v>975000</v>
      </c>
      <c r="G17">
        <f t="shared" si="5"/>
        <v>1125000</v>
      </c>
      <c r="H17">
        <f t="shared" si="5"/>
        <v>1275000</v>
      </c>
      <c r="I17">
        <f t="shared" si="5"/>
        <v>1500000</v>
      </c>
      <c r="J17">
        <f t="shared" si="5"/>
        <v>1875000</v>
      </c>
      <c r="K17">
        <f t="shared" si="5"/>
        <v>2250000</v>
      </c>
      <c r="L17">
        <f t="shared" si="5"/>
        <v>3000000</v>
      </c>
      <c r="M17">
        <f t="shared" si="5"/>
        <v>3375000</v>
      </c>
    </row>
    <row r="18" spans="2:13" x14ac:dyDescent="0.25">
      <c r="B18" s="1" t="s">
        <v>378</v>
      </c>
      <c r="C18">
        <f>'鸿运福利转盘|LimitGold2'!O26</f>
        <v>375000</v>
      </c>
      <c r="D18">
        <f t="shared" si="5"/>
        <v>412500.00000000006</v>
      </c>
      <c r="E18">
        <f t="shared" si="5"/>
        <v>431249.99999999994</v>
      </c>
      <c r="F18">
        <f t="shared" si="5"/>
        <v>487500</v>
      </c>
      <c r="G18">
        <f t="shared" si="5"/>
        <v>562500</v>
      </c>
      <c r="H18">
        <f t="shared" si="5"/>
        <v>637500</v>
      </c>
      <c r="I18">
        <f t="shared" si="5"/>
        <v>750000</v>
      </c>
      <c r="J18">
        <f t="shared" si="5"/>
        <v>937500</v>
      </c>
      <c r="K18">
        <f t="shared" si="5"/>
        <v>1125000</v>
      </c>
      <c r="L18">
        <f t="shared" si="5"/>
        <v>1500000</v>
      </c>
      <c r="M18">
        <f t="shared" si="5"/>
        <v>1687500</v>
      </c>
    </row>
    <row r="19" spans="2:13" x14ac:dyDescent="0.25">
      <c r="B19" s="1"/>
    </row>
    <row r="22" spans="2:13" x14ac:dyDescent="0.25">
      <c r="B22" s="1" t="s">
        <v>379</v>
      </c>
      <c r="C22">
        <f t="shared" ref="C22:M22" si="6">SUM(C2:C8)</f>
        <v>273850</v>
      </c>
      <c r="D22">
        <f t="shared" si="6"/>
        <v>376708</v>
      </c>
      <c r="E22">
        <f t="shared" si="6"/>
        <v>376708</v>
      </c>
      <c r="F22">
        <f t="shared" si="6"/>
        <v>376708</v>
      </c>
      <c r="G22">
        <f t="shared" si="6"/>
        <v>479566</v>
      </c>
      <c r="H22">
        <f t="shared" si="6"/>
        <v>479566</v>
      </c>
      <c r="I22">
        <f t="shared" si="6"/>
        <v>582424</v>
      </c>
      <c r="J22">
        <f t="shared" si="6"/>
        <v>582424</v>
      </c>
      <c r="K22">
        <f t="shared" si="6"/>
        <v>685282</v>
      </c>
      <c r="L22">
        <f t="shared" si="6"/>
        <v>685282</v>
      </c>
      <c r="M22">
        <f t="shared" si="6"/>
        <v>685282</v>
      </c>
    </row>
    <row r="23" spans="2:13" x14ac:dyDescent="0.25">
      <c r="B23" s="1" t="s">
        <v>380</v>
      </c>
      <c r="C23">
        <f t="shared" ref="C23:M23" si="7">SUM(C12:C14)</f>
        <v>510000.00000000006</v>
      </c>
      <c r="D23">
        <f t="shared" si="7"/>
        <v>546000.00000000012</v>
      </c>
      <c r="E23">
        <f t="shared" si="7"/>
        <v>564000</v>
      </c>
      <c r="F23">
        <f t="shared" si="7"/>
        <v>618000.00000000012</v>
      </c>
      <c r="G23">
        <f t="shared" si="7"/>
        <v>690000</v>
      </c>
      <c r="H23">
        <f t="shared" si="7"/>
        <v>762000</v>
      </c>
      <c r="I23">
        <f t="shared" si="7"/>
        <v>870000.00000000012</v>
      </c>
      <c r="J23">
        <f t="shared" si="7"/>
        <v>1050000</v>
      </c>
      <c r="K23">
        <f t="shared" si="7"/>
        <v>1230000</v>
      </c>
      <c r="L23">
        <f t="shared" si="7"/>
        <v>1590000</v>
      </c>
      <c r="M23">
        <f t="shared" si="7"/>
        <v>1770000.0000000002</v>
      </c>
    </row>
    <row r="24" spans="2:13" x14ac:dyDescent="0.25">
      <c r="B24" s="1"/>
    </row>
    <row r="25" spans="2:13" x14ac:dyDescent="0.25">
      <c r="B25" s="1" t="s">
        <v>381</v>
      </c>
    </row>
    <row r="26" spans="2:13" x14ac:dyDescent="0.25">
      <c r="B26">
        <v>1</v>
      </c>
      <c r="C26">
        <v>220000</v>
      </c>
      <c r="D26">
        <f>$C26*D$7</f>
        <v>440000</v>
      </c>
      <c r="E26">
        <f t="shared" ref="E26:M32" si="8">$C26*E$7</f>
        <v>440000</v>
      </c>
      <c r="F26">
        <f t="shared" si="8"/>
        <v>440000</v>
      </c>
      <c r="G26">
        <f t="shared" si="8"/>
        <v>660000</v>
      </c>
      <c r="H26">
        <f t="shared" si="8"/>
        <v>660000</v>
      </c>
      <c r="I26">
        <f t="shared" si="8"/>
        <v>880000</v>
      </c>
      <c r="J26">
        <f t="shared" si="8"/>
        <v>880000</v>
      </c>
      <c r="K26">
        <f t="shared" si="8"/>
        <v>1100000</v>
      </c>
      <c r="L26">
        <f t="shared" si="8"/>
        <v>1100000</v>
      </c>
      <c r="M26">
        <f t="shared" si="8"/>
        <v>1100000</v>
      </c>
    </row>
    <row r="27" spans="2:13" x14ac:dyDescent="0.25">
      <c r="B27">
        <v>2</v>
      </c>
      <c r="C27">
        <v>500000</v>
      </c>
      <c r="D27">
        <f t="shared" ref="D27:D32" si="9">$C27*D$7</f>
        <v>1000000</v>
      </c>
      <c r="E27">
        <f t="shared" si="8"/>
        <v>1000000</v>
      </c>
      <c r="F27">
        <f t="shared" si="8"/>
        <v>1000000</v>
      </c>
      <c r="G27">
        <f t="shared" si="8"/>
        <v>1500000</v>
      </c>
      <c r="H27">
        <f t="shared" si="8"/>
        <v>1500000</v>
      </c>
      <c r="I27">
        <f t="shared" si="8"/>
        <v>2000000</v>
      </c>
      <c r="J27">
        <f t="shared" si="8"/>
        <v>2000000</v>
      </c>
      <c r="K27">
        <f t="shared" si="8"/>
        <v>2500000</v>
      </c>
      <c r="L27">
        <f t="shared" si="8"/>
        <v>2500000</v>
      </c>
      <c r="M27">
        <f t="shared" si="8"/>
        <v>2500000</v>
      </c>
    </row>
    <row r="28" spans="2:13" x14ac:dyDescent="0.25">
      <c r="B28">
        <v>3</v>
      </c>
      <c r="C28">
        <v>600000</v>
      </c>
      <c r="D28">
        <f t="shared" si="9"/>
        <v>1200000</v>
      </c>
      <c r="E28">
        <f t="shared" si="8"/>
        <v>1200000</v>
      </c>
      <c r="F28">
        <f t="shared" si="8"/>
        <v>1200000</v>
      </c>
      <c r="G28">
        <f t="shared" si="8"/>
        <v>1800000</v>
      </c>
      <c r="H28">
        <f t="shared" si="8"/>
        <v>1800000</v>
      </c>
      <c r="I28">
        <f t="shared" si="8"/>
        <v>2400000</v>
      </c>
      <c r="J28">
        <f t="shared" si="8"/>
        <v>2400000</v>
      </c>
      <c r="K28">
        <f t="shared" si="8"/>
        <v>3000000</v>
      </c>
      <c r="L28">
        <f t="shared" si="8"/>
        <v>3000000</v>
      </c>
      <c r="M28">
        <f t="shared" si="8"/>
        <v>3000000</v>
      </c>
    </row>
    <row r="29" spans="2:13" x14ac:dyDescent="0.25">
      <c r="B29">
        <v>4</v>
      </c>
      <c r="C29">
        <v>650000</v>
      </c>
      <c r="D29">
        <f t="shared" si="9"/>
        <v>1300000</v>
      </c>
      <c r="E29">
        <f t="shared" si="8"/>
        <v>1300000</v>
      </c>
      <c r="F29">
        <f t="shared" si="8"/>
        <v>1300000</v>
      </c>
      <c r="G29">
        <f t="shared" si="8"/>
        <v>1950000</v>
      </c>
      <c r="H29">
        <f t="shared" si="8"/>
        <v>1950000</v>
      </c>
      <c r="I29">
        <f t="shared" si="8"/>
        <v>2600000</v>
      </c>
      <c r="J29">
        <f t="shared" si="8"/>
        <v>2600000</v>
      </c>
      <c r="K29">
        <f t="shared" si="8"/>
        <v>3250000</v>
      </c>
      <c r="L29">
        <f t="shared" si="8"/>
        <v>3250000</v>
      </c>
      <c r="M29">
        <f t="shared" si="8"/>
        <v>3250000</v>
      </c>
    </row>
    <row r="30" spans="2:13" x14ac:dyDescent="0.25">
      <c r="B30">
        <v>5</v>
      </c>
      <c r="C30">
        <v>680000</v>
      </c>
      <c r="D30">
        <f t="shared" si="9"/>
        <v>1360000</v>
      </c>
      <c r="E30">
        <f t="shared" si="8"/>
        <v>1360000</v>
      </c>
      <c r="F30">
        <f t="shared" si="8"/>
        <v>1360000</v>
      </c>
      <c r="G30">
        <f t="shared" si="8"/>
        <v>2040000</v>
      </c>
      <c r="H30">
        <f t="shared" si="8"/>
        <v>2040000</v>
      </c>
      <c r="I30">
        <f t="shared" si="8"/>
        <v>2720000</v>
      </c>
      <c r="J30">
        <f t="shared" si="8"/>
        <v>2720000</v>
      </c>
      <c r="K30">
        <f t="shared" si="8"/>
        <v>3400000</v>
      </c>
      <c r="L30">
        <f t="shared" si="8"/>
        <v>3400000</v>
      </c>
      <c r="M30">
        <f t="shared" si="8"/>
        <v>3400000</v>
      </c>
    </row>
    <row r="31" spans="2:13" x14ac:dyDescent="0.25">
      <c r="B31">
        <v>6</v>
      </c>
      <c r="C31">
        <v>800000</v>
      </c>
      <c r="D31">
        <f t="shared" si="9"/>
        <v>1600000</v>
      </c>
      <c r="E31">
        <f t="shared" si="8"/>
        <v>1600000</v>
      </c>
      <c r="F31">
        <f t="shared" si="8"/>
        <v>1600000</v>
      </c>
      <c r="G31">
        <f t="shared" si="8"/>
        <v>2400000</v>
      </c>
      <c r="H31">
        <f t="shared" si="8"/>
        <v>2400000</v>
      </c>
      <c r="I31">
        <f t="shared" si="8"/>
        <v>3200000</v>
      </c>
      <c r="J31">
        <f t="shared" si="8"/>
        <v>3200000</v>
      </c>
      <c r="K31">
        <f t="shared" si="8"/>
        <v>4000000</v>
      </c>
      <c r="L31">
        <f t="shared" si="8"/>
        <v>4000000</v>
      </c>
      <c r="M31">
        <f t="shared" si="8"/>
        <v>4000000</v>
      </c>
    </row>
    <row r="32" spans="2:13" x14ac:dyDescent="0.25">
      <c r="B32">
        <v>7</v>
      </c>
      <c r="C32">
        <v>900000</v>
      </c>
      <c r="D32">
        <f t="shared" si="9"/>
        <v>1800000</v>
      </c>
      <c r="E32">
        <f t="shared" si="8"/>
        <v>1800000</v>
      </c>
      <c r="F32">
        <f t="shared" si="8"/>
        <v>1800000</v>
      </c>
      <c r="G32">
        <f t="shared" si="8"/>
        <v>2700000</v>
      </c>
      <c r="H32">
        <f t="shared" si="8"/>
        <v>2700000</v>
      </c>
      <c r="I32">
        <f t="shared" si="8"/>
        <v>3600000</v>
      </c>
      <c r="J32">
        <f t="shared" si="8"/>
        <v>3600000</v>
      </c>
      <c r="K32">
        <f t="shared" si="8"/>
        <v>4500000</v>
      </c>
      <c r="L32">
        <f t="shared" si="8"/>
        <v>4500000</v>
      </c>
      <c r="M32">
        <f t="shared" si="8"/>
        <v>4500000</v>
      </c>
    </row>
    <row r="33" spans="1:13" x14ac:dyDescent="0.25">
      <c r="B33" s="1" t="s">
        <v>382</v>
      </c>
      <c r="C33">
        <f>AVERAGE(C26:C32)</f>
        <v>621428.57142857148</v>
      </c>
      <c r="D33">
        <f t="shared" ref="D33:M33" si="10">AVERAGE(D26:D32)</f>
        <v>1242857.142857143</v>
      </c>
      <c r="E33">
        <f t="shared" si="10"/>
        <v>1242857.142857143</v>
      </c>
      <c r="F33">
        <f t="shared" si="10"/>
        <v>1242857.142857143</v>
      </c>
      <c r="G33">
        <f t="shared" si="10"/>
        <v>1864285.7142857143</v>
      </c>
      <c r="H33">
        <f t="shared" si="10"/>
        <v>1864285.7142857143</v>
      </c>
      <c r="I33">
        <f t="shared" si="10"/>
        <v>2485714.2857142859</v>
      </c>
      <c r="J33">
        <f t="shared" si="10"/>
        <v>2485714.2857142859</v>
      </c>
      <c r="K33">
        <f t="shared" si="10"/>
        <v>3107142.8571428573</v>
      </c>
      <c r="L33">
        <f t="shared" si="10"/>
        <v>3107142.8571428573</v>
      </c>
      <c r="M33">
        <f t="shared" si="10"/>
        <v>3107142.8571428573</v>
      </c>
    </row>
    <row r="35" spans="1:13" x14ac:dyDescent="0.25">
      <c r="A35" s="1"/>
      <c r="B35" s="1" t="s">
        <v>383</v>
      </c>
    </row>
    <row r="36" spans="1:13" x14ac:dyDescent="0.25">
      <c r="B36" s="1">
        <v>1</v>
      </c>
      <c r="C36">
        <f>C15+C12</f>
        <v>510000</v>
      </c>
      <c r="D36">
        <f t="shared" ref="D36:M36" si="11">D15+D12</f>
        <v>546000</v>
      </c>
      <c r="E36">
        <f t="shared" si="11"/>
        <v>564000</v>
      </c>
      <c r="F36">
        <f t="shared" si="11"/>
        <v>618000</v>
      </c>
      <c r="G36">
        <f t="shared" si="11"/>
        <v>690000</v>
      </c>
      <c r="H36">
        <f t="shared" si="11"/>
        <v>762000</v>
      </c>
      <c r="I36">
        <f t="shared" si="11"/>
        <v>870000</v>
      </c>
      <c r="J36">
        <f t="shared" si="11"/>
        <v>1050000</v>
      </c>
      <c r="K36">
        <f t="shared" si="11"/>
        <v>1230000</v>
      </c>
      <c r="L36">
        <f t="shared" si="11"/>
        <v>1590000</v>
      </c>
      <c r="M36">
        <f t="shared" si="11"/>
        <v>1770000</v>
      </c>
    </row>
    <row r="37" spans="1:13" x14ac:dyDescent="0.25">
      <c r="B37" s="1">
        <v>2</v>
      </c>
      <c r="C37">
        <f>C16+C12</f>
        <v>410000</v>
      </c>
      <c r="D37">
        <f t="shared" ref="D37:M37" si="12">D16+D12</f>
        <v>436000</v>
      </c>
      <c r="E37">
        <f t="shared" si="12"/>
        <v>448999.99999999994</v>
      </c>
      <c r="F37">
        <f t="shared" si="12"/>
        <v>488000</v>
      </c>
      <c r="G37">
        <f t="shared" si="12"/>
        <v>540000</v>
      </c>
      <c r="H37">
        <f t="shared" si="12"/>
        <v>592000</v>
      </c>
      <c r="I37">
        <f t="shared" si="12"/>
        <v>670000</v>
      </c>
      <c r="J37">
        <f t="shared" si="12"/>
        <v>799999.99999999988</v>
      </c>
      <c r="K37">
        <f t="shared" si="12"/>
        <v>929999.99999999988</v>
      </c>
      <c r="L37">
        <f t="shared" si="12"/>
        <v>1190000</v>
      </c>
      <c r="M37">
        <f t="shared" si="12"/>
        <v>1319999.9999999998</v>
      </c>
    </row>
    <row r="38" spans="1:13" x14ac:dyDescent="0.25">
      <c r="B38">
        <v>3</v>
      </c>
      <c r="C38">
        <f>C$13+C$12</f>
        <v>360000</v>
      </c>
      <c r="D38">
        <f t="shared" ref="D38:M42" si="13">D$13+D$12</f>
        <v>381000</v>
      </c>
      <c r="E38">
        <f t="shared" si="13"/>
        <v>391499.99999999994</v>
      </c>
      <c r="F38">
        <f t="shared" si="13"/>
        <v>423000</v>
      </c>
      <c r="G38">
        <f t="shared" si="13"/>
        <v>464999.99999999994</v>
      </c>
      <c r="H38">
        <f t="shared" si="13"/>
        <v>506999.99999999994</v>
      </c>
      <c r="I38">
        <f t="shared" si="13"/>
        <v>570000</v>
      </c>
      <c r="J38">
        <f t="shared" si="13"/>
        <v>674999.99999999988</v>
      </c>
      <c r="K38">
        <f t="shared" si="13"/>
        <v>779999.99999999988</v>
      </c>
      <c r="L38">
        <f t="shared" si="13"/>
        <v>989999.99999999988</v>
      </c>
      <c r="M38">
        <f t="shared" si="13"/>
        <v>1095000</v>
      </c>
    </row>
    <row r="39" spans="1:13" x14ac:dyDescent="0.25">
      <c r="B39">
        <v>4</v>
      </c>
      <c r="C39">
        <f>C17*4+C12+C13</f>
        <v>3360000</v>
      </c>
      <c r="D39">
        <f t="shared" ref="D39:M39" si="14">D17*4+D12+D13</f>
        <v>3681000.0000000005</v>
      </c>
      <c r="E39">
        <f t="shared" si="14"/>
        <v>3841499.9999999995</v>
      </c>
      <c r="F39">
        <f t="shared" si="14"/>
        <v>4323000</v>
      </c>
      <c r="G39">
        <f t="shared" si="14"/>
        <v>4965000</v>
      </c>
      <c r="H39">
        <f t="shared" si="14"/>
        <v>5607000</v>
      </c>
      <c r="I39">
        <f t="shared" si="14"/>
        <v>6570000</v>
      </c>
      <c r="J39">
        <f t="shared" si="14"/>
        <v>8175000</v>
      </c>
      <c r="K39">
        <f t="shared" si="14"/>
        <v>9780000</v>
      </c>
      <c r="L39">
        <f t="shared" si="14"/>
        <v>12990000</v>
      </c>
      <c r="M39">
        <f t="shared" si="14"/>
        <v>14595000</v>
      </c>
    </row>
    <row r="40" spans="1:13" x14ac:dyDescent="0.25">
      <c r="B40">
        <v>5</v>
      </c>
      <c r="C40">
        <f>C$13+C$12</f>
        <v>360000</v>
      </c>
      <c r="D40">
        <f t="shared" si="13"/>
        <v>381000</v>
      </c>
      <c r="E40">
        <f t="shared" si="13"/>
        <v>391499.99999999994</v>
      </c>
      <c r="F40">
        <f t="shared" si="13"/>
        <v>423000</v>
      </c>
      <c r="G40">
        <f t="shared" si="13"/>
        <v>464999.99999999994</v>
      </c>
      <c r="H40">
        <f t="shared" si="13"/>
        <v>506999.99999999994</v>
      </c>
      <c r="I40">
        <f t="shared" si="13"/>
        <v>570000</v>
      </c>
      <c r="J40">
        <f t="shared" si="13"/>
        <v>674999.99999999988</v>
      </c>
      <c r="K40">
        <f t="shared" si="13"/>
        <v>779999.99999999988</v>
      </c>
      <c r="L40">
        <f t="shared" si="13"/>
        <v>989999.99999999988</v>
      </c>
      <c r="M40">
        <f t="shared" si="13"/>
        <v>1095000</v>
      </c>
    </row>
    <row r="41" spans="1:13" x14ac:dyDescent="0.25">
      <c r="B41">
        <v>6</v>
      </c>
      <c r="C41">
        <f>C$13+C$12</f>
        <v>360000</v>
      </c>
      <c r="D41">
        <f t="shared" si="13"/>
        <v>381000</v>
      </c>
      <c r="E41">
        <f t="shared" si="13"/>
        <v>391499.99999999994</v>
      </c>
      <c r="F41">
        <f t="shared" si="13"/>
        <v>423000</v>
      </c>
      <c r="G41">
        <f t="shared" si="13"/>
        <v>464999.99999999994</v>
      </c>
      <c r="H41">
        <f t="shared" si="13"/>
        <v>506999.99999999994</v>
      </c>
      <c r="I41">
        <f t="shared" si="13"/>
        <v>570000</v>
      </c>
      <c r="J41">
        <f t="shared" si="13"/>
        <v>674999.99999999988</v>
      </c>
      <c r="K41">
        <f t="shared" si="13"/>
        <v>779999.99999999988</v>
      </c>
      <c r="L41">
        <f t="shared" si="13"/>
        <v>989999.99999999988</v>
      </c>
      <c r="M41">
        <f t="shared" si="13"/>
        <v>1095000</v>
      </c>
    </row>
    <row r="42" spans="1:13" x14ac:dyDescent="0.25">
      <c r="B42">
        <v>7</v>
      </c>
      <c r="C42">
        <f>C$13+C$12</f>
        <v>360000</v>
      </c>
      <c r="D42">
        <f t="shared" si="13"/>
        <v>381000</v>
      </c>
      <c r="E42">
        <f t="shared" si="13"/>
        <v>391499.99999999994</v>
      </c>
      <c r="F42">
        <f t="shared" si="13"/>
        <v>423000</v>
      </c>
      <c r="G42">
        <f t="shared" si="13"/>
        <v>464999.99999999994</v>
      </c>
      <c r="H42">
        <f t="shared" si="13"/>
        <v>506999.99999999994</v>
      </c>
      <c r="I42">
        <f t="shared" si="13"/>
        <v>570000</v>
      </c>
      <c r="J42">
        <f t="shared" si="13"/>
        <v>674999.99999999988</v>
      </c>
      <c r="K42">
        <f t="shared" si="13"/>
        <v>779999.99999999988</v>
      </c>
      <c r="L42">
        <f t="shared" si="13"/>
        <v>989999.99999999988</v>
      </c>
      <c r="M42">
        <f t="shared" si="13"/>
        <v>1095000</v>
      </c>
    </row>
    <row r="43" spans="1:13" x14ac:dyDescent="0.25">
      <c r="B43">
        <v>8</v>
      </c>
      <c r="C43">
        <f>C12+C13+C18*4</f>
        <v>1860000</v>
      </c>
      <c r="D43">
        <f t="shared" ref="D43:M43" si="15">D12+D13+D18*4</f>
        <v>2031000.0000000002</v>
      </c>
      <c r="E43">
        <f t="shared" si="15"/>
        <v>2116499.9999999995</v>
      </c>
      <c r="F43">
        <f t="shared" si="15"/>
        <v>2373000</v>
      </c>
      <c r="G43">
        <f t="shared" si="15"/>
        <v>2715000</v>
      </c>
      <c r="H43">
        <f t="shared" si="15"/>
        <v>3057000</v>
      </c>
      <c r="I43">
        <f t="shared" si="15"/>
        <v>3570000</v>
      </c>
      <c r="J43">
        <f t="shared" si="15"/>
        <v>4425000</v>
      </c>
      <c r="K43">
        <f t="shared" si="15"/>
        <v>5280000</v>
      </c>
      <c r="L43">
        <f t="shared" si="15"/>
        <v>6990000</v>
      </c>
      <c r="M43">
        <f t="shared" si="15"/>
        <v>7845000</v>
      </c>
    </row>
    <row r="44" spans="1:13" x14ac:dyDescent="0.25">
      <c r="C44">
        <f>AVERAGE(C36:C43)</f>
        <v>947500</v>
      </c>
      <c r="D44">
        <f t="shared" ref="D44:M44" si="16">AVERAGE(D36:D43)</f>
        <v>1027250</v>
      </c>
      <c r="E44">
        <f t="shared" si="16"/>
        <v>1067125</v>
      </c>
      <c r="F44">
        <f t="shared" si="16"/>
        <v>1186750</v>
      </c>
      <c r="G44">
        <f t="shared" si="16"/>
        <v>1346250</v>
      </c>
      <c r="H44">
        <f t="shared" si="16"/>
        <v>1505750</v>
      </c>
      <c r="I44">
        <f t="shared" si="16"/>
        <v>1745000</v>
      </c>
      <c r="J44">
        <f t="shared" si="16"/>
        <v>2143750</v>
      </c>
      <c r="K44">
        <f t="shared" si="16"/>
        <v>2542500</v>
      </c>
      <c r="L44">
        <f t="shared" si="16"/>
        <v>3340000</v>
      </c>
      <c r="M44">
        <f t="shared" si="16"/>
        <v>3738750</v>
      </c>
    </row>
    <row r="46" spans="1:13" x14ac:dyDescent="0.25">
      <c r="B46" s="1" t="s">
        <v>384</v>
      </c>
      <c r="C46" s="4">
        <f>C44/C33</f>
        <v>1.5247126436781608</v>
      </c>
      <c r="D46" s="4">
        <f t="shared" ref="D46:M46" si="17">D44/D33</f>
        <v>0.82652298850574701</v>
      </c>
      <c r="E46" s="4">
        <f t="shared" si="17"/>
        <v>0.85860632183908037</v>
      </c>
      <c r="F46" s="4">
        <f t="shared" si="17"/>
        <v>0.95485632183908042</v>
      </c>
      <c r="G46" s="4">
        <f t="shared" si="17"/>
        <v>0.72212643678160915</v>
      </c>
      <c r="H46" s="4">
        <f t="shared" si="17"/>
        <v>0.80768199233716476</v>
      </c>
      <c r="I46" s="4">
        <f t="shared" si="17"/>
        <v>0.70201149425287346</v>
      </c>
      <c r="J46" s="4">
        <f t="shared" si="17"/>
        <v>0.86242816091954011</v>
      </c>
      <c r="K46" s="4">
        <f t="shared" si="17"/>
        <v>0.81827586206896552</v>
      </c>
      <c r="L46" s="4">
        <f t="shared" si="17"/>
        <v>1.0749425287356322</v>
      </c>
      <c r="M46" s="4">
        <f t="shared" si="17"/>
        <v>1.2032758620689654</v>
      </c>
    </row>
    <row r="48" spans="1:13" x14ac:dyDescent="0.25">
      <c r="B48" s="1" t="s">
        <v>385</v>
      </c>
      <c r="C48" s="4">
        <f>C23/C22</f>
        <v>1.862333394193902</v>
      </c>
      <c r="D48" s="4">
        <f t="shared" ref="D48:M48" si="18">D23/D22</f>
        <v>1.4493984730879093</v>
      </c>
      <c r="E48" s="4">
        <f t="shared" si="18"/>
        <v>1.4971808403325653</v>
      </c>
      <c r="F48" s="4">
        <f t="shared" si="18"/>
        <v>1.6405279420665346</v>
      </c>
      <c r="G48" s="4">
        <f t="shared" si="18"/>
        <v>1.4388009158280612</v>
      </c>
      <c r="H48" s="4">
        <f t="shared" si="18"/>
        <v>1.5889366635666415</v>
      </c>
      <c r="I48" s="4">
        <f t="shared" si="18"/>
        <v>1.4937571253931845</v>
      </c>
      <c r="J48" s="4">
        <f t="shared" si="18"/>
        <v>1.802810323750395</v>
      </c>
      <c r="K48" s="4">
        <f t="shared" si="18"/>
        <v>1.7948815232269344</v>
      </c>
      <c r="L48" s="4">
        <f t="shared" si="18"/>
        <v>2.3202127007567688</v>
      </c>
      <c r="M48" s="4">
        <f t="shared" si="18"/>
        <v>2.5828782895216862</v>
      </c>
    </row>
    <row r="51" spans="3:3" x14ac:dyDescent="0.25">
      <c r="C51">
        <f>C26+C36</f>
        <v>730000</v>
      </c>
    </row>
    <row r="52" spans="3:3" x14ac:dyDescent="0.25">
      <c r="C52">
        <f>C27+C37</f>
        <v>910000</v>
      </c>
    </row>
    <row r="53" spans="3:3" x14ac:dyDescent="0.25">
      <c r="C53">
        <f t="shared" ref="C53:C57" si="19">C28+C38</f>
        <v>960000</v>
      </c>
    </row>
    <row r="54" spans="3:3" x14ac:dyDescent="0.25">
      <c r="C54">
        <f t="shared" si="19"/>
        <v>4010000</v>
      </c>
    </row>
    <row r="55" spans="3:3" x14ac:dyDescent="0.25">
      <c r="C55">
        <f t="shared" si="19"/>
        <v>1040000</v>
      </c>
    </row>
    <row r="56" spans="3:3" x14ac:dyDescent="0.25">
      <c r="C56">
        <f t="shared" si="19"/>
        <v>1160000</v>
      </c>
    </row>
    <row r="57" spans="3:3" x14ac:dyDescent="0.25">
      <c r="C57">
        <f t="shared" si="19"/>
        <v>1260000</v>
      </c>
    </row>
  </sheetData>
  <phoneticPr fontId="25" type="noConversion"/>
  <conditionalFormatting sqref="C11:M11">
    <cfRule type="containsText" dxfId="1" priority="2" operator="containsText" text=" ">
      <formula>NOT(ISERROR(SEARCH(" ",C11)))</formula>
    </cfRule>
  </conditionalFormatting>
  <conditionalFormatting sqref="C46:M48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福利|Welfare</vt:lpstr>
      <vt:lpstr>每日任务|DailyTesks</vt:lpstr>
      <vt:lpstr>返回大厅|ReturnBack</vt:lpstr>
      <vt:lpstr>金牛返利|TaurusRebate</vt:lpstr>
      <vt:lpstr>鸿运福利福利金|LimitGold1</vt:lpstr>
      <vt:lpstr>鸿运福利骰子|LimitGold3</vt:lpstr>
      <vt:lpstr>鸿运福利转盘|LimitGold2</vt:lpstr>
      <vt:lpstr>验算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2006-09-16T16:00:00Z</dcterms:created>
  <dcterms:modified xsi:type="dcterms:W3CDTF">2021-06-22T11:43:07Z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8FAEC5F3BA7F4AF0ACA646B75AE177D5</vt:lpwstr>
  </property>
</Properties>
</file>