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kuaishou\DataTable\"/>
    </mc:Choice>
  </mc:AlternateContent>
  <bookViews>
    <workbookView xWindow="0" yWindow="0" windowWidth="23904" windowHeight="10284" tabRatio="824" activeTab="3"/>
  </bookViews>
  <sheets>
    <sheet name="国庆7天乐|GuoqingActivity" sheetId="1" r:id="rId1"/>
    <sheet name="砸金蛋|SmashEgg" sheetId="2" r:id="rId2"/>
    <sheet name="金蛋任务|EggTask" sheetId="3" r:id="rId3"/>
    <sheet name="新手明日礼|TomorrowGift" sheetId="4" r:id="rId4"/>
    <sheet name="幸运金币|LuckyGold" sheetId="6" r:id="rId5"/>
    <sheet name="你游戏我买单|CashBack" sheetId="5" r:id="rId6"/>
    <sheet name="勇者斗恶龙|DragonDrop" sheetId="8" r:id="rId7"/>
    <sheet name="GM配置活动" sheetId="9" r:id="rId8"/>
  </sheets>
  <calcPr calcId="162913"/>
</workbook>
</file>

<file path=xl/calcChain.xml><?xml version="1.0" encoding="utf-8"?>
<calcChain xmlns="http://schemas.openxmlformats.org/spreadsheetml/2006/main">
  <c r="S3" i="8" l="1"/>
  <c r="G6" i="8"/>
  <c r="G7" i="8"/>
  <c r="G8" i="8"/>
  <c r="G9" i="8"/>
  <c r="G10" i="8"/>
  <c r="G11" i="8"/>
  <c r="G12" i="8"/>
  <c r="G13" i="8"/>
  <c r="G14" i="8"/>
  <c r="G5" i="8"/>
  <c r="K6" i="9" l="1"/>
  <c r="K7" i="9"/>
  <c r="K8" i="9"/>
  <c r="K9" i="9"/>
  <c r="K10" i="9"/>
  <c r="K11" i="9"/>
  <c r="K12" i="9"/>
  <c r="K13" i="9"/>
  <c r="K5" i="9"/>
  <c r="AF32" i="9"/>
  <c r="F5" i="9" l="1"/>
  <c r="AK32" i="4" l="1"/>
  <c r="AL32" i="4"/>
  <c r="AC32" i="9" l="1"/>
  <c r="Q14" i="8" l="1"/>
  <c r="Q12" i="8"/>
  <c r="Q11" i="8"/>
  <c r="Q10" i="8"/>
  <c r="Q9" i="8"/>
  <c r="Q8" i="8"/>
  <c r="Q7" i="8"/>
  <c r="Q6" i="8"/>
  <c r="Q5" i="8"/>
  <c r="AC5" i="9" l="1"/>
  <c r="AD5" i="9"/>
  <c r="AE5" i="9"/>
  <c r="AF5" i="9"/>
  <c r="AG5" i="9"/>
  <c r="AH5" i="9"/>
  <c r="AC6" i="9"/>
  <c r="AD6" i="9"/>
  <c r="AE6" i="9"/>
  <c r="AF6" i="9"/>
  <c r="AG6" i="9"/>
  <c r="AH6" i="9"/>
  <c r="AC7" i="9"/>
  <c r="AD7" i="9"/>
  <c r="AE7" i="9"/>
  <c r="AF7" i="9"/>
  <c r="AG7" i="9"/>
  <c r="AH7" i="9"/>
  <c r="AC8" i="9"/>
  <c r="AD8" i="9"/>
  <c r="AE8" i="9"/>
  <c r="AF8" i="9"/>
  <c r="AG8" i="9"/>
  <c r="AH8" i="9"/>
  <c r="AC9" i="9"/>
  <c r="AD9" i="9"/>
  <c r="AE9" i="9"/>
  <c r="AF9" i="9"/>
  <c r="AG9" i="9"/>
  <c r="AH9" i="9"/>
  <c r="AC10" i="9"/>
  <c r="AD10" i="9"/>
  <c r="AE10" i="9"/>
  <c r="AF10" i="9"/>
  <c r="AG10" i="9"/>
  <c r="AH10" i="9"/>
  <c r="AC11" i="9"/>
  <c r="AD11" i="9"/>
  <c r="AE11" i="9"/>
  <c r="AF11" i="9"/>
  <c r="AG11" i="9"/>
  <c r="AH11" i="9"/>
  <c r="AC12" i="9"/>
  <c r="AD12" i="9"/>
  <c r="AE12" i="9"/>
  <c r="AF12" i="9"/>
  <c r="AG12" i="9"/>
  <c r="AH12" i="9"/>
  <c r="AC13" i="9"/>
  <c r="AD13" i="9"/>
  <c r="AE13" i="9"/>
  <c r="AF13" i="9"/>
  <c r="AG13" i="9"/>
  <c r="AH13" i="9"/>
  <c r="AC14" i="9"/>
  <c r="AD14" i="9"/>
  <c r="AE14" i="9"/>
  <c r="AF14" i="9"/>
  <c r="AG14" i="9"/>
  <c r="AH14" i="9"/>
  <c r="AC15" i="9"/>
  <c r="AD15" i="9"/>
  <c r="AE15" i="9"/>
  <c r="AF15" i="9"/>
  <c r="AG15" i="9"/>
  <c r="AH15" i="9"/>
  <c r="AC16" i="9"/>
  <c r="AD16" i="9"/>
  <c r="AE16" i="9"/>
  <c r="AF16" i="9"/>
  <c r="AG16" i="9"/>
  <c r="AH16" i="9"/>
  <c r="AC17" i="9"/>
  <c r="AD17" i="9"/>
  <c r="AE17" i="9"/>
  <c r="AF17" i="9"/>
  <c r="AG17" i="9"/>
  <c r="AH17" i="9"/>
  <c r="AC18" i="9"/>
  <c r="AD18" i="9"/>
  <c r="AE18" i="9"/>
  <c r="AF18" i="9"/>
  <c r="AG18" i="9"/>
  <c r="AH18" i="9"/>
  <c r="AC19" i="9"/>
  <c r="AD19" i="9"/>
  <c r="AE19" i="9"/>
  <c r="AF19" i="9"/>
  <c r="AG19" i="9"/>
  <c r="AH19" i="9"/>
  <c r="AC20" i="9"/>
  <c r="AD20" i="9"/>
  <c r="AE20" i="9"/>
  <c r="AF20" i="9"/>
  <c r="AG20" i="9"/>
  <c r="AH20" i="9"/>
  <c r="AC21" i="9"/>
  <c r="AD21" i="9"/>
  <c r="AE21" i="9"/>
  <c r="AF21" i="9"/>
  <c r="AG21" i="9"/>
  <c r="AH21" i="9"/>
  <c r="AC22" i="9"/>
  <c r="AD22" i="9"/>
  <c r="AE22" i="9"/>
  <c r="AF22" i="9"/>
  <c r="AG22" i="9"/>
  <c r="AH22" i="9"/>
  <c r="AC23" i="9"/>
  <c r="AD23" i="9"/>
  <c r="AE23" i="9"/>
  <c r="AF23" i="9"/>
  <c r="AG23" i="9"/>
  <c r="AH23" i="9"/>
  <c r="AC24" i="9"/>
  <c r="AD24" i="9"/>
  <c r="AE24" i="9"/>
  <c r="AF24" i="9"/>
  <c r="AG24" i="9"/>
  <c r="AH24" i="9"/>
  <c r="AC25" i="9"/>
  <c r="AD25" i="9"/>
  <c r="AE25" i="9"/>
  <c r="AF25" i="9"/>
  <c r="AG25" i="9"/>
  <c r="AH25" i="9"/>
  <c r="AC26" i="9"/>
  <c r="AD26" i="9"/>
  <c r="AE26" i="9"/>
  <c r="AF26" i="9"/>
  <c r="AG26" i="9"/>
  <c r="AH26" i="9"/>
  <c r="AC27" i="9"/>
  <c r="AD27" i="9"/>
  <c r="AE27" i="9"/>
  <c r="AF27" i="9"/>
  <c r="AG27" i="9"/>
  <c r="AH27" i="9"/>
  <c r="AC28" i="9"/>
  <c r="AD28" i="9"/>
  <c r="AE28" i="9"/>
  <c r="AF28" i="9"/>
  <c r="AG28" i="9"/>
  <c r="AH28" i="9"/>
  <c r="AC29" i="9"/>
  <c r="AD29" i="9"/>
  <c r="AE29" i="9"/>
  <c r="AF29" i="9"/>
  <c r="AG29" i="9"/>
  <c r="AH29" i="9"/>
  <c r="AC30" i="9"/>
  <c r="AD30" i="9"/>
  <c r="AE30" i="9"/>
  <c r="AF30" i="9"/>
  <c r="AG30" i="9"/>
  <c r="AH30" i="9"/>
  <c r="AC31" i="9"/>
  <c r="AD31" i="9"/>
  <c r="AE31" i="9"/>
  <c r="AF31" i="9"/>
  <c r="AG31" i="9"/>
  <c r="AH31" i="9"/>
  <c r="AD32" i="9"/>
  <c r="AE32" i="9"/>
  <c r="AG32" i="9"/>
  <c r="AH32" i="9"/>
  <c r="AC33" i="9"/>
  <c r="AD33" i="9"/>
  <c r="AE33" i="9"/>
  <c r="AF33" i="9"/>
  <c r="AG33" i="9"/>
  <c r="AH33" i="9"/>
  <c r="AC34" i="9"/>
  <c r="AD34" i="9"/>
  <c r="AE34" i="9"/>
  <c r="AF34" i="9"/>
  <c r="AG34" i="9"/>
  <c r="AH34" i="9"/>
  <c r="AC35" i="9"/>
  <c r="AD35" i="9"/>
  <c r="AE35" i="9"/>
  <c r="AF35" i="9"/>
  <c r="AG35" i="9"/>
  <c r="AH35" i="9"/>
  <c r="AC36" i="9"/>
  <c r="AD36" i="9"/>
  <c r="AE36" i="9"/>
  <c r="AF36" i="9"/>
  <c r="AG36" i="9"/>
  <c r="AH36" i="9"/>
  <c r="AC37" i="9"/>
  <c r="AD37" i="9"/>
  <c r="AE37" i="9"/>
  <c r="AF37" i="9"/>
  <c r="AG37" i="9"/>
  <c r="AH37" i="9"/>
  <c r="AC38" i="9"/>
  <c r="AD38" i="9"/>
  <c r="AE38" i="9"/>
  <c r="AF38" i="9"/>
  <c r="AG38" i="9"/>
  <c r="AH38" i="9"/>
  <c r="AC39" i="9"/>
  <c r="AD39" i="9"/>
  <c r="AE39" i="9"/>
  <c r="AF39" i="9"/>
  <c r="AG39" i="9"/>
  <c r="AH39" i="9"/>
  <c r="AC40" i="9"/>
  <c r="AD40" i="9"/>
  <c r="AE40" i="9"/>
  <c r="AF40" i="9"/>
  <c r="AG40" i="9"/>
  <c r="AH40" i="9"/>
  <c r="AD4" i="9"/>
  <c r="AE4" i="9"/>
  <c r="AF4" i="9"/>
  <c r="AG4" i="9"/>
  <c r="AH4" i="9"/>
  <c r="AC4" i="9"/>
  <c r="N6" i="9" s="1"/>
  <c r="F13" i="9"/>
  <c r="F12" i="9"/>
  <c r="F11" i="9"/>
  <c r="F10" i="9"/>
  <c r="F9" i="9"/>
  <c r="F8" i="9"/>
  <c r="F7" i="9"/>
  <c r="F6" i="9"/>
  <c r="X8" i="9" l="1"/>
  <c r="P5" i="9"/>
  <c r="M5" i="9"/>
  <c r="W6" i="9"/>
  <c r="N10" i="9"/>
  <c r="M6" i="9"/>
  <c r="Z8" i="9"/>
  <c r="N9" i="9"/>
  <c r="R9" i="9"/>
  <c r="P8" i="9"/>
  <c r="U10" i="9"/>
  <c r="W13" i="9"/>
  <c r="W9" i="9"/>
  <c r="M13" i="9"/>
  <c r="M9" i="9"/>
  <c r="S5" i="9"/>
  <c r="S9" i="9"/>
  <c r="S13" i="9"/>
  <c r="P7" i="9"/>
  <c r="U11" i="9"/>
  <c r="Z10" i="9"/>
  <c r="X12" i="9"/>
  <c r="M10" i="9"/>
  <c r="X9" i="9"/>
  <c r="N13" i="9"/>
  <c r="R5" i="9"/>
  <c r="R13" i="9"/>
  <c r="Z9" i="9"/>
  <c r="G7" i="9"/>
  <c r="G9" i="9"/>
  <c r="G11" i="9"/>
  <c r="G13" i="9"/>
  <c r="G5" i="9"/>
  <c r="G8" i="9"/>
  <c r="G10" i="9"/>
  <c r="G12" i="9"/>
  <c r="G6" i="9"/>
  <c r="N12" i="9"/>
  <c r="N8" i="9"/>
  <c r="R6" i="9"/>
  <c r="R10" i="9"/>
  <c r="P6" i="9"/>
  <c r="U12" i="9"/>
  <c r="Z11" i="9"/>
  <c r="W12" i="9"/>
  <c r="W8" i="9"/>
  <c r="N5" i="9"/>
  <c r="U9" i="9"/>
  <c r="Z12" i="9"/>
  <c r="S12" i="9"/>
  <c r="X13" i="9"/>
  <c r="M8" i="9"/>
  <c r="P13" i="9"/>
  <c r="X11" i="9"/>
  <c r="N11" i="9"/>
  <c r="N7" i="9"/>
  <c r="R7" i="9"/>
  <c r="R11" i="9"/>
  <c r="P12" i="9"/>
  <c r="U6" i="9"/>
  <c r="Z5" i="9"/>
  <c r="Z13" i="9"/>
  <c r="W11" i="9"/>
  <c r="W7" i="9"/>
  <c r="S8" i="9"/>
  <c r="P9" i="9"/>
  <c r="M12" i="9"/>
  <c r="S6" i="9"/>
  <c r="S10" i="9"/>
  <c r="U5" i="9"/>
  <c r="U13" i="9"/>
  <c r="X7" i="9"/>
  <c r="M11" i="9"/>
  <c r="M7" i="9"/>
  <c r="S7" i="9"/>
  <c r="S11" i="9"/>
  <c r="P11" i="9"/>
  <c r="U7" i="9"/>
  <c r="Z6" i="9"/>
  <c r="W5" i="9"/>
  <c r="X10" i="9"/>
  <c r="X6" i="9"/>
  <c r="R8" i="9"/>
  <c r="R12" i="9"/>
  <c r="P10" i="9"/>
  <c r="U8" i="9"/>
  <c r="Z7" i="9"/>
  <c r="X5" i="9"/>
  <c r="W10" i="9"/>
  <c r="F14" i="9"/>
  <c r="F15" i="9" s="1"/>
  <c r="AJ36" i="8"/>
  <c r="AI36" i="8"/>
  <c r="AH36" i="8"/>
  <c r="AG36" i="8"/>
  <c r="AF36" i="8"/>
  <c r="AE36" i="8"/>
  <c r="AD36" i="8"/>
  <c r="AJ35" i="8"/>
  <c r="AI35" i="8"/>
  <c r="AH35" i="8"/>
  <c r="AG35" i="8"/>
  <c r="AF35" i="8"/>
  <c r="AE35" i="8"/>
  <c r="AD35" i="8"/>
  <c r="AJ34" i="8"/>
  <c r="AI34" i="8"/>
  <c r="AH34" i="8"/>
  <c r="AG34" i="8"/>
  <c r="AF34" i="8"/>
  <c r="AE34" i="8"/>
  <c r="AD34" i="8"/>
  <c r="AJ33" i="8"/>
  <c r="AI33" i="8"/>
  <c r="AH33" i="8"/>
  <c r="AG33" i="8"/>
  <c r="AF33" i="8"/>
  <c r="AE33" i="8"/>
  <c r="AD33" i="8"/>
  <c r="AJ32" i="8"/>
  <c r="AI32" i="8"/>
  <c r="AH32" i="8"/>
  <c r="AG32" i="8"/>
  <c r="AF32" i="8"/>
  <c r="AE32" i="8"/>
  <c r="AD32" i="8"/>
  <c r="AJ31" i="8"/>
  <c r="AI31" i="8"/>
  <c r="AH31" i="8"/>
  <c r="AF31" i="8"/>
  <c r="AE31" i="8"/>
  <c r="AD31" i="8"/>
  <c r="AJ30" i="8"/>
  <c r="AI30" i="8"/>
  <c r="AH30" i="8"/>
  <c r="AF30" i="8"/>
  <c r="AE30" i="8"/>
  <c r="AD30" i="8"/>
  <c r="AJ29" i="8"/>
  <c r="AI29" i="8"/>
  <c r="AH29" i="8"/>
  <c r="AE29" i="8"/>
  <c r="AD29" i="8"/>
  <c r="AJ28" i="8"/>
  <c r="AI28" i="8"/>
  <c r="AH28" i="8"/>
  <c r="AE28" i="8"/>
  <c r="AD28" i="8"/>
  <c r="AJ27" i="8"/>
  <c r="AI27" i="8"/>
  <c r="AH27" i="8"/>
  <c r="AE27" i="8"/>
  <c r="AD27" i="8"/>
  <c r="AJ26" i="8"/>
  <c r="AI26" i="8"/>
  <c r="AH26" i="8"/>
  <c r="AF26" i="8"/>
  <c r="AE26" i="8"/>
  <c r="AD26" i="8"/>
  <c r="AJ25" i="8"/>
  <c r="AI25" i="8"/>
  <c r="AH25" i="8"/>
  <c r="AF25" i="8"/>
  <c r="AE25" i="8"/>
  <c r="AD25" i="8"/>
  <c r="AJ24" i="8"/>
  <c r="AI24" i="8"/>
  <c r="AH24" i="8"/>
  <c r="AF24" i="8"/>
  <c r="AE24" i="8"/>
  <c r="AD24" i="8"/>
  <c r="AJ23" i="8"/>
  <c r="AI23" i="8"/>
  <c r="AH23" i="8"/>
  <c r="AF23" i="8"/>
  <c r="AE23" i="8"/>
  <c r="AD23" i="8"/>
  <c r="AJ22" i="8"/>
  <c r="AI22" i="8"/>
  <c r="AH22" i="8"/>
  <c r="AF22" i="8"/>
  <c r="AE22" i="8"/>
  <c r="AD22" i="8"/>
  <c r="AJ21" i="8"/>
  <c r="AI21" i="8"/>
  <c r="AH21" i="8"/>
  <c r="AF21" i="8"/>
  <c r="AE21" i="8"/>
  <c r="AD21" i="8"/>
  <c r="AJ20" i="8"/>
  <c r="AI20" i="8"/>
  <c r="AH20" i="8"/>
  <c r="AF20" i="8"/>
  <c r="AE20" i="8"/>
  <c r="AD20" i="8"/>
  <c r="AJ19" i="8"/>
  <c r="AI19" i="8"/>
  <c r="AH19" i="8"/>
  <c r="AF19" i="8"/>
  <c r="AE19" i="8"/>
  <c r="AD19" i="8"/>
  <c r="AJ18" i="8"/>
  <c r="AI18" i="8"/>
  <c r="AH18" i="8"/>
  <c r="AF18" i="8"/>
  <c r="AE18" i="8"/>
  <c r="AD18" i="8"/>
  <c r="AJ17" i="8"/>
  <c r="AI17" i="8"/>
  <c r="AH17" i="8"/>
  <c r="AF17" i="8"/>
  <c r="AE17" i="8"/>
  <c r="AD17" i="8"/>
  <c r="AJ16" i="8"/>
  <c r="AI16" i="8"/>
  <c r="AH16" i="8"/>
  <c r="AD16" i="8"/>
  <c r="AJ15" i="8"/>
  <c r="AI15" i="8"/>
  <c r="AH15" i="8"/>
  <c r="AD15" i="8"/>
  <c r="AJ14" i="8"/>
  <c r="AI14" i="8"/>
  <c r="AH14" i="8"/>
  <c r="AD14" i="8"/>
  <c r="T14" i="8"/>
  <c r="AJ13" i="8"/>
  <c r="AI13" i="8"/>
  <c r="AH13" i="8"/>
  <c r="AD13" i="8"/>
  <c r="T13" i="8"/>
  <c r="AJ12" i="8"/>
  <c r="AI12" i="8"/>
  <c r="AH12" i="8"/>
  <c r="AD12" i="8"/>
  <c r="T12" i="8"/>
  <c r="AJ11" i="8"/>
  <c r="AI11" i="8"/>
  <c r="AH11" i="8"/>
  <c r="AF11" i="8"/>
  <c r="AE11" i="8"/>
  <c r="AD11" i="8"/>
  <c r="T11" i="8"/>
  <c r="AJ10" i="8"/>
  <c r="AI10" i="8"/>
  <c r="AH10" i="8"/>
  <c r="AF10" i="8"/>
  <c r="AD10" i="8"/>
  <c r="T10" i="8"/>
  <c r="AJ9" i="8"/>
  <c r="AI9" i="8"/>
  <c r="AH9" i="8"/>
  <c r="AF9" i="8"/>
  <c r="AE9" i="8"/>
  <c r="AD9" i="8"/>
  <c r="T9" i="8"/>
  <c r="AJ8" i="8"/>
  <c r="AI8" i="8"/>
  <c r="AH8" i="8"/>
  <c r="AF8" i="8"/>
  <c r="AE8" i="8"/>
  <c r="AD8" i="8"/>
  <c r="T8" i="8"/>
  <c r="AJ7" i="8"/>
  <c r="AI7" i="8"/>
  <c r="AH7" i="8"/>
  <c r="AG7" i="8"/>
  <c r="AD7" i="8"/>
  <c r="T7" i="8"/>
  <c r="AJ6" i="8"/>
  <c r="AI6" i="8"/>
  <c r="AH6" i="8"/>
  <c r="AF6" i="8"/>
  <c r="AE6" i="8"/>
  <c r="AD6" i="8"/>
  <c r="T6" i="8"/>
  <c r="AJ5" i="8"/>
  <c r="AI5" i="8"/>
  <c r="AH5" i="8"/>
  <c r="AE5" i="8"/>
  <c r="AD5" i="8"/>
  <c r="T5" i="8"/>
  <c r="AJ4" i="8"/>
  <c r="AI4" i="8"/>
  <c r="AH4" i="8"/>
  <c r="AF4" i="8"/>
  <c r="AE4" i="8"/>
  <c r="AD4" i="8"/>
  <c r="AN103" i="6"/>
  <c r="AM103" i="6"/>
  <c r="AK103" i="6"/>
  <c r="AH103" i="6"/>
  <c r="AD103" i="6"/>
  <c r="Z103" i="6"/>
  <c r="Y103" i="6"/>
  <c r="W103" i="6"/>
  <c r="T103" i="6"/>
  <c r="R103" i="6"/>
  <c r="P103" i="6"/>
  <c r="G103" i="6"/>
  <c r="F103" i="6"/>
  <c r="D103" i="6"/>
  <c r="C103" i="6"/>
  <c r="B103" i="6"/>
  <c r="AN102" i="6"/>
  <c r="AM102" i="6"/>
  <c r="AK102" i="6"/>
  <c r="AH102" i="6"/>
  <c r="AF102" i="6"/>
  <c r="AE102" i="6"/>
  <c r="AD102" i="6"/>
  <c r="E102" i="6" s="1"/>
  <c r="Z102" i="6"/>
  <c r="Y102" i="6"/>
  <c r="W102" i="6"/>
  <c r="T102" i="6"/>
  <c r="R102" i="6"/>
  <c r="P102" i="6"/>
  <c r="G102" i="6"/>
  <c r="F102" i="6"/>
  <c r="D102" i="6"/>
  <c r="C102" i="6"/>
  <c r="B102" i="6"/>
  <c r="AN101" i="6"/>
  <c r="G101" i="6" s="1"/>
  <c r="AM101" i="6"/>
  <c r="AK101" i="6"/>
  <c r="AH101" i="6"/>
  <c r="AE101" i="6"/>
  <c r="AD101" i="6"/>
  <c r="Z101" i="6"/>
  <c r="Y101" i="6"/>
  <c r="W101" i="6"/>
  <c r="T101" i="6"/>
  <c r="R101" i="6"/>
  <c r="P101" i="6"/>
  <c r="F101" i="6"/>
  <c r="D101" i="6"/>
  <c r="C101" i="6"/>
  <c r="B101" i="6"/>
  <c r="AN100" i="6"/>
  <c r="AM100" i="6"/>
  <c r="AK100" i="6"/>
  <c r="AH100" i="6"/>
  <c r="AF100" i="6"/>
  <c r="AE100" i="6"/>
  <c r="AD100" i="6"/>
  <c r="Z100" i="6"/>
  <c r="Y100" i="6"/>
  <c r="W100" i="6"/>
  <c r="T100" i="6"/>
  <c r="R100" i="6"/>
  <c r="P100" i="6"/>
  <c r="F100" i="6"/>
  <c r="E100" i="6"/>
  <c r="C100" i="6"/>
  <c r="B100" i="6"/>
  <c r="AN99" i="6"/>
  <c r="AM99" i="6"/>
  <c r="AK99" i="6"/>
  <c r="AH99" i="6"/>
  <c r="AE99" i="6"/>
  <c r="E99" i="6" s="1"/>
  <c r="AD99" i="6"/>
  <c r="AF99" i="6" s="1"/>
  <c r="Z99" i="6"/>
  <c r="D99" i="6" s="1"/>
  <c r="Y99" i="6"/>
  <c r="W99" i="6"/>
  <c r="T99" i="6"/>
  <c r="R99" i="6"/>
  <c r="P99" i="6"/>
  <c r="G99" i="6"/>
  <c r="F99" i="6"/>
  <c r="C99" i="6"/>
  <c r="B99" i="6"/>
  <c r="AN98" i="6"/>
  <c r="AM98" i="6"/>
  <c r="AK98" i="6"/>
  <c r="AH98" i="6"/>
  <c r="AD98" i="6"/>
  <c r="Z98" i="6"/>
  <c r="D98" i="6" s="1"/>
  <c r="Y98" i="6"/>
  <c r="W98" i="6"/>
  <c r="T98" i="6"/>
  <c r="R98" i="6"/>
  <c r="P98" i="6"/>
  <c r="G98" i="6"/>
  <c r="F98" i="6"/>
  <c r="C98" i="6"/>
  <c r="B98" i="6"/>
  <c r="AN97" i="6"/>
  <c r="G97" i="6" s="1"/>
  <c r="AM97" i="6"/>
  <c r="AK97" i="6"/>
  <c r="AH97" i="6"/>
  <c r="AE97" i="6"/>
  <c r="AF97" i="6" s="1"/>
  <c r="AD97" i="6"/>
  <c r="Z97" i="6"/>
  <c r="Y97" i="6"/>
  <c r="W97" i="6"/>
  <c r="T97" i="6"/>
  <c r="R97" i="6"/>
  <c r="P97" i="6"/>
  <c r="F97" i="6"/>
  <c r="E97" i="6"/>
  <c r="D97" i="6"/>
  <c r="C97" i="6"/>
  <c r="B97" i="6"/>
  <c r="AN96" i="6"/>
  <c r="AM96" i="6"/>
  <c r="AK96" i="6"/>
  <c r="AH96" i="6"/>
  <c r="AD96" i="6"/>
  <c r="Z96" i="6"/>
  <c r="Y96" i="6"/>
  <c r="W96" i="6"/>
  <c r="T96" i="6"/>
  <c r="R96" i="6"/>
  <c r="P96" i="6"/>
  <c r="G96" i="6"/>
  <c r="F96" i="6"/>
  <c r="C96" i="6"/>
  <c r="B96" i="6"/>
  <c r="AN95" i="6"/>
  <c r="AM95" i="6"/>
  <c r="AK95" i="6"/>
  <c r="AH95" i="6"/>
  <c r="AD95" i="6"/>
  <c r="Z95" i="6"/>
  <c r="Y95" i="6"/>
  <c r="W95" i="6"/>
  <c r="T95" i="6"/>
  <c r="R95" i="6"/>
  <c r="P95" i="6"/>
  <c r="G95" i="6"/>
  <c r="F95" i="6"/>
  <c r="D95" i="6"/>
  <c r="C95" i="6"/>
  <c r="B95" i="6"/>
  <c r="AN94" i="6"/>
  <c r="AM94" i="6"/>
  <c r="AK94" i="6"/>
  <c r="AH94" i="6"/>
  <c r="AD94" i="6"/>
  <c r="AE94" i="6" s="1"/>
  <c r="AF94" i="6" s="1"/>
  <c r="Z94" i="6"/>
  <c r="Y94" i="6"/>
  <c r="W94" i="6"/>
  <c r="T94" i="6"/>
  <c r="R94" i="6"/>
  <c r="P94" i="6"/>
  <c r="G94" i="6"/>
  <c r="F94" i="6"/>
  <c r="D94" i="6"/>
  <c r="C94" i="6"/>
  <c r="B94" i="6"/>
  <c r="AN93" i="6"/>
  <c r="G93" i="6" s="1"/>
  <c r="AM93" i="6"/>
  <c r="AK93" i="6"/>
  <c r="AH93" i="6"/>
  <c r="AE93" i="6"/>
  <c r="AD93" i="6"/>
  <c r="Z93" i="6"/>
  <c r="Y93" i="6"/>
  <c r="W93" i="6"/>
  <c r="T93" i="6"/>
  <c r="R93" i="6"/>
  <c r="P93" i="6"/>
  <c r="F93" i="6"/>
  <c r="D93" i="6"/>
  <c r="C93" i="6"/>
  <c r="B93" i="6"/>
  <c r="AN92" i="6"/>
  <c r="AM92" i="6"/>
  <c r="AK92" i="6"/>
  <c r="AH92" i="6"/>
  <c r="AF92" i="6"/>
  <c r="AE92" i="6"/>
  <c r="AD92" i="6"/>
  <c r="Z92" i="6"/>
  <c r="Y92" i="6"/>
  <c r="W92" i="6"/>
  <c r="T92" i="6"/>
  <c r="R92" i="6"/>
  <c r="P92" i="6"/>
  <c r="F92" i="6"/>
  <c r="E92" i="6"/>
  <c r="C92" i="6"/>
  <c r="B92" i="6"/>
  <c r="AN91" i="6"/>
  <c r="AM91" i="6"/>
  <c r="AK91" i="6"/>
  <c r="AH91" i="6"/>
  <c r="AE91" i="6"/>
  <c r="AD91" i="6"/>
  <c r="E91" i="6" s="1"/>
  <c r="Z91" i="6"/>
  <c r="D91" i="6" s="1"/>
  <c r="Y91" i="6"/>
  <c r="W91" i="6"/>
  <c r="T91" i="6"/>
  <c r="R91" i="6"/>
  <c r="P91" i="6"/>
  <c r="G91" i="6"/>
  <c r="F91" i="6"/>
  <c r="C91" i="6"/>
  <c r="B91" i="6"/>
  <c r="AN90" i="6"/>
  <c r="AM90" i="6"/>
  <c r="AK90" i="6"/>
  <c r="AH90" i="6"/>
  <c r="AD90" i="6"/>
  <c r="Z90" i="6"/>
  <c r="Y90" i="6"/>
  <c r="W90" i="6"/>
  <c r="T90" i="6"/>
  <c r="R90" i="6"/>
  <c r="P90" i="6"/>
  <c r="G90" i="6"/>
  <c r="F90" i="6"/>
  <c r="C90" i="6"/>
  <c r="B90" i="6"/>
  <c r="AN89" i="6"/>
  <c r="G89" i="6" s="1"/>
  <c r="AM89" i="6"/>
  <c r="AK89" i="6"/>
  <c r="AH89" i="6"/>
  <c r="AE89" i="6"/>
  <c r="AF89" i="6" s="1"/>
  <c r="AD89" i="6"/>
  <c r="Z89" i="6"/>
  <c r="Y89" i="6"/>
  <c r="W89" i="6"/>
  <c r="T89" i="6"/>
  <c r="R89" i="6"/>
  <c r="P89" i="6"/>
  <c r="F89" i="6"/>
  <c r="E89" i="6"/>
  <c r="D89" i="6"/>
  <c r="C89" i="6"/>
  <c r="B89" i="6"/>
  <c r="AN88" i="6"/>
  <c r="AM88" i="6"/>
  <c r="AK88" i="6"/>
  <c r="AH88" i="6"/>
  <c r="AD88" i="6"/>
  <c r="Z88" i="6"/>
  <c r="Y88" i="6"/>
  <c r="W88" i="6"/>
  <c r="T88" i="6"/>
  <c r="R88" i="6"/>
  <c r="P88" i="6"/>
  <c r="G88" i="6"/>
  <c r="F88" i="6"/>
  <c r="C88" i="6"/>
  <c r="B88" i="6"/>
  <c r="AN87" i="6"/>
  <c r="AM87" i="6"/>
  <c r="AK87" i="6"/>
  <c r="AH87" i="6"/>
  <c r="AD87" i="6"/>
  <c r="Z87" i="6"/>
  <c r="Y87" i="6"/>
  <c r="W87" i="6"/>
  <c r="T87" i="6"/>
  <c r="R87" i="6"/>
  <c r="P87" i="6"/>
  <c r="G87" i="6"/>
  <c r="F87" i="6"/>
  <c r="D87" i="6"/>
  <c r="C87" i="6"/>
  <c r="B87" i="6"/>
  <c r="AN86" i="6"/>
  <c r="AM86" i="6"/>
  <c r="AK86" i="6"/>
  <c r="AH86" i="6"/>
  <c r="AF86" i="6"/>
  <c r="AD86" i="6"/>
  <c r="AE86" i="6" s="1"/>
  <c r="Z86" i="6"/>
  <c r="Y86" i="6"/>
  <c r="W86" i="6"/>
  <c r="T86" i="6"/>
  <c r="R86" i="6"/>
  <c r="P86" i="6"/>
  <c r="G86" i="6"/>
  <c r="F86" i="6"/>
  <c r="D86" i="6"/>
  <c r="C86" i="6"/>
  <c r="B86" i="6"/>
  <c r="AN85" i="6"/>
  <c r="G85" i="6" s="1"/>
  <c r="AM85" i="6"/>
  <c r="AK85" i="6"/>
  <c r="AH85" i="6"/>
  <c r="AE85" i="6"/>
  <c r="AD85" i="6"/>
  <c r="Z85" i="6"/>
  <c r="Y85" i="6"/>
  <c r="W85" i="6"/>
  <c r="T85" i="6"/>
  <c r="R85" i="6"/>
  <c r="P85" i="6"/>
  <c r="F85" i="6"/>
  <c r="D85" i="6"/>
  <c r="C85" i="6"/>
  <c r="B85" i="6"/>
  <c r="AN84" i="6"/>
  <c r="AM84" i="6"/>
  <c r="AK84" i="6"/>
  <c r="AH84" i="6"/>
  <c r="AF84" i="6"/>
  <c r="AE84" i="6"/>
  <c r="AD84" i="6"/>
  <c r="Z84" i="6"/>
  <c r="Y84" i="6"/>
  <c r="W84" i="6"/>
  <c r="T84" i="6"/>
  <c r="R84" i="6"/>
  <c r="P84" i="6"/>
  <c r="F84" i="6"/>
  <c r="E84" i="6"/>
  <c r="C84" i="6"/>
  <c r="B84" i="6"/>
  <c r="AN83" i="6"/>
  <c r="AM83" i="6"/>
  <c r="AK83" i="6"/>
  <c r="AH83" i="6"/>
  <c r="AE83" i="6"/>
  <c r="AD83" i="6"/>
  <c r="Z83" i="6"/>
  <c r="D83" i="6" s="1"/>
  <c r="Y83" i="6"/>
  <c r="W83" i="6"/>
  <c r="T83" i="6"/>
  <c r="R83" i="6"/>
  <c r="P83" i="6"/>
  <c r="G83" i="6"/>
  <c r="F83" i="6"/>
  <c r="C83" i="6"/>
  <c r="B83" i="6"/>
  <c r="AN82" i="6"/>
  <c r="G82" i="6" s="1"/>
  <c r="AM82" i="6"/>
  <c r="AK82" i="6"/>
  <c r="AH82" i="6"/>
  <c r="AD82" i="6"/>
  <c r="Z82" i="6"/>
  <c r="Y82" i="6"/>
  <c r="W82" i="6"/>
  <c r="T82" i="6"/>
  <c r="R82" i="6"/>
  <c r="P82" i="6"/>
  <c r="F82" i="6"/>
  <c r="C82" i="6"/>
  <c r="B82" i="6"/>
  <c r="AN81" i="6"/>
  <c r="G81" i="6" s="1"/>
  <c r="AM81" i="6"/>
  <c r="AK81" i="6"/>
  <c r="AH81" i="6"/>
  <c r="AE81" i="6"/>
  <c r="AF81" i="6" s="1"/>
  <c r="AD81" i="6"/>
  <c r="Z81" i="6"/>
  <c r="Y81" i="6"/>
  <c r="W81" i="6"/>
  <c r="T81" i="6"/>
  <c r="R81" i="6"/>
  <c r="P81" i="6"/>
  <c r="F81" i="6"/>
  <c r="E81" i="6"/>
  <c r="D81" i="6"/>
  <c r="C81" i="6"/>
  <c r="B81" i="6"/>
  <c r="AN80" i="6"/>
  <c r="AM80" i="6"/>
  <c r="AK80" i="6"/>
  <c r="AH80" i="6"/>
  <c r="AD80" i="6"/>
  <c r="Z80" i="6"/>
  <c r="Y80" i="6"/>
  <c r="W80" i="6"/>
  <c r="T80" i="6"/>
  <c r="R80" i="6"/>
  <c r="P80" i="6"/>
  <c r="G80" i="6"/>
  <c r="F80" i="6"/>
  <c r="C80" i="6"/>
  <c r="B80" i="6"/>
  <c r="AN79" i="6"/>
  <c r="AM79" i="6"/>
  <c r="AK79" i="6"/>
  <c r="AH79" i="6"/>
  <c r="AD79" i="6"/>
  <c r="Z79" i="6"/>
  <c r="Y79" i="6"/>
  <c r="W79" i="6"/>
  <c r="T79" i="6"/>
  <c r="R79" i="6"/>
  <c r="P79" i="6"/>
  <c r="G79" i="6"/>
  <c r="F79" i="6"/>
  <c r="D79" i="6"/>
  <c r="C79" i="6"/>
  <c r="B79" i="6"/>
  <c r="AN78" i="6"/>
  <c r="AM78" i="6"/>
  <c r="AK78" i="6"/>
  <c r="AH78" i="6"/>
  <c r="AD78" i="6"/>
  <c r="AE78" i="6" s="1"/>
  <c r="AF78" i="6" s="1"/>
  <c r="Z78" i="6"/>
  <c r="Y78" i="6"/>
  <c r="W78" i="6"/>
  <c r="T78" i="6"/>
  <c r="R78" i="6"/>
  <c r="P78" i="6"/>
  <c r="G78" i="6"/>
  <c r="F78" i="6"/>
  <c r="D78" i="6"/>
  <c r="C78" i="6"/>
  <c r="B78" i="6"/>
  <c r="AN77" i="6"/>
  <c r="G77" i="6" s="1"/>
  <c r="AM77" i="6"/>
  <c r="AK77" i="6"/>
  <c r="AH77" i="6"/>
  <c r="AE77" i="6"/>
  <c r="AD77" i="6"/>
  <c r="Z77" i="6"/>
  <c r="Y77" i="6"/>
  <c r="W77" i="6"/>
  <c r="T77" i="6"/>
  <c r="R77" i="6"/>
  <c r="P77" i="6"/>
  <c r="F77" i="6"/>
  <c r="D77" i="6"/>
  <c r="C77" i="6"/>
  <c r="B77" i="6"/>
  <c r="AN76" i="6"/>
  <c r="AM76" i="6"/>
  <c r="AK76" i="6"/>
  <c r="AH76" i="6"/>
  <c r="AF76" i="6"/>
  <c r="AE76" i="6"/>
  <c r="AD76" i="6"/>
  <c r="Z76" i="6"/>
  <c r="Y76" i="6"/>
  <c r="W76" i="6"/>
  <c r="T76" i="6"/>
  <c r="R76" i="6"/>
  <c r="P76" i="6"/>
  <c r="F76" i="6"/>
  <c r="E76" i="6"/>
  <c r="C76" i="6"/>
  <c r="B76" i="6"/>
  <c r="AN75" i="6"/>
  <c r="AM75" i="6"/>
  <c r="AK75" i="6"/>
  <c r="AH75" i="6"/>
  <c r="AE75" i="6"/>
  <c r="AD75" i="6"/>
  <c r="Z75" i="6"/>
  <c r="D75" i="6" s="1"/>
  <c r="Y75" i="6"/>
  <c r="W75" i="6"/>
  <c r="T75" i="6"/>
  <c r="R75" i="6"/>
  <c r="P75" i="6"/>
  <c r="G75" i="6"/>
  <c r="F75" i="6"/>
  <c r="C75" i="6"/>
  <c r="B75" i="6"/>
  <c r="AN74" i="6"/>
  <c r="AM74" i="6"/>
  <c r="AK74" i="6"/>
  <c r="AH74" i="6"/>
  <c r="AD74" i="6"/>
  <c r="Z74" i="6"/>
  <c r="Y74" i="6"/>
  <c r="W74" i="6"/>
  <c r="T74" i="6"/>
  <c r="R74" i="6"/>
  <c r="P74" i="6"/>
  <c r="G74" i="6"/>
  <c r="F74" i="6"/>
  <c r="C74" i="6"/>
  <c r="B74" i="6"/>
  <c r="AN73" i="6"/>
  <c r="G73" i="6" s="1"/>
  <c r="AM73" i="6"/>
  <c r="AK73" i="6"/>
  <c r="AH73" i="6"/>
  <c r="AE73" i="6"/>
  <c r="AF73" i="6" s="1"/>
  <c r="AD73" i="6"/>
  <c r="Z73" i="6"/>
  <c r="Y73" i="6"/>
  <c r="W73" i="6"/>
  <c r="T73" i="6"/>
  <c r="R73" i="6"/>
  <c r="P73" i="6"/>
  <c r="F73" i="6"/>
  <c r="E73" i="6"/>
  <c r="D73" i="6"/>
  <c r="C73" i="6"/>
  <c r="B73" i="6"/>
  <c r="AN72" i="6"/>
  <c r="AM72" i="6"/>
  <c r="AK72" i="6"/>
  <c r="AH72" i="6"/>
  <c r="AD72" i="6"/>
  <c r="Z72" i="6"/>
  <c r="Y72" i="6"/>
  <c r="W72" i="6"/>
  <c r="T72" i="6"/>
  <c r="R72" i="6"/>
  <c r="P72" i="6"/>
  <c r="G72" i="6"/>
  <c r="F72" i="6"/>
  <c r="C72" i="6"/>
  <c r="B72" i="6"/>
  <c r="AN71" i="6"/>
  <c r="AM71" i="6"/>
  <c r="AK71" i="6"/>
  <c r="AH71" i="6"/>
  <c r="AD71" i="6"/>
  <c r="Z71" i="6"/>
  <c r="Y71" i="6"/>
  <c r="W71" i="6"/>
  <c r="T71" i="6"/>
  <c r="R71" i="6"/>
  <c r="P71" i="6"/>
  <c r="G71" i="6"/>
  <c r="F71" i="6"/>
  <c r="D71" i="6"/>
  <c r="C71" i="6"/>
  <c r="B71" i="6"/>
  <c r="AN70" i="6"/>
  <c r="AM70" i="6"/>
  <c r="AK70" i="6"/>
  <c r="AH70" i="6"/>
  <c r="AF70" i="6"/>
  <c r="AD70" i="6"/>
  <c r="AE70" i="6" s="1"/>
  <c r="Z70" i="6"/>
  <c r="Y70" i="6"/>
  <c r="W70" i="6"/>
  <c r="T70" i="6"/>
  <c r="R70" i="6"/>
  <c r="P70" i="6"/>
  <c r="G70" i="6"/>
  <c r="F70" i="6"/>
  <c r="D70" i="6"/>
  <c r="C70" i="6"/>
  <c r="B70" i="6"/>
  <c r="AN69" i="6"/>
  <c r="G69" i="6" s="1"/>
  <c r="AM69" i="6"/>
  <c r="AK69" i="6"/>
  <c r="AH69" i="6"/>
  <c r="AF69" i="6"/>
  <c r="AE69" i="6"/>
  <c r="E69" i="6" s="1"/>
  <c r="AD69" i="6"/>
  <c r="Z69" i="6"/>
  <c r="Y69" i="6"/>
  <c r="W69" i="6"/>
  <c r="T69" i="6"/>
  <c r="R69" i="6"/>
  <c r="P69" i="6"/>
  <c r="F69" i="6"/>
  <c r="D69" i="6"/>
  <c r="C69" i="6"/>
  <c r="B69" i="6"/>
  <c r="AN68" i="6"/>
  <c r="G68" i="6" s="1"/>
  <c r="AM68" i="6"/>
  <c r="AK68" i="6"/>
  <c r="AH68" i="6"/>
  <c r="AF68" i="6"/>
  <c r="AE68" i="6"/>
  <c r="AD68" i="6"/>
  <c r="Z68" i="6"/>
  <c r="D68" i="6" s="1"/>
  <c r="Y68" i="6"/>
  <c r="W68" i="6"/>
  <c r="T68" i="6"/>
  <c r="R68" i="6"/>
  <c r="P68" i="6"/>
  <c r="F68" i="6"/>
  <c r="E68" i="6"/>
  <c r="C68" i="6"/>
  <c r="B68" i="6"/>
  <c r="AN67" i="6"/>
  <c r="AM67" i="6"/>
  <c r="AK67" i="6"/>
  <c r="AH67" i="6"/>
  <c r="AE67" i="6"/>
  <c r="AD67" i="6"/>
  <c r="E67" i="6" s="1"/>
  <c r="Z67" i="6"/>
  <c r="D67" i="6" s="1"/>
  <c r="Y67" i="6"/>
  <c r="W67" i="6"/>
  <c r="T67" i="6"/>
  <c r="R67" i="6"/>
  <c r="P67" i="6"/>
  <c r="G67" i="6"/>
  <c r="F67" i="6"/>
  <c r="C67" i="6"/>
  <c r="B67" i="6"/>
  <c r="AN66" i="6"/>
  <c r="AM66" i="6"/>
  <c r="AK66" i="6"/>
  <c r="AH66" i="6"/>
  <c r="AD66" i="6"/>
  <c r="Z66" i="6"/>
  <c r="Y66" i="6"/>
  <c r="W66" i="6"/>
  <c r="T66" i="6"/>
  <c r="R66" i="6"/>
  <c r="P66" i="6"/>
  <c r="G66" i="6"/>
  <c r="F66" i="6"/>
  <c r="C66" i="6"/>
  <c r="B66" i="6"/>
  <c r="AN65" i="6"/>
  <c r="AM65" i="6"/>
  <c r="AK65" i="6"/>
  <c r="AH65" i="6"/>
  <c r="AE65" i="6"/>
  <c r="AF65" i="6" s="1"/>
  <c r="AD65" i="6"/>
  <c r="Z65" i="6"/>
  <c r="Y65" i="6"/>
  <c r="W65" i="6"/>
  <c r="T65" i="6"/>
  <c r="R65" i="6"/>
  <c r="P65" i="6"/>
  <c r="F65" i="6"/>
  <c r="E65" i="6"/>
  <c r="D65" i="6"/>
  <c r="C65" i="6"/>
  <c r="B65" i="6"/>
  <c r="AN64" i="6"/>
  <c r="AM64" i="6"/>
  <c r="AK64" i="6"/>
  <c r="AH64" i="6"/>
  <c r="AD64" i="6"/>
  <c r="Z64" i="6"/>
  <c r="Y64" i="6"/>
  <c r="W64" i="6"/>
  <c r="T64" i="6"/>
  <c r="R64" i="6"/>
  <c r="P64" i="6"/>
  <c r="G64" i="6"/>
  <c r="F64" i="6"/>
  <c r="C64" i="6"/>
  <c r="B64" i="6"/>
  <c r="AN63" i="6"/>
  <c r="AM63" i="6"/>
  <c r="AK63" i="6"/>
  <c r="AH63" i="6"/>
  <c r="AD63" i="6"/>
  <c r="Z63" i="6"/>
  <c r="Y63" i="6"/>
  <c r="W63" i="6"/>
  <c r="T63" i="6"/>
  <c r="R63" i="6"/>
  <c r="P63" i="6"/>
  <c r="G63" i="6"/>
  <c r="F63" i="6"/>
  <c r="D63" i="6"/>
  <c r="C63" i="6"/>
  <c r="B63" i="6"/>
  <c r="AN62" i="6"/>
  <c r="AM62" i="6"/>
  <c r="AK62" i="6"/>
  <c r="AH62" i="6"/>
  <c r="AD62" i="6"/>
  <c r="AE62" i="6" s="1"/>
  <c r="AF62" i="6" s="1"/>
  <c r="Z62" i="6"/>
  <c r="Y62" i="6"/>
  <c r="W62" i="6"/>
  <c r="T62" i="6"/>
  <c r="R62" i="6"/>
  <c r="P62" i="6"/>
  <c r="G62" i="6"/>
  <c r="F62" i="6"/>
  <c r="D62" i="6"/>
  <c r="C62" i="6"/>
  <c r="B62" i="6"/>
  <c r="AN61" i="6"/>
  <c r="G61" i="6" s="1"/>
  <c r="AM61" i="6"/>
  <c r="AK61" i="6"/>
  <c r="AH61" i="6"/>
  <c r="AE61" i="6"/>
  <c r="E61" i="6" s="1"/>
  <c r="AD61" i="6"/>
  <c r="Z61" i="6"/>
  <c r="Y61" i="6"/>
  <c r="W61" i="6"/>
  <c r="T61" i="6"/>
  <c r="R61" i="6"/>
  <c r="P61" i="6"/>
  <c r="F61" i="6"/>
  <c r="D61" i="6"/>
  <c r="C61" i="6"/>
  <c r="B61" i="6"/>
  <c r="AN60" i="6"/>
  <c r="G60" i="6" s="1"/>
  <c r="AM60" i="6"/>
  <c r="AK60" i="6"/>
  <c r="AH60" i="6"/>
  <c r="AF60" i="6"/>
  <c r="AE60" i="6"/>
  <c r="AD60" i="6"/>
  <c r="Z60" i="6"/>
  <c r="D60" i="6" s="1"/>
  <c r="Y60" i="6"/>
  <c r="W60" i="6"/>
  <c r="T60" i="6"/>
  <c r="R60" i="6"/>
  <c r="P60" i="6"/>
  <c r="F60" i="6"/>
  <c r="E60" i="6"/>
  <c r="C60" i="6"/>
  <c r="B60" i="6"/>
  <c r="AN59" i="6"/>
  <c r="AM59" i="6"/>
  <c r="AK59" i="6"/>
  <c r="AH59" i="6"/>
  <c r="AE59" i="6"/>
  <c r="AD59" i="6"/>
  <c r="Z59" i="6"/>
  <c r="D59" i="6" s="1"/>
  <c r="Y59" i="6"/>
  <c r="W59" i="6"/>
  <c r="T59" i="6"/>
  <c r="R59" i="6"/>
  <c r="P59" i="6"/>
  <c r="G59" i="6"/>
  <c r="F59" i="6"/>
  <c r="C59" i="6"/>
  <c r="B59" i="6"/>
  <c r="AN58" i="6"/>
  <c r="AM58" i="6"/>
  <c r="AK58" i="6"/>
  <c r="AH58" i="6"/>
  <c r="AE58" i="6"/>
  <c r="AD58" i="6"/>
  <c r="Z58" i="6"/>
  <c r="Y58" i="6"/>
  <c r="W58" i="6"/>
  <c r="T58" i="6"/>
  <c r="R58" i="6"/>
  <c r="P58" i="6"/>
  <c r="G58" i="6"/>
  <c r="F58" i="6"/>
  <c r="E58" i="6"/>
  <c r="C58" i="6"/>
  <c r="B58" i="6"/>
  <c r="AN57" i="6"/>
  <c r="AM57" i="6"/>
  <c r="AK57" i="6"/>
  <c r="AH57" i="6"/>
  <c r="AE57" i="6"/>
  <c r="AF57" i="6" s="1"/>
  <c r="AD57" i="6"/>
  <c r="Z57" i="6"/>
  <c r="Y57" i="6"/>
  <c r="W57" i="6"/>
  <c r="T57" i="6"/>
  <c r="R57" i="6"/>
  <c r="P57" i="6"/>
  <c r="F57" i="6"/>
  <c r="E57" i="6"/>
  <c r="D57" i="6"/>
  <c r="C57" i="6"/>
  <c r="B57" i="6"/>
  <c r="AN56" i="6"/>
  <c r="AM56" i="6"/>
  <c r="AK56" i="6"/>
  <c r="AH56" i="6"/>
  <c r="AD56" i="6"/>
  <c r="Z56" i="6"/>
  <c r="Y56" i="6"/>
  <c r="W56" i="6"/>
  <c r="T56" i="6"/>
  <c r="R56" i="6"/>
  <c r="P56" i="6"/>
  <c r="G56" i="6"/>
  <c r="F56" i="6"/>
  <c r="C56" i="6"/>
  <c r="B56" i="6"/>
  <c r="AN55" i="6"/>
  <c r="AM55" i="6"/>
  <c r="AK55" i="6"/>
  <c r="AH55" i="6"/>
  <c r="AD55" i="6"/>
  <c r="Z55" i="6"/>
  <c r="Y55" i="6"/>
  <c r="W55" i="6"/>
  <c r="T55" i="6"/>
  <c r="R55" i="6"/>
  <c r="P55" i="6"/>
  <c r="G55" i="6"/>
  <c r="F55" i="6"/>
  <c r="D55" i="6"/>
  <c r="C55" i="6"/>
  <c r="B55" i="6"/>
  <c r="AN54" i="6"/>
  <c r="AM54" i="6"/>
  <c r="AK54" i="6"/>
  <c r="AH54" i="6"/>
  <c r="AF54" i="6"/>
  <c r="AD54" i="6"/>
  <c r="AE54" i="6" s="1"/>
  <c r="Z54" i="6"/>
  <c r="Y54" i="6"/>
  <c r="W54" i="6"/>
  <c r="T54" i="6"/>
  <c r="R54" i="6"/>
  <c r="P54" i="6"/>
  <c r="G54" i="6"/>
  <c r="F54" i="6"/>
  <c r="D54" i="6"/>
  <c r="C54" i="6"/>
  <c r="B54" i="6"/>
  <c r="AN53" i="6"/>
  <c r="G53" i="6" s="1"/>
  <c r="AM53" i="6"/>
  <c r="AK53" i="6"/>
  <c r="AH53" i="6"/>
  <c r="AF53" i="6"/>
  <c r="AE53" i="6"/>
  <c r="E53" i="6" s="1"/>
  <c r="AD53" i="6"/>
  <c r="Z53" i="6"/>
  <c r="Y53" i="6"/>
  <c r="W53" i="6"/>
  <c r="T53" i="6"/>
  <c r="R53" i="6"/>
  <c r="P53" i="6"/>
  <c r="F53" i="6"/>
  <c r="D53" i="6"/>
  <c r="C53" i="6"/>
  <c r="B53" i="6"/>
  <c r="AN52" i="6"/>
  <c r="G52" i="6" s="1"/>
  <c r="AM52" i="6"/>
  <c r="AK52" i="6"/>
  <c r="AH52" i="6"/>
  <c r="AF52" i="6"/>
  <c r="AE52" i="6"/>
  <c r="AD52" i="6"/>
  <c r="Z52" i="6"/>
  <c r="D52" i="6" s="1"/>
  <c r="Y52" i="6"/>
  <c r="W52" i="6"/>
  <c r="T52" i="6"/>
  <c r="R52" i="6"/>
  <c r="P52" i="6"/>
  <c r="F52" i="6"/>
  <c r="E52" i="6"/>
  <c r="C52" i="6"/>
  <c r="B52" i="6"/>
  <c r="AN51" i="6"/>
  <c r="AM51" i="6"/>
  <c r="AK51" i="6"/>
  <c r="AH51" i="6"/>
  <c r="AE51" i="6"/>
  <c r="AD51" i="6"/>
  <c r="E51" i="6" s="1"/>
  <c r="Z51" i="6"/>
  <c r="D51" i="6" s="1"/>
  <c r="Y51" i="6"/>
  <c r="W51" i="6"/>
  <c r="T51" i="6"/>
  <c r="R51" i="6"/>
  <c r="P51" i="6"/>
  <c r="G51" i="6"/>
  <c r="F51" i="6"/>
  <c r="C51" i="6"/>
  <c r="B51" i="6"/>
  <c r="AN50" i="6"/>
  <c r="G50" i="6" s="1"/>
  <c r="AM50" i="6"/>
  <c r="AK50" i="6"/>
  <c r="AH50" i="6"/>
  <c r="AD50" i="6"/>
  <c r="Z50" i="6"/>
  <c r="Y50" i="6"/>
  <c r="W50" i="6"/>
  <c r="T50" i="6"/>
  <c r="R50" i="6"/>
  <c r="P50" i="6"/>
  <c r="F50" i="6"/>
  <c r="C50" i="6"/>
  <c r="B50" i="6"/>
  <c r="AN49" i="6"/>
  <c r="AM49" i="6"/>
  <c r="AK49" i="6"/>
  <c r="AH49" i="6"/>
  <c r="AE49" i="6"/>
  <c r="AF49" i="6" s="1"/>
  <c r="AD49" i="6"/>
  <c r="Z49" i="6"/>
  <c r="Y49" i="6"/>
  <c r="W49" i="6"/>
  <c r="T49" i="6"/>
  <c r="R49" i="6"/>
  <c r="P49" i="6"/>
  <c r="F49" i="6"/>
  <c r="E49" i="6"/>
  <c r="D49" i="6"/>
  <c r="C49" i="6"/>
  <c r="B49" i="6"/>
  <c r="AN48" i="6"/>
  <c r="AM48" i="6"/>
  <c r="AK48" i="6"/>
  <c r="AH48" i="6"/>
  <c r="AD48" i="6"/>
  <c r="Z48" i="6"/>
  <c r="Y48" i="6"/>
  <c r="W48" i="6"/>
  <c r="T48" i="6"/>
  <c r="R48" i="6"/>
  <c r="P48" i="6"/>
  <c r="G48" i="6"/>
  <c r="F48" i="6"/>
  <c r="C48" i="6"/>
  <c r="B48" i="6"/>
  <c r="AN47" i="6"/>
  <c r="AM47" i="6"/>
  <c r="AK47" i="6"/>
  <c r="AH47" i="6"/>
  <c r="AD47" i="6"/>
  <c r="Z47" i="6"/>
  <c r="Y47" i="6"/>
  <c r="W47" i="6"/>
  <c r="T47" i="6"/>
  <c r="R47" i="6"/>
  <c r="P47" i="6"/>
  <c r="G47" i="6"/>
  <c r="F47" i="6"/>
  <c r="D47" i="6"/>
  <c r="C47" i="6"/>
  <c r="B47" i="6"/>
  <c r="AN46" i="6"/>
  <c r="AM46" i="6"/>
  <c r="AK46" i="6"/>
  <c r="AH46" i="6"/>
  <c r="AF46" i="6"/>
  <c r="AD46" i="6"/>
  <c r="AE46" i="6" s="1"/>
  <c r="Z46" i="6"/>
  <c r="Y46" i="6"/>
  <c r="W46" i="6"/>
  <c r="T46" i="6"/>
  <c r="R46" i="6"/>
  <c r="P46" i="6"/>
  <c r="G46" i="6"/>
  <c r="F46" i="6"/>
  <c r="D46" i="6"/>
  <c r="C46" i="6"/>
  <c r="B46" i="6"/>
  <c r="AN45" i="6"/>
  <c r="G45" i="6" s="1"/>
  <c r="AM45" i="6"/>
  <c r="AK45" i="6"/>
  <c r="AH45" i="6"/>
  <c r="AE45" i="6"/>
  <c r="E45" i="6" s="1"/>
  <c r="AD45" i="6"/>
  <c r="Z45" i="6"/>
  <c r="Y45" i="6"/>
  <c r="W45" i="6"/>
  <c r="T45" i="6"/>
  <c r="R45" i="6"/>
  <c r="P45" i="6"/>
  <c r="F45" i="6"/>
  <c r="D45" i="6"/>
  <c r="C45" i="6"/>
  <c r="B45" i="6"/>
  <c r="AN44" i="6"/>
  <c r="G44" i="6" s="1"/>
  <c r="AM44" i="6"/>
  <c r="AK44" i="6"/>
  <c r="AH44" i="6"/>
  <c r="AF44" i="6"/>
  <c r="AE44" i="6"/>
  <c r="AD44" i="6"/>
  <c r="Z44" i="6"/>
  <c r="D44" i="6" s="1"/>
  <c r="Y44" i="6"/>
  <c r="W44" i="6"/>
  <c r="T44" i="6"/>
  <c r="R44" i="6"/>
  <c r="P44" i="6"/>
  <c r="F44" i="6"/>
  <c r="E44" i="6"/>
  <c r="C44" i="6"/>
  <c r="B44" i="6"/>
  <c r="AN43" i="6"/>
  <c r="AM43" i="6"/>
  <c r="AK43" i="6"/>
  <c r="AH43" i="6"/>
  <c r="AE43" i="6"/>
  <c r="AD43" i="6"/>
  <c r="Z43" i="6"/>
  <c r="D43" i="6" s="1"/>
  <c r="Y43" i="6"/>
  <c r="W43" i="6"/>
  <c r="T43" i="6"/>
  <c r="R43" i="6"/>
  <c r="P43" i="6"/>
  <c r="G43" i="6"/>
  <c r="F43" i="6"/>
  <c r="C43" i="6"/>
  <c r="B43" i="6"/>
  <c r="AN42" i="6"/>
  <c r="AM42" i="6"/>
  <c r="AK42" i="6"/>
  <c r="AH42" i="6"/>
  <c r="AE42" i="6"/>
  <c r="AD42" i="6"/>
  <c r="Z42" i="6"/>
  <c r="Y42" i="6"/>
  <c r="W42" i="6"/>
  <c r="T42" i="6"/>
  <c r="R42" i="6"/>
  <c r="P42" i="6"/>
  <c r="G42" i="6"/>
  <c r="F42" i="6"/>
  <c r="E42" i="6"/>
  <c r="C42" i="6"/>
  <c r="B42" i="6"/>
  <c r="AN41" i="6"/>
  <c r="AM41" i="6"/>
  <c r="AK41" i="6"/>
  <c r="AH41" i="6"/>
  <c r="AE41" i="6"/>
  <c r="AF41" i="6" s="1"/>
  <c r="AD41" i="6"/>
  <c r="Z41" i="6"/>
  <c r="Y41" i="6"/>
  <c r="W41" i="6"/>
  <c r="T41" i="6"/>
  <c r="R41" i="6"/>
  <c r="P41" i="6"/>
  <c r="F41" i="6"/>
  <c r="E41" i="6"/>
  <c r="D41" i="6"/>
  <c r="C41" i="6"/>
  <c r="B41" i="6"/>
  <c r="AN40" i="6"/>
  <c r="AM40" i="6"/>
  <c r="AK40" i="6"/>
  <c r="AH40" i="6"/>
  <c r="AF40" i="6"/>
  <c r="AD40" i="6"/>
  <c r="AE40" i="6" s="1"/>
  <c r="Z40" i="6"/>
  <c r="Y40" i="6"/>
  <c r="W40" i="6"/>
  <c r="T40" i="6"/>
  <c r="R40" i="6"/>
  <c r="P40" i="6"/>
  <c r="F40" i="6"/>
  <c r="E40" i="6"/>
  <c r="C40" i="6"/>
  <c r="B40" i="6"/>
  <c r="AN39" i="6"/>
  <c r="AM39" i="6"/>
  <c r="AK39" i="6"/>
  <c r="AH39" i="6"/>
  <c r="AD39" i="6"/>
  <c r="Z39" i="6"/>
  <c r="Y39" i="6"/>
  <c r="W39" i="6"/>
  <c r="T39" i="6"/>
  <c r="R39" i="6"/>
  <c r="P39" i="6"/>
  <c r="G39" i="6"/>
  <c r="F39" i="6"/>
  <c r="D39" i="6"/>
  <c r="C39" i="6"/>
  <c r="B39" i="6"/>
  <c r="AN38" i="6"/>
  <c r="AM38" i="6"/>
  <c r="AK38" i="6"/>
  <c r="AH38" i="6"/>
  <c r="AD38" i="6"/>
  <c r="Z38" i="6"/>
  <c r="Y38" i="6"/>
  <c r="W38" i="6"/>
  <c r="T38" i="6"/>
  <c r="R38" i="6"/>
  <c r="P38" i="6"/>
  <c r="G38" i="6"/>
  <c r="F38" i="6"/>
  <c r="D38" i="6"/>
  <c r="C38" i="6"/>
  <c r="B38" i="6"/>
  <c r="AN37" i="6"/>
  <c r="G37" i="6" s="1"/>
  <c r="AM37" i="6"/>
  <c r="AK37" i="6"/>
  <c r="AH37" i="6"/>
  <c r="AE37" i="6"/>
  <c r="E37" i="6" s="1"/>
  <c r="AD37" i="6"/>
  <c r="Z37" i="6"/>
  <c r="Y37" i="6"/>
  <c r="W37" i="6"/>
  <c r="T37" i="6"/>
  <c r="R37" i="6"/>
  <c r="P37" i="6"/>
  <c r="F37" i="6"/>
  <c r="D37" i="6"/>
  <c r="C37" i="6"/>
  <c r="B37" i="6"/>
  <c r="AN36" i="6"/>
  <c r="AM36" i="6"/>
  <c r="AK36" i="6"/>
  <c r="AH36" i="6"/>
  <c r="AF36" i="6"/>
  <c r="AE36" i="6"/>
  <c r="AD36" i="6"/>
  <c r="Z36" i="6"/>
  <c r="Y36" i="6"/>
  <c r="W36" i="6"/>
  <c r="T36" i="6"/>
  <c r="R36" i="6"/>
  <c r="P36" i="6"/>
  <c r="F36" i="6"/>
  <c r="E36" i="6"/>
  <c r="C36" i="6"/>
  <c r="B36" i="6"/>
  <c r="AN35" i="6"/>
  <c r="AM35" i="6"/>
  <c r="AK35" i="6"/>
  <c r="AH35" i="6"/>
  <c r="AE35" i="6"/>
  <c r="AD35" i="6"/>
  <c r="E35" i="6" s="1"/>
  <c r="Z35" i="6"/>
  <c r="D35" i="6" s="1"/>
  <c r="Y35" i="6"/>
  <c r="W35" i="6"/>
  <c r="T35" i="6"/>
  <c r="R35" i="6"/>
  <c r="P35" i="6"/>
  <c r="G35" i="6"/>
  <c r="F35" i="6"/>
  <c r="C35" i="6"/>
  <c r="B35" i="6"/>
  <c r="AN34" i="6"/>
  <c r="AM34" i="6"/>
  <c r="AK34" i="6"/>
  <c r="AH34" i="6"/>
  <c r="AE34" i="6"/>
  <c r="E34" i="6" s="1"/>
  <c r="AD34" i="6"/>
  <c r="Z34" i="6"/>
  <c r="D34" i="6" s="1"/>
  <c r="Y34" i="6"/>
  <c r="W34" i="6"/>
  <c r="T34" i="6"/>
  <c r="R34" i="6"/>
  <c r="P34" i="6"/>
  <c r="G34" i="6"/>
  <c r="F34" i="6"/>
  <c r="C34" i="6"/>
  <c r="B34" i="6"/>
  <c r="AN33" i="6"/>
  <c r="AM33" i="6"/>
  <c r="AK33" i="6"/>
  <c r="AH33" i="6"/>
  <c r="AF33" i="6"/>
  <c r="AE33" i="6"/>
  <c r="AD33" i="6"/>
  <c r="Z33" i="6"/>
  <c r="Y33" i="6"/>
  <c r="W33" i="6"/>
  <c r="T33" i="6"/>
  <c r="R33" i="6"/>
  <c r="P33" i="6"/>
  <c r="F33" i="6"/>
  <c r="E33" i="6"/>
  <c r="D33" i="6"/>
  <c r="C33" i="6"/>
  <c r="B33" i="6"/>
  <c r="AN32" i="6"/>
  <c r="G32" i="6" s="1"/>
  <c r="AM32" i="6"/>
  <c r="AK32" i="6"/>
  <c r="AH32" i="6"/>
  <c r="AD32" i="6"/>
  <c r="AE32" i="6" s="1"/>
  <c r="Z32" i="6"/>
  <c r="Y32" i="6"/>
  <c r="W32" i="6"/>
  <c r="T32" i="6"/>
  <c r="R32" i="6"/>
  <c r="P32" i="6"/>
  <c r="F32" i="6"/>
  <c r="E32" i="6"/>
  <c r="C32" i="6"/>
  <c r="B32" i="6"/>
  <c r="AN31" i="6"/>
  <c r="AM31" i="6"/>
  <c r="AK31" i="6"/>
  <c r="AH31" i="6"/>
  <c r="AD31" i="6"/>
  <c r="Z31" i="6"/>
  <c r="Y31" i="6"/>
  <c r="W31" i="6"/>
  <c r="T31" i="6"/>
  <c r="R31" i="6"/>
  <c r="P31" i="6"/>
  <c r="G31" i="6"/>
  <c r="F31" i="6"/>
  <c r="D31" i="6"/>
  <c r="C31" i="6"/>
  <c r="B31" i="6"/>
  <c r="AN30" i="6"/>
  <c r="AM30" i="6"/>
  <c r="AK30" i="6"/>
  <c r="AH30" i="6"/>
  <c r="AE30" i="6"/>
  <c r="AF30" i="6" s="1"/>
  <c r="AD30" i="6"/>
  <c r="Z30" i="6"/>
  <c r="Y30" i="6"/>
  <c r="W30" i="6"/>
  <c r="T30" i="6"/>
  <c r="R30" i="6"/>
  <c r="P30" i="6"/>
  <c r="G30" i="6"/>
  <c r="F30" i="6"/>
  <c r="D30" i="6"/>
  <c r="C30" i="6"/>
  <c r="B30" i="6"/>
  <c r="AN29" i="6"/>
  <c r="AM29" i="6"/>
  <c r="AK29" i="6"/>
  <c r="AH29" i="6"/>
  <c r="AF29" i="6"/>
  <c r="AE29" i="6"/>
  <c r="AD29" i="6"/>
  <c r="Z29" i="6"/>
  <c r="Y29" i="6"/>
  <c r="W29" i="6"/>
  <c r="T29" i="6"/>
  <c r="R29" i="6"/>
  <c r="P29" i="6"/>
  <c r="F29" i="6"/>
  <c r="E29" i="6"/>
  <c r="D29" i="6"/>
  <c r="C29" i="6"/>
  <c r="B29" i="6"/>
  <c r="AN28" i="6"/>
  <c r="G28" i="6" s="1"/>
  <c r="AM28" i="6"/>
  <c r="AK28" i="6"/>
  <c r="AH28" i="6"/>
  <c r="AF28" i="6"/>
  <c r="AE28" i="6"/>
  <c r="AD28" i="6"/>
  <c r="Z28" i="6"/>
  <c r="D28" i="6" s="1"/>
  <c r="Y28" i="6"/>
  <c r="W28" i="6"/>
  <c r="T28" i="6"/>
  <c r="R28" i="6"/>
  <c r="P28" i="6"/>
  <c r="F28" i="6"/>
  <c r="E28" i="6"/>
  <c r="C28" i="6"/>
  <c r="B28" i="6"/>
  <c r="AN27" i="6"/>
  <c r="AM27" i="6"/>
  <c r="AK27" i="6"/>
  <c r="AH27" i="6"/>
  <c r="AD27" i="6"/>
  <c r="Z27" i="6"/>
  <c r="D27" i="6" s="1"/>
  <c r="Y27" i="6"/>
  <c r="W27" i="6"/>
  <c r="T27" i="6"/>
  <c r="R27" i="6"/>
  <c r="P27" i="6"/>
  <c r="G27" i="6"/>
  <c r="F27" i="6"/>
  <c r="C27" i="6"/>
  <c r="B27" i="6"/>
  <c r="AN26" i="6"/>
  <c r="AM26" i="6"/>
  <c r="AK26" i="6"/>
  <c r="AH26" i="6"/>
  <c r="AE26" i="6"/>
  <c r="E26" i="6" s="1"/>
  <c r="AD26" i="6"/>
  <c r="Z26" i="6"/>
  <c r="D26" i="6" s="1"/>
  <c r="Y26" i="6"/>
  <c r="W26" i="6"/>
  <c r="T26" i="6"/>
  <c r="R26" i="6"/>
  <c r="P26" i="6"/>
  <c r="F26" i="6"/>
  <c r="C26" i="6"/>
  <c r="B26" i="6"/>
  <c r="AN25" i="6"/>
  <c r="G25" i="6" s="1"/>
  <c r="AM25" i="6"/>
  <c r="AK25" i="6"/>
  <c r="AH25" i="6"/>
  <c r="AD25" i="6"/>
  <c r="Z25" i="6"/>
  <c r="Y25" i="6"/>
  <c r="W25" i="6"/>
  <c r="T25" i="6"/>
  <c r="R25" i="6"/>
  <c r="P25" i="6"/>
  <c r="F25" i="6"/>
  <c r="D25" i="6"/>
  <c r="C25" i="6"/>
  <c r="B25" i="6"/>
  <c r="AN24" i="6"/>
  <c r="G24" i="6" s="1"/>
  <c r="AM24" i="6"/>
  <c r="AK24" i="6"/>
  <c r="AH24" i="6"/>
  <c r="AF24" i="6"/>
  <c r="AD24" i="6"/>
  <c r="AE24" i="6" s="1"/>
  <c r="Z24" i="6"/>
  <c r="Y24" i="6"/>
  <c r="W24" i="6"/>
  <c r="T24" i="6"/>
  <c r="R24" i="6"/>
  <c r="P24" i="6"/>
  <c r="F24" i="6"/>
  <c r="E24" i="6"/>
  <c r="D24" i="6"/>
  <c r="C24" i="6"/>
  <c r="B24" i="6"/>
  <c r="AN23" i="6"/>
  <c r="AM23" i="6"/>
  <c r="AK23" i="6"/>
  <c r="AH23" i="6"/>
  <c r="AD23" i="6"/>
  <c r="Z23" i="6"/>
  <c r="Y23" i="6"/>
  <c r="W23" i="6"/>
  <c r="T23" i="6"/>
  <c r="R23" i="6"/>
  <c r="P23" i="6"/>
  <c r="G23" i="6"/>
  <c r="F23" i="6"/>
  <c r="D23" i="6"/>
  <c r="C23" i="6"/>
  <c r="B23" i="6"/>
  <c r="AN22" i="6"/>
  <c r="AM22" i="6"/>
  <c r="AK22" i="6"/>
  <c r="AH22" i="6"/>
  <c r="AE22" i="6"/>
  <c r="AF22" i="6" s="1"/>
  <c r="AD22" i="6"/>
  <c r="Z22" i="6"/>
  <c r="Y22" i="6"/>
  <c r="W22" i="6"/>
  <c r="T22" i="6"/>
  <c r="R22" i="6"/>
  <c r="P22" i="6"/>
  <c r="G22" i="6"/>
  <c r="F22" i="6"/>
  <c r="D22" i="6"/>
  <c r="C22" i="6"/>
  <c r="B22" i="6"/>
  <c r="AN21" i="6"/>
  <c r="G21" i="6" s="1"/>
  <c r="AM21" i="6"/>
  <c r="AK21" i="6"/>
  <c r="AH21" i="6"/>
  <c r="AE21" i="6"/>
  <c r="AF21" i="6" s="1"/>
  <c r="AD21" i="6"/>
  <c r="Z21" i="6"/>
  <c r="Y21" i="6"/>
  <c r="W21" i="6"/>
  <c r="T21" i="6"/>
  <c r="R21" i="6"/>
  <c r="P21" i="6"/>
  <c r="F21" i="6"/>
  <c r="E21" i="6"/>
  <c r="D21" i="6"/>
  <c r="C21" i="6"/>
  <c r="B21" i="6"/>
  <c r="AN20" i="6"/>
  <c r="G20" i="6" s="1"/>
  <c r="AM20" i="6"/>
  <c r="AK20" i="6"/>
  <c r="AH20" i="6"/>
  <c r="AE20" i="6"/>
  <c r="AF20" i="6" s="1"/>
  <c r="AD20" i="6"/>
  <c r="Z20" i="6"/>
  <c r="Y20" i="6"/>
  <c r="W20" i="6"/>
  <c r="T20" i="6"/>
  <c r="R20" i="6"/>
  <c r="P20" i="6"/>
  <c r="F20" i="6"/>
  <c r="D20" i="6"/>
  <c r="C20" i="6"/>
  <c r="B20" i="6"/>
  <c r="AN19" i="6"/>
  <c r="AM19" i="6"/>
  <c r="AK19" i="6"/>
  <c r="AH19" i="6"/>
  <c r="AD19" i="6"/>
  <c r="Z19" i="6"/>
  <c r="Y19" i="6"/>
  <c r="W19" i="6"/>
  <c r="T19" i="6"/>
  <c r="R19" i="6"/>
  <c r="P19" i="6"/>
  <c r="G19" i="6"/>
  <c r="F19" i="6"/>
  <c r="C19" i="6"/>
  <c r="B19" i="6"/>
  <c r="AN18" i="6"/>
  <c r="G18" i="6" s="1"/>
  <c r="AM18" i="6"/>
  <c r="AK18" i="6"/>
  <c r="AH18" i="6"/>
  <c r="AE18" i="6"/>
  <c r="E18" i="6" s="1"/>
  <c r="AD18" i="6"/>
  <c r="AF18" i="6" s="1"/>
  <c r="Z18" i="6"/>
  <c r="Y18" i="6"/>
  <c r="W18" i="6"/>
  <c r="T18" i="6"/>
  <c r="R18" i="6"/>
  <c r="P18" i="6"/>
  <c r="F18" i="6"/>
  <c r="D18" i="6"/>
  <c r="C18" i="6"/>
  <c r="B18" i="6"/>
  <c r="AN17" i="6"/>
  <c r="G17" i="6" s="1"/>
  <c r="AM17" i="6"/>
  <c r="AK17" i="6"/>
  <c r="AH17" i="6"/>
  <c r="AF17" i="6"/>
  <c r="AD17" i="6"/>
  <c r="AE17" i="6" s="1"/>
  <c r="E17" i="6" s="1"/>
  <c r="Z17" i="6"/>
  <c r="Y17" i="6"/>
  <c r="W17" i="6"/>
  <c r="T17" i="6"/>
  <c r="R17" i="6"/>
  <c r="P17" i="6"/>
  <c r="F17" i="6"/>
  <c r="C17" i="6"/>
  <c r="B17" i="6"/>
  <c r="AO16" i="6"/>
  <c r="AN16" i="6"/>
  <c r="G16" i="6" s="1"/>
  <c r="AM16" i="6"/>
  <c r="AK16" i="6"/>
  <c r="AH16" i="6"/>
  <c r="AE16" i="6"/>
  <c r="AD16" i="6"/>
  <c r="AF16" i="6" s="1"/>
  <c r="Z16" i="6"/>
  <c r="Y16" i="6"/>
  <c r="W16" i="6"/>
  <c r="T16" i="6"/>
  <c r="R16" i="6"/>
  <c r="P16" i="6"/>
  <c r="F16" i="6"/>
  <c r="E16" i="6"/>
  <c r="D16" i="6"/>
  <c r="C16" i="6"/>
  <c r="B16" i="6"/>
  <c r="AN15" i="6"/>
  <c r="AM15" i="6"/>
  <c r="AK15" i="6"/>
  <c r="AH15" i="6"/>
  <c r="AD15" i="6"/>
  <c r="Z15" i="6"/>
  <c r="AA15" i="6" s="1"/>
  <c r="Y15" i="6"/>
  <c r="W15" i="6"/>
  <c r="T15" i="6"/>
  <c r="R15" i="6"/>
  <c r="P15" i="6"/>
  <c r="G15" i="6"/>
  <c r="F15" i="6"/>
  <c r="C15" i="6"/>
  <c r="B15" i="6"/>
  <c r="AN14" i="6"/>
  <c r="AM14" i="6"/>
  <c r="AK14" i="6"/>
  <c r="AH14" i="6"/>
  <c r="AE14" i="6"/>
  <c r="AD14" i="6"/>
  <c r="E14" i="6" s="1"/>
  <c r="Z14" i="6"/>
  <c r="Y14" i="6"/>
  <c r="W14" i="6"/>
  <c r="T14" i="6"/>
  <c r="R14" i="6"/>
  <c r="P14" i="6"/>
  <c r="P3" i="6" s="1"/>
  <c r="G14" i="6"/>
  <c r="F14" i="6"/>
  <c r="D14" i="6"/>
  <c r="C14" i="6"/>
  <c r="B14" i="6"/>
  <c r="AN13" i="6"/>
  <c r="AO68" i="6" s="1"/>
  <c r="AM13" i="6"/>
  <c r="AK13" i="6"/>
  <c r="AH13" i="6"/>
  <c r="AD13" i="6"/>
  <c r="Z13" i="6"/>
  <c r="AA71" i="6" s="1"/>
  <c r="Y13" i="6"/>
  <c r="W13" i="6"/>
  <c r="T13" i="6"/>
  <c r="R13" i="6"/>
  <c r="P13" i="6"/>
  <c r="F13" i="6"/>
  <c r="C13" i="6"/>
  <c r="B13" i="6"/>
  <c r="AN12" i="6"/>
  <c r="G12" i="6" s="1"/>
  <c r="AM12" i="6"/>
  <c r="AK12" i="6"/>
  <c r="AH12" i="6"/>
  <c r="AE12" i="6"/>
  <c r="AF12" i="6" s="1"/>
  <c r="AD12" i="6"/>
  <c r="Z12" i="6"/>
  <c r="Y12" i="6"/>
  <c r="W12" i="6"/>
  <c r="T12" i="6"/>
  <c r="R12" i="6"/>
  <c r="P12" i="6"/>
  <c r="F12" i="6"/>
  <c r="D12" i="6"/>
  <c r="C12" i="6"/>
  <c r="B12" i="6"/>
  <c r="AN11" i="6"/>
  <c r="AM11" i="6"/>
  <c r="AK11" i="6"/>
  <c r="AH11" i="6"/>
  <c r="AD11" i="6"/>
  <c r="Z11" i="6"/>
  <c r="Y11" i="6"/>
  <c r="W11" i="6"/>
  <c r="T11" i="6"/>
  <c r="R11" i="6"/>
  <c r="P11" i="6"/>
  <c r="G11" i="6"/>
  <c r="F11" i="6"/>
  <c r="C11" i="6"/>
  <c r="B11" i="6"/>
  <c r="AN10" i="6"/>
  <c r="G10" i="6" s="1"/>
  <c r="AM10" i="6"/>
  <c r="AK10" i="6"/>
  <c r="AH10" i="6"/>
  <c r="AE10" i="6"/>
  <c r="E10" i="6" s="1"/>
  <c r="AD10" i="6"/>
  <c r="AF10" i="6" s="1"/>
  <c r="Z10" i="6"/>
  <c r="Y10" i="6"/>
  <c r="W10" i="6"/>
  <c r="T10" i="6"/>
  <c r="R10" i="6"/>
  <c r="P10" i="6"/>
  <c r="F10" i="6"/>
  <c r="D10" i="6"/>
  <c r="C10" i="6"/>
  <c r="B10" i="6"/>
  <c r="AN9" i="6"/>
  <c r="G9" i="6" s="1"/>
  <c r="AM9" i="6"/>
  <c r="AK9" i="6"/>
  <c r="AH9" i="6"/>
  <c r="AF9" i="6"/>
  <c r="AD9" i="6"/>
  <c r="AE9" i="6" s="1"/>
  <c r="E9" i="6" s="1"/>
  <c r="Z9" i="6"/>
  <c r="Y9" i="6"/>
  <c r="W9" i="6"/>
  <c r="T9" i="6"/>
  <c r="R9" i="6"/>
  <c r="P9" i="6"/>
  <c r="F9" i="6"/>
  <c r="C9" i="6"/>
  <c r="B9" i="6"/>
  <c r="AO8" i="6"/>
  <c r="AN8" i="6"/>
  <c r="G8" i="6" s="1"/>
  <c r="AM8" i="6"/>
  <c r="AK8" i="6"/>
  <c r="AH8" i="6"/>
  <c r="AE8" i="6"/>
  <c r="E8" i="6" s="1"/>
  <c r="AD8" i="6"/>
  <c r="AF8" i="6" s="1"/>
  <c r="Z8" i="6"/>
  <c r="Y8" i="6"/>
  <c r="W8" i="6"/>
  <c r="T8" i="6"/>
  <c r="R8" i="6"/>
  <c r="P8" i="6"/>
  <c r="F8" i="6"/>
  <c r="D8" i="6"/>
  <c r="C8" i="6"/>
  <c r="B8" i="6"/>
  <c r="AN7" i="6"/>
  <c r="AM7" i="6"/>
  <c r="AK7" i="6"/>
  <c r="AH7" i="6"/>
  <c r="AE7" i="6"/>
  <c r="AD7" i="6"/>
  <c r="AF7" i="6" s="1"/>
  <c r="Z7" i="6"/>
  <c r="Y7" i="6"/>
  <c r="W7" i="6"/>
  <c r="T7" i="6"/>
  <c r="R7" i="6"/>
  <c r="P7" i="6"/>
  <c r="G7" i="6"/>
  <c r="F7" i="6"/>
  <c r="E7" i="6"/>
  <c r="D7" i="6"/>
  <c r="C7" i="6"/>
  <c r="B7" i="6"/>
  <c r="AN6" i="6"/>
  <c r="AM6" i="6"/>
  <c r="AK6" i="6"/>
  <c r="AH6" i="6"/>
  <c r="AD6" i="6"/>
  <c r="Z6" i="6"/>
  <c r="Y6" i="6"/>
  <c r="W6" i="6"/>
  <c r="T6" i="6"/>
  <c r="R6" i="6"/>
  <c r="P6" i="6"/>
  <c r="G6" i="6"/>
  <c r="F6" i="6"/>
  <c r="D6" i="6"/>
  <c r="C6" i="6"/>
  <c r="B6" i="6"/>
  <c r="AN5" i="6"/>
  <c r="AM5" i="6"/>
  <c r="AK5" i="6"/>
  <c r="AH5" i="6"/>
  <c r="AE5" i="6"/>
  <c r="AF5" i="6" s="1"/>
  <c r="AD5" i="6"/>
  <c r="Z5" i="6"/>
  <c r="Y5" i="6"/>
  <c r="W5" i="6"/>
  <c r="T5" i="6"/>
  <c r="R5" i="6"/>
  <c r="P5" i="6"/>
  <c r="K5" i="6"/>
  <c r="J5" i="6"/>
  <c r="L5" i="6" s="1"/>
  <c r="G5" i="6"/>
  <c r="F5" i="6"/>
  <c r="E5" i="6"/>
  <c r="D5" i="6"/>
  <c r="C5" i="6"/>
  <c r="B5" i="6"/>
  <c r="K4" i="6"/>
  <c r="AN1" i="6"/>
  <c r="AL1" i="6"/>
  <c r="Z1" i="6"/>
  <c r="X1" i="6"/>
  <c r="S1" i="6"/>
  <c r="Q1" i="6"/>
  <c r="AL29" i="4"/>
  <c r="AF29" i="8" s="1"/>
  <c r="AM28" i="4"/>
  <c r="AG28" i="8" s="1"/>
  <c r="AL28" i="4"/>
  <c r="AF28" i="8" s="1"/>
  <c r="AM27" i="4"/>
  <c r="AG27" i="8" s="1"/>
  <c r="AL27" i="4"/>
  <c r="AF27" i="8" s="1"/>
  <c r="AM22" i="4"/>
  <c r="AG22" i="8" s="1"/>
  <c r="AM20" i="4"/>
  <c r="AG20" i="8" s="1"/>
  <c r="AK16" i="4"/>
  <c r="AL15" i="4"/>
  <c r="AK15" i="4"/>
  <c r="AE15" i="8" s="1"/>
  <c r="AK14" i="4"/>
  <c r="AE14" i="8" s="1"/>
  <c r="AL13" i="4"/>
  <c r="AK13" i="4"/>
  <c r="AE13" i="8" s="1"/>
  <c r="AM12" i="4"/>
  <c r="AG12" i="8" s="1"/>
  <c r="AK12" i="4"/>
  <c r="AE12" i="8" s="1"/>
  <c r="AH11" i="4"/>
  <c r="AE11" i="4"/>
  <c r="AD11" i="4"/>
  <c r="Z11" i="4"/>
  <c r="Y11" i="4"/>
  <c r="G11" i="4" s="1"/>
  <c r="W11" i="4"/>
  <c r="T11" i="4"/>
  <c r="S11" i="4"/>
  <c r="Q11" i="4"/>
  <c r="K11" i="4" s="1"/>
  <c r="N11" i="4"/>
  <c r="M11" i="4"/>
  <c r="AK10" i="4"/>
  <c r="AE10" i="8" s="1"/>
  <c r="AH10" i="4"/>
  <c r="AE10" i="4"/>
  <c r="AD10" i="4"/>
  <c r="Z10" i="4"/>
  <c r="Y10" i="4"/>
  <c r="W10" i="4"/>
  <c r="T10" i="4"/>
  <c r="S10" i="4"/>
  <c r="Q10" i="4"/>
  <c r="K10" i="4" s="1"/>
  <c r="N10" i="4"/>
  <c r="M10" i="4"/>
  <c r="B10" i="4" s="1"/>
  <c r="AM9" i="4"/>
  <c r="AG9" i="8" s="1"/>
  <c r="AH9" i="4"/>
  <c r="AE9" i="4"/>
  <c r="AD9" i="4"/>
  <c r="Z9" i="4"/>
  <c r="Y9" i="4"/>
  <c r="F9" i="4" s="1"/>
  <c r="W9" i="4"/>
  <c r="T9" i="4"/>
  <c r="S9" i="4"/>
  <c r="Q9" i="4"/>
  <c r="N9" i="4"/>
  <c r="M9" i="4"/>
  <c r="K9" i="4"/>
  <c r="AH8" i="4"/>
  <c r="AE8" i="4"/>
  <c r="AD8" i="4"/>
  <c r="Z8" i="4"/>
  <c r="Y8" i="4"/>
  <c r="W8" i="4"/>
  <c r="T8" i="4"/>
  <c r="S8" i="4"/>
  <c r="Q8" i="4"/>
  <c r="K8" i="4" s="1"/>
  <c r="N8" i="4"/>
  <c r="M8" i="4"/>
  <c r="AL7" i="4"/>
  <c r="AF7" i="8" s="1"/>
  <c r="AK7" i="4"/>
  <c r="AE7" i="8" s="1"/>
  <c r="AH7" i="4"/>
  <c r="AE7" i="4"/>
  <c r="AD7" i="4"/>
  <c r="Z7" i="4"/>
  <c r="Y7" i="4"/>
  <c r="W7" i="4"/>
  <c r="T7" i="4"/>
  <c r="S7" i="4"/>
  <c r="Q7" i="4"/>
  <c r="K7" i="4" s="1"/>
  <c r="N7" i="4"/>
  <c r="C7" i="4" s="1"/>
  <c r="M7" i="4"/>
  <c r="AM6" i="4"/>
  <c r="AG6" i="8" s="1"/>
  <c r="AH6" i="4"/>
  <c r="AE6" i="4"/>
  <c r="AD6" i="4"/>
  <c r="Z6" i="4"/>
  <c r="Y6" i="4"/>
  <c r="W6" i="4"/>
  <c r="T6" i="4"/>
  <c r="S6" i="4"/>
  <c r="Q6" i="4"/>
  <c r="N6" i="4"/>
  <c r="M6" i="4"/>
  <c r="K6" i="4"/>
  <c r="AL5" i="4"/>
  <c r="AH5" i="4"/>
  <c r="AE5" i="4"/>
  <c r="AD5" i="4"/>
  <c r="Z5" i="4"/>
  <c r="Y5" i="4"/>
  <c r="F5" i="4" s="1"/>
  <c r="W5" i="4"/>
  <c r="T5" i="4"/>
  <c r="S5" i="4"/>
  <c r="Q5" i="4"/>
  <c r="N5" i="4"/>
  <c r="M5" i="4"/>
  <c r="K5" i="4"/>
  <c r="Z29" i="2"/>
  <c r="Z28" i="2"/>
  <c r="S24" i="2"/>
  <c r="R24" i="2"/>
  <c r="C24" i="2" s="1"/>
  <c r="O24" i="2"/>
  <c r="D24" i="2"/>
  <c r="S23" i="2"/>
  <c r="C23" i="2" s="1"/>
  <c r="R23" i="2"/>
  <c r="O23" i="2"/>
  <c r="D23" i="2"/>
  <c r="S22" i="2"/>
  <c r="R22" i="2"/>
  <c r="C22" i="2" s="1"/>
  <c r="O22" i="2"/>
  <c r="N22" i="2"/>
  <c r="D22" i="2"/>
  <c r="U21" i="2"/>
  <c r="O21" i="2" s="1"/>
  <c r="S21" i="2"/>
  <c r="R21" i="2"/>
  <c r="C21" i="2" s="1"/>
  <c r="D21" i="2"/>
  <c r="U20" i="2"/>
  <c r="O20" i="2" s="1"/>
  <c r="S20" i="2"/>
  <c r="R20" i="2"/>
  <c r="C20" i="2" s="1"/>
  <c r="D20" i="2"/>
  <c r="U19" i="2"/>
  <c r="O19" i="2" s="1"/>
  <c r="S19" i="2"/>
  <c r="R19" i="2"/>
  <c r="C19" i="2" s="1"/>
  <c r="D19" i="2"/>
  <c r="U18" i="2"/>
  <c r="O18" i="2" s="1"/>
  <c r="S18" i="2"/>
  <c r="R18" i="2"/>
  <c r="C18" i="2" s="1"/>
  <c r="D18" i="2"/>
  <c r="U17" i="2"/>
  <c r="O17" i="2" s="1"/>
  <c r="S17" i="2"/>
  <c r="R17" i="2"/>
  <c r="C17" i="2" s="1"/>
  <c r="D17" i="2"/>
  <c r="U16" i="2"/>
  <c r="O16" i="2" s="1"/>
  <c r="S16" i="2"/>
  <c r="R16" i="2"/>
  <c r="C16" i="2" s="1"/>
  <c r="D16" i="2"/>
  <c r="U15" i="2"/>
  <c r="O15" i="2" s="1"/>
  <c r="S15" i="2"/>
  <c r="R15" i="2"/>
  <c r="C15" i="2" s="1"/>
  <c r="D15" i="2"/>
  <c r="U14" i="2"/>
  <c r="O14" i="2" s="1"/>
  <c r="S14" i="2"/>
  <c r="R14" i="2"/>
  <c r="C14" i="2" s="1"/>
  <c r="D14" i="2"/>
  <c r="U13" i="2"/>
  <c r="O13" i="2" s="1"/>
  <c r="S13" i="2"/>
  <c r="R13" i="2"/>
  <c r="C13" i="2" s="1"/>
  <c r="D13" i="2"/>
  <c r="U12" i="2"/>
  <c r="O12" i="2" s="1"/>
  <c r="S12" i="2"/>
  <c r="R12" i="2"/>
  <c r="C12" i="2" s="1"/>
  <c r="N12" i="2"/>
  <c r="D12" i="2"/>
  <c r="U11" i="2"/>
  <c r="O11" i="2" s="1"/>
  <c r="S11" i="2"/>
  <c r="R11" i="2"/>
  <c r="C11" i="2" s="1"/>
  <c r="D11" i="2"/>
  <c r="U10" i="2"/>
  <c r="O10" i="2" s="1"/>
  <c r="S10" i="2"/>
  <c r="R10" i="2"/>
  <c r="C10" i="2" s="1"/>
  <c r="D10" i="2"/>
  <c r="S9" i="2"/>
  <c r="C9" i="2" s="1"/>
  <c r="R9" i="2"/>
  <c r="O9" i="2"/>
  <c r="D9" i="2"/>
  <c r="S8" i="2"/>
  <c r="R8" i="2"/>
  <c r="C8" i="2" s="1"/>
  <c r="O8" i="2"/>
  <c r="D8" i="2"/>
  <c r="Z7" i="2"/>
  <c r="Y7" i="2"/>
  <c r="U7" i="2"/>
  <c r="O7" i="2" s="1"/>
  <c r="S7" i="2"/>
  <c r="R7" i="2"/>
  <c r="C7" i="2" s="1"/>
  <c r="D7" i="2"/>
  <c r="S6" i="2"/>
  <c r="C6" i="2" s="1"/>
  <c r="R6" i="2"/>
  <c r="O6" i="2"/>
  <c r="D6" i="2"/>
  <c r="S5" i="2"/>
  <c r="R5" i="2"/>
  <c r="C5" i="2" s="1"/>
  <c r="O5" i="2"/>
  <c r="D5" i="2"/>
  <c r="AI16" i="1"/>
  <c r="AG16" i="1"/>
  <c r="AF16" i="1"/>
  <c r="AD16" i="1"/>
  <c r="AB16" i="1"/>
  <c r="AA16" i="1"/>
  <c r="Y16" i="1"/>
  <c r="W16" i="1"/>
  <c r="V16" i="1"/>
  <c r="T16" i="1"/>
  <c r="R16" i="1"/>
  <c r="Q16" i="1"/>
  <c r="O16" i="1"/>
  <c r="M16" i="1"/>
  <c r="L16" i="1"/>
  <c r="F16" i="1"/>
  <c r="D16" i="1"/>
  <c r="B16" i="1"/>
  <c r="O15" i="1"/>
  <c r="M15" i="1"/>
  <c r="B15" i="1" s="1"/>
  <c r="L15" i="1"/>
  <c r="J15" i="1"/>
  <c r="I15" i="1"/>
  <c r="H15" i="1"/>
  <c r="G15" i="1"/>
  <c r="F15" i="1"/>
  <c r="E15" i="1"/>
  <c r="D15" i="1"/>
  <c r="O14" i="1"/>
  <c r="G14" i="1" s="1"/>
  <c r="H14" i="1" s="1"/>
  <c r="M14" i="1"/>
  <c r="L14" i="1"/>
  <c r="B14" i="1" s="1"/>
  <c r="E14" i="1"/>
  <c r="D14" i="1"/>
  <c r="F14" i="1" s="1"/>
  <c r="AD13" i="1"/>
  <c r="AB13" i="1"/>
  <c r="AA13" i="1"/>
  <c r="Y13" i="1"/>
  <c r="W13" i="1"/>
  <c r="V13" i="1"/>
  <c r="T13" i="1"/>
  <c r="R13" i="1"/>
  <c r="Q13" i="1"/>
  <c r="O13" i="1"/>
  <c r="I13" i="1" s="1"/>
  <c r="J13" i="1" s="1"/>
  <c r="M13" i="1"/>
  <c r="L13" i="1"/>
  <c r="D13" i="1"/>
  <c r="F13" i="1" s="1"/>
  <c r="O12" i="1"/>
  <c r="M12" i="1"/>
  <c r="L12" i="1"/>
  <c r="I12" i="1"/>
  <c r="J12" i="1" s="1"/>
  <c r="G12" i="1"/>
  <c r="H12" i="1" s="1"/>
  <c r="E12" i="1"/>
  <c r="D12" i="1"/>
  <c r="F12" i="1" s="1"/>
  <c r="B12" i="1"/>
  <c r="O11" i="1"/>
  <c r="I11" i="1" s="1"/>
  <c r="J11" i="1" s="1"/>
  <c r="M11" i="1"/>
  <c r="B11" i="1" s="1"/>
  <c r="L11" i="1"/>
  <c r="F11" i="1"/>
  <c r="E11" i="1"/>
  <c r="D11" i="1"/>
  <c r="Y10" i="1"/>
  <c r="W10" i="1"/>
  <c r="V10" i="1"/>
  <c r="T10" i="1"/>
  <c r="R10" i="1"/>
  <c r="Q10" i="1"/>
  <c r="O10" i="1"/>
  <c r="G10" i="1" s="1"/>
  <c r="H10" i="1" s="1"/>
  <c r="M10" i="1"/>
  <c r="L10" i="1"/>
  <c r="B10" i="1" s="1"/>
  <c r="D10" i="1"/>
  <c r="F10" i="1" s="1"/>
  <c r="O9" i="1"/>
  <c r="I9" i="1" s="1"/>
  <c r="J9" i="1" s="1"/>
  <c r="M9" i="1"/>
  <c r="L9" i="1"/>
  <c r="B9" i="1" s="1"/>
  <c r="E9" i="1"/>
  <c r="F9" i="1" s="1"/>
  <c r="D9" i="1"/>
  <c r="O8" i="1"/>
  <c r="G8" i="1" s="1"/>
  <c r="M8" i="1"/>
  <c r="B8" i="1" s="1"/>
  <c r="L8" i="1"/>
  <c r="J8" i="1"/>
  <c r="I8" i="1"/>
  <c r="H8" i="1"/>
  <c r="E8" i="1"/>
  <c r="D8" i="1"/>
  <c r="F8" i="1" s="1"/>
  <c r="T7" i="1"/>
  <c r="R7" i="1"/>
  <c r="Q7" i="1"/>
  <c r="O7" i="1"/>
  <c r="M7" i="1"/>
  <c r="B7" i="1" s="1"/>
  <c r="L7" i="1"/>
  <c r="F7" i="1"/>
  <c r="D7" i="1"/>
  <c r="O6" i="1"/>
  <c r="G6" i="1" s="1"/>
  <c r="H6" i="1" s="1"/>
  <c r="M6" i="1"/>
  <c r="B6" i="1" s="1"/>
  <c r="L6" i="1"/>
  <c r="J6" i="1"/>
  <c r="I6" i="1"/>
  <c r="F6" i="1"/>
  <c r="E6" i="1"/>
  <c r="D6" i="1"/>
  <c r="O5" i="1"/>
  <c r="G5" i="1" s="1"/>
  <c r="M5" i="1"/>
  <c r="L5" i="1"/>
  <c r="B5" i="1" s="1"/>
  <c r="D5" i="1"/>
  <c r="F5" i="1" s="1"/>
  <c r="I7" i="4" l="1"/>
  <c r="H10" i="4"/>
  <c r="J12" i="9"/>
  <c r="J6" i="9"/>
  <c r="J5" i="9"/>
  <c r="J9" i="9"/>
  <c r="J10" i="9"/>
  <c r="J11" i="9"/>
  <c r="J13" i="9"/>
  <c r="H8" i="9"/>
  <c r="I8" i="9" s="1"/>
  <c r="J8" i="9"/>
  <c r="J7" i="9"/>
  <c r="H13" i="9"/>
  <c r="I13" i="9" s="1"/>
  <c r="H5" i="9"/>
  <c r="I5" i="9" s="1"/>
  <c r="H6" i="9"/>
  <c r="I6" i="9" s="1"/>
  <c r="E11" i="4"/>
  <c r="H9" i="4"/>
  <c r="B11" i="4"/>
  <c r="H6" i="4"/>
  <c r="E5" i="4"/>
  <c r="G8" i="4"/>
  <c r="B8" i="4"/>
  <c r="E7" i="4"/>
  <c r="H5" i="4"/>
  <c r="E8" i="4"/>
  <c r="G6" i="4"/>
  <c r="F6" i="4"/>
  <c r="B7" i="4"/>
  <c r="H7" i="4"/>
  <c r="C10" i="4"/>
  <c r="D11" i="4"/>
  <c r="I5" i="4"/>
  <c r="C6" i="4"/>
  <c r="I6" i="4"/>
  <c r="G9" i="4"/>
  <c r="D8" i="4"/>
  <c r="G5" i="4"/>
  <c r="C9" i="4"/>
  <c r="I9" i="4"/>
  <c r="E10" i="4"/>
  <c r="O11" i="8"/>
  <c r="H11" i="9"/>
  <c r="I11" i="9" s="1"/>
  <c r="E9" i="9"/>
  <c r="A9" i="9" s="1"/>
  <c r="E5" i="9"/>
  <c r="A5" i="9" s="1"/>
  <c r="E13" i="9"/>
  <c r="A13" i="9" s="1"/>
  <c r="H9" i="9"/>
  <c r="I9" i="9" s="1"/>
  <c r="H7" i="9"/>
  <c r="I7" i="9" s="1"/>
  <c r="E11" i="9"/>
  <c r="A11" i="9" s="1"/>
  <c r="E10" i="9"/>
  <c r="A10" i="9" s="1"/>
  <c r="E6" i="9"/>
  <c r="A6" i="9" s="1"/>
  <c r="E8" i="9"/>
  <c r="A8" i="9" s="1"/>
  <c r="H10" i="9"/>
  <c r="I10" i="9" s="1"/>
  <c r="H12" i="9"/>
  <c r="I12" i="9" s="1"/>
  <c r="E7" i="9"/>
  <c r="A7" i="9" s="1"/>
  <c r="E12" i="9"/>
  <c r="A12" i="9" s="1"/>
  <c r="O7" i="8"/>
  <c r="P2" i="6"/>
  <c r="J2" i="6"/>
  <c r="J6" i="6"/>
  <c r="H5" i="1"/>
  <c r="I17" i="1"/>
  <c r="AF5" i="8"/>
  <c r="AM5" i="4"/>
  <c r="AG5" i="8" s="1"/>
  <c r="I5" i="1"/>
  <c r="J5" i="1" s="1"/>
  <c r="P12" i="2"/>
  <c r="I16" i="1"/>
  <c r="J16" i="1" s="1"/>
  <c r="AH12" i="4"/>
  <c r="E6" i="4"/>
  <c r="D6" i="4"/>
  <c r="C8" i="4"/>
  <c r="AE25" i="6"/>
  <c r="E25" i="6" s="1"/>
  <c r="D32" i="6"/>
  <c r="AA32" i="6"/>
  <c r="E48" i="6"/>
  <c r="AE48" i="6"/>
  <c r="AF48" i="6"/>
  <c r="G76" i="6"/>
  <c r="AO76" i="6"/>
  <c r="AA84" i="6"/>
  <c r="D84" i="6"/>
  <c r="G36" i="6"/>
  <c r="AO36" i="6"/>
  <c r="AO40" i="6"/>
  <c r="G40" i="6"/>
  <c r="AF47" i="6"/>
  <c r="AE47" i="6"/>
  <c r="E47" i="6"/>
  <c r="G9" i="1"/>
  <c r="H9" i="1" s="1"/>
  <c r="G13" i="1"/>
  <c r="H13" i="1" s="1"/>
  <c r="I8" i="4"/>
  <c r="H8" i="4"/>
  <c r="C11" i="4"/>
  <c r="AF13" i="8"/>
  <c r="AM13" i="4"/>
  <c r="AG13" i="8" s="1"/>
  <c r="R9" i="8" s="1"/>
  <c r="AA8" i="6"/>
  <c r="AA9" i="6"/>
  <c r="AA11" i="6"/>
  <c r="AF13" i="6"/>
  <c r="AA16" i="6"/>
  <c r="AA17" i="6"/>
  <c r="AA19" i="6"/>
  <c r="AO21" i="6"/>
  <c r="AE31" i="6"/>
  <c r="AF31" i="6" s="1"/>
  <c r="E31" i="6"/>
  <c r="D36" i="6"/>
  <c r="AA36" i="6"/>
  <c r="AA72" i="6"/>
  <c r="AA81" i="6"/>
  <c r="I10" i="1"/>
  <c r="J10" i="1" s="1"/>
  <c r="I14" i="1"/>
  <c r="J14" i="1" s="1"/>
  <c r="D5" i="4"/>
  <c r="E9" i="4"/>
  <c r="D9" i="4"/>
  <c r="T3" i="6"/>
  <c r="T2" i="6" s="1"/>
  <c r="R3" i="6"/>
  <c r="R2" i="6" s="1"/>
  <c r="AE11" i="6"/>
  <c r="E11" i="6" s="1"/>
  <c r="E19" i="6"/>
  <c r="AF19" i="6"/>
  <c r="AE19" i="6"/>
  <c r="AA21" i="6"/>
  <c r="AO26" i="6"/>
  <c r="G26" i="6"/>
  <c r="AO61" i="6"/>
  <c r="E74" i="6"/>
  <c r="AE80" i="6"/>
  <c r="AF80" i="6" s="1"/>
  <c r="AO93" i="6"/>
  <c r="D13" i="6"/>
  <c r="AA13" i="6"/>
  <c r="F17" i="1"/>
  <c r="B13" i="1"/>
  <c r="G10" i="4"/>
  <c r="F10" i="4"/>
  <c r="AA61" i="6"/>
  <c r="D90" i="6"/>
  <c r="AA90" i="6"/>
  <c r="I11" i="4"/>
  <c r="H11" i="4"/>
  <c r="AO95" i="6"/>
  <c r="G7" i="1"/>
  <c r="H7" i="1" s="1"/>
  <c r="I7" i="1"/>
  <c r="J7" i="1" s="1"/>
  <c r="P22" i="2"/>
  <c r="K12" i="4"/>
  <c r="I10" i="4"/>
  <c r="AF15" i="8"/>
  <c r="AM15" i="4"/>
  <c r="AG15" i="8" s="1"/>
  <c r="Y3" i="6"/>
  <c r="Y2" i="6" s="1"/>
  <c r="W3" i="6"/>
  <c r="W2" i="6" s="1"/>
  <c r="G29" i="6"/>
  <c r="AO29" i="6"/>
  <c r="AE38" i="6"/>
  <c r="E38" i="6"/>
  <c r="AF38" i="6"/>
  <c r="AA68" i="6"/>
  <c r="G7" i="4"/>
  <c r="F7" i="4"/>
  <c r="AE16" i="8"/>
  <c r="AL16" i="4"/>
  <c r="AA103" i="6"/>
  <c r="G13" i="6"/>
  <c r="AO13" i="6"/>
  <c r="AO15" i="6"/>
  <c r="AA29" i="6"/>
  <c r="AO32" i="6"/>
  <c r="AO56" i="6"/>
  <c r="AF66" i="6"/>
  <c r="AE66" i="6"/>
  <c r="E66" i="6" s="1"/>
  <c r="AO103" i="6"/>
  <c r="C5" i="4"/>
  <c r="B5" i="4"/>
  <c r="AA14" i="6"/>
  <c r="AO7" i="6"/>
  <c r="AO11" i="6"/>
  <c r="AO19" i="6"/>
  <c r="AA23" i="6"/>
  <c r="AA49" i="6"/>
  <c r="AO55" i="6"/>
  <c r="E101" i="6"/>
  <c r="AF101" i="6"/>
  <c r="G16" i="1"/>
  <c r="H16" i="1" s="1"/>
  <c r="AM21" i="4"/>
  <c r="AG21" i="8" s="1"/>
  <c r="AF14" i="6"/>
  <c r="D15" i="6"/>
  <c r="AE23" i="6"/>
  <c r="AF23" i="6" s="1"/>
  <c r="AA39" i="6"/>
  <c r="G41" i="6"/>
  <c r="AO41" i="6"/>
  <c r="D50" i="6"/>
  <c r="AA50" i="6"/>
  <c r="G57" i="6"/>
  <c r="AO57" i="6"/>
  <c r="AE72" i="6"/>
  <c r="E72" i="6" s="1"/>
  <c r="AA73" i="6"/>
  <c r="AA76" i="6"/>
  <c r="D76" i="6"/>
  <c r="D82" i="6"/>
  <c r="AA82" i="6"/>
  <c r="E83" i="6"/>
  <c r="AO85" i="6"/>
  <c r="AF90" i="6"/>
  <c r="AE90" i="6"/>
  <c r="E90" i="6" s="1"/>
  <c r="AA93" i="6"/>
  <c r="O12" i="8"/>
  <c r="O8" i="8"/>
  <c r="O5" i="8"/>
  <c r="R7" i="8"/>
  <c r="N6" i="8"/>
  <c r="AA7" i="6"/>
  <c r="AA10" i="6"/>
  <c r="AO10" i="6"/>
  <c r="AA18" i="6"/>
  <c r="AO18" i="6"/>
  <c r="AA26" i="6"/>
  <c r="AO27" i="6"/>
  <c r="G33" i="6"/>
  <c r="AO33" i="6"/>
  <c r="AF39" i="6"/>
  <c r="AE39" i="6"/>
  <c r="E39" i="6"/>
  <c r="AA40" i="6"/>
  <c r="D40" i="6"/>
  <c r="AO42" i="6"/>
  <c r="AA45" i="6"/>
  <c r="AO45" i="6"/>
  <c r="AF50" i="6"/>
  <c r="AA52" i="6"/>
  <c r="AO52" i="6"/>
  <c r="AA55" i="6"/>
  <c r="AA56" i="6"/>
  <c r="AO58" i="6"/>
  <c r="D74" i="6"/>
  <c r="AA74" i="6"/>
  <c r="E75" i="6"/>
  <c r="AO77" i="6"/>
  <c r="AE82" i="6"/>
  <c r="AF82" i="6" s="1"/>
  <c r="AA85" i="6"/>
  <c r="G11" i="1"/>
  <c r="H11" i="1" s="1"/>
  <c r="D7" i="4"/>
  <c r="F8" i="4"/>
  <c r="AM8" i="4"/>
  <c r="AG8" i="8" s="1"/>
  <c r="D10" i="4"/>
  <c r="F11" i="4"/>
  <c r="AM11" i="4"/>
  <c r="AG11" i="8" s="1"/>
  <c r="AM23" i="4"/>
  <c r="AG23" i="8" s="1"/>
  <c r="AA101" i="6"/>
  <c r="AA99" i="6"/>
  <c r="AA91" i="6"/>
  <c r="AA83" i="6"/>
  <c r="AA75" i="6"/>
  <c r="AA67" i="6"/>
  <c r="AA59" i="6"/>
  <c r="AA51" i="6"/>
  <c r="AA94" i="6"/>
  <c r="AA86" i="6"/>
  <c r="AA78" i="6"/>
  <c r="AA70" i="6"/>
  <c r="AA62" i="6"/>
  <c r="AA54" i="6"/>
  <c r="AA46" i="6"/>
  <c r="AA38" i="6"/>
  <c r="AA30" i="6"/>
  <c r="AA6" i="6"/>
  <c r="J7" i="6"/>
  <c r="D9" i="6"/>
  <c r="E12" i="6"/>
  <c r="AE13" i="6"/>
  <c r="E13" i="6" s="1"/>
  <c r="D17" i="6"/>
  <c r="E20" i="6"/>
  <c r="AO24" i="6"/>
  <c r="AF26" i="6"/>
  <c r="AA27" i="6"/>
  <c r="AF32" i="6"/>
  <c r="AA33" i="6"/>
  <c r="AA41" i="6"/>
  <c r="AE50" i="6"/>
  <c r="E50" i="6" s="1"/>
  <c r="AF55" i="6"/>
  <c r="AE55" i="6"/>
  <c r="E55" i="6"/>
  <c r="E56" i="6"/>
  <c r="AE56" i="6"/>
  <c r="AF56" i="6" s="1"/>
  <c r="AA57" i="6"/>
  <c r="AF61" i="6"/>
  <c r="AO63" i="6"/>
  <c r="AO64" i="6"/>
  <c r="AA69" i="6"/>
  <c r="AO69" i="6"/>
  <c r="AF74" i="6"/>
  <c r="AE74" i="6"/>
  <c r="AA77" i="6"/>
  <c r="E93" i="6"/>
  <c r="AF93" i="6"/>
  <c r="AO96" i="6"/>
  <c r="AO98" i="6"/>
  <c r="B6" i="4"/>
  <c r="B9" i="4"/>
  <c r="AM24" i="4"/>
  <c r="AG24" i="8" s="1"/>
  <c r="AM29" i="4"/>
  <c r="AG29" i="8" s="1"/>
  <c r="AA5" i="6"/>
  <c r="AO101" i="6"/>
  <c r="AO99" i="6"/>
  <c r="AO91" i="6"/>
  <c r="AO83" i="6"/>
  <c r="AO75" i="6"/>
  <c r="AO67" i="6"/>
  <c r="AO59" i="6"/>
  <c r="AO51" i="6"/>
  <c r="AO94" i="6"/>
  <c r="AO86" i="6"/>
  <c r="AO78" i="6"/>
  <c r="AO70" i="6"/>
  <c r="AO62" i="6"/>
  <c r="AO54" i="6"/>
  <c r="AO46" i="6"/>
  <c r="AO38" i="6"/>
  <c r="AO30" i="6"/>
  <c r="AO6" i="6"/>
  <c r="AA12" i="6"/>
  <c r="AO12" i="6"/>
  <c r="AA20" i="6"/>
  <c r="AO20" i="6"/>
  <c r="AA22" i="6"/>
  <c r="AO22" i="6"/>
  <c r="AA24" i="6"/>
  <c r="AO34" i="6"/>
  <c r="AA37" i="6"/>
  <c r="AO37" i="6"/>
  <c r="D42" i="6"/>
  <c r="AA42" i="6"/>
  <c r="AO43" i="6"/>
  <c r="D58" i="6"/>
  <c r="AA58" i="6"/>
  <c r="G65" i="6"/>
  <c r="AO65" i="6"/>
  <c r="E85" i="6"/>
  <c r="AF85" i="6"/>
  <c r="AO87" i="6"/>
  <c r="AO88" i="6"/>
  <c r="G100" i="6"/>
  <c r="AO100" i="6"/>
  <c r="AL14" i="4"/>
  <c r="AM17" i="4"/>
  <c r="AG17" i="8" s="1"/>
  <c r="AM25" i="4"/>
  <c r="AG25" i="8" s="1"/>
  <c r="AM30" i="4"/>
  <c r="AG30" i="8" s="1"/>
  <c r="AO5" i="6"/>
  <c r="AE6" i="6"/>
  <c r="AF6" i="6" s="1"/>
  <c r="AO9" i="6"/>
  <c r="D11" i="6"/>
  <c r="AE15" i="6"/>
  <c r="AF15" i="6" s="1"/>
  <c r="AO17" i="6"/>
  <c r="D19" i="6"/>
  <c r="E22" i="6"/>
  <c r="AE27" i="6"/>
  <c r="E27" i="6" s="1"/>
  <c r="AA28" i="6"/>
  <c r="AO28" i="6"/>
  <c r="E30" i="6"/>
  <c r="AO31" i="6"/>
  <c r="AF42" i="6"/>
  <c r="AA43" i="6"/>
  <c r="AF45" i="6"/>
  <c r="AO47" i="6"/>
  <c r="AO48" i="6"/>
  <c r="AA53" i="6"/>
  <c r="AO53" i="6"/>
  <c r="AF58" i="6"/>
  <c r="E59" i="6"/>
  <c r="AA60" i="6"/>
  <c r="AO60" i="6"/>
  <c r="AA63" i="6"/>
  <c r="AA64" i="6"/>
  <c r="AO66" i="6"/>
  <c r="E77" i="6"/>
  <c r="AF77" i="6"/>
  <c r="AO79" i="6"/>
  <c r="AO80" i="6"/>
  <c r="AO90" i="6"/>
  <c r="AA95" i="6"/>
  <c r="AA96" i="6"/>
  <c r="AA100" i="6"/>
  <c r="D100" i="6"/>
  <c r="AM10" i="4"/>
  <c r="AG10" i="8" s="1"/>
  <c r="R13" i="8" s="1"/>
  <c r="AM18" i="4"/>
  <c r="AG18" i="8" s="1"/>
  <c r="AM26" i="4"/>
  <c r="AG26" i="8" s="1"/>
  <c r="AM31" i="4"/>
  <c r="AG31" i="8" s="1"/>
  <c r="AO14" i="6"/>
  <c r="AO25" i="6"/>
  <c r="AA34" i="6"/>
  <c r="AO35" i="6"/>
  <c r="E43" i="6"/>
  <c r="G49" i="6"/>
  <c r="AO49" i="6"/>
  <c r="AE63" i="6"/>
  <c r="AF63" i="6" s="1"/>
  <c r="AE64" i="6"/>
  <c r="E64" i="6" s="1"/>
  <c r="AA65" i="6"/>
  <c r="AO71" i="6"/>
  <c r="AO72" i="6"/>
  <c r="AO82" i="6"/>
  <c r="AA87" i="6"/>
  <c r="AA88" i="6"/>
  <c r="G92" i="6"/>
  <c r="AO92" i="6"/>
  <c r="AF95" i="6"/>
  <c r="AA97" i="6"/>
  <c r="AO102" i="6"/>
  <c r="AL12" i="4"/>
  <c r="AF12" i="8" s="1"/>
  <c r="AM19" i="4"/>
  <c r="AG19" i="8" s="1"/>
  <c r="AO23" i="6"/>
  <c r="AA25" i="6"/>
  <c r="AA31" i="6"/>
  <c r="AF34" i="6"/>
  <c r="AA35" i="6"/>
  <c r="AF37" i="6"/>
  <c r="AO39" i="6"/>
  <c r="AA44" i="6"/>
  <c r="AO44" i="6"/>
  <c r="AA47" i="6"/>
  <c r="AA48" i="6"/>
  <c r="AO50" i="6"/>
  <c r="AF64" i="6"/>
  <c r="D66" i="6"/>
  <c r="AA66" i="6"/>
  <c r="AO74" i="6"/>
  <c r="AA79" i="6"/>
  <c r="AA80" i="6"/>
  <c r="G84" i="6"/>
  <c r="AO84" i="6"/>
  <c r="AE88" i="6"/>
  <c r="AF88" i="6" s="1"/>
  <c r="AA89" i="6"/>
  <c r="AA92" i="6"/>
  <c r="D92" i="6"/>
  <c r="E98" i="6"/>
  <c r="AE98" i="6"/>
  <c r="AF98" i="6" s="1"/>
  <c r="AA102" i="6"/>
  <c r="AF35" i="6"/>
  <c r="AF43" i="6"/>
  <c r="AF51" i="6"/>
  <c r="AF59" i="6"/>
  <c r="AF67" i="6"/>
  <c r="AF75" i="6"/>
  <c r="E79" i="6"/>
  <c r="AF83" i="6"/>
  <c r="AF91" i="6"/>
  <c r="AE96" i="6"/>
  <c r="AF96" i="6" s="1"/>
  <c r="AA98" i="6"/>
  <c r="E103" i="6"/>
  <c r="N7" i="8"/>
  <c r="N11" i="8"/>
  <c r="B11" i="8" s="1"/>
  <c r="R12" i="8"/>
  <c r="N10" i="8"/>
  <c r="R11" i="8"/>
  <c r="N14" i="8"/>
  <c r="E46" i="6"/>
  <c r="E54" i="6"/>
  <c r="E62" i="6"/>
  <c r="E70" i="6"/>
  <c r="AE71" i="6"/>
  <c r="AF71" i="6" s="1"/>
  <c r="AO73" i="6"/>
  <c r="E78" i="6"/>
  <c r="AE79" i="6"/>
  <c r="AF79" i="6" s="1"/>
  <c r="AO81" i="6"/>
  <c r="E86" i="6"/>
  <c r="AE87" i="6"/>
  <c r="E87" i="6" s="1"/>
  <c r="AO89" i="6"/>
  <c r="E94" i="6"/>
  <c r="AE95" i="6"/>
  <c r="E95" i="6" s="1"/>
  <c r="AO97" i="6"/>
  <c r="AE103" i="6"/>
  <c r="AF103" i="6" s="1"/>
  <c r="O6" i="8"/>
  <c r="O10" i="8"/>
  <c r="O14" i="8"/>
  <c r="D48" i="6"/>
  <c r="D56" i="6"/>
  <c r="D64" i="6"/>
  <c r="D72" i="6"/>
  <c r="D80" i="6"/>
  <c r="D88" i="6"/>
  <c r="D96" i="6"/>
  <c r="N5" i="8"/>
  <c r="B5" i="8" s="1"/>
  <c r="N9" i="8"/>
  <c r="R10" i="8"/>
  <c r="N13" i="8"/>
  <c r="R14" i="8"/>
  <c r="O9" i="8"/>
  <c r="O13" i="8"/>
  <c r="N8" i="8"/>
  <c r="B8" i="8" s="1"/>
  <c r="N12" i="8"/>
  <c r="J14" i="9" l="1"/>
  <c r="J15" i="9" s="1"/>
  <c r="B7" i="8"/>
  <c r="B12" i="8"/>
  <c r="B13" i="8"/>
  <c r="H14" i="9"/>
  <c r="H15" i="9" s="1"/>
  <c r="A3" i="9"/>
  <c r="B10" i="8"/>
  <c r="AF14" i="8"/>
  <c r="AM14" i="4"/>
  <c r="AG14" i="8" s="1"/>
  <c r="R8" i="8" s="1"/>
  <c r="AF87" i="6"/>
  <c r="B14" i="8"/>
  <c r="E71" i="6"/>
  <c r="E96" i="6"/>
  <c r="E15" i="6"/>
  <c r="E80" i="6"/>
  <c r="AF27" i="6"/>
  <c r="AM3" i="6" s="1"/>
  <c r="AM2" i="6" s="1"/>
  <c r="E6" i="6"/>
  <c r="AF11" i="6"/>
  <c r="AK3" i="6" s="1"/>
  <c r="AK2" i="6" s="1"/>
  <c r="AI4" i="6" s="1"/>
  <c r="AI5" i="6" s="1"/>
  <c r="AI7" i="6" s="1"/>
  <c r="B9" i="8"/>
  <c r="AF72" i="6"/>
  <c r="G17" i="1"/>
  <c r="E63" i="6"/>
  <c r="B6" i="8"/>
  <c r="AF16" i="8"/>
  <c r="AM16" i="4"/>
  <c r="AG16" i="8" s="1"/>
  <c r="R6" i="8" s="1"/>
  <c r="E82" i="6"/>
  <c r="AO3" i="6"/>
  <c r="AO2" i="6" s="1"/>
  <c r="AA3" i="6"/>
  <c r="AA2" i="6" s="1"/>
  <c r="AI3" i="6" s="1"/>
  <c r="AI6" i="6" s="1"/>
  <c r="AF25" i="6"/>
  <c r="Q12" i="3"/>
  <c r="R12" i="3" s="1"/>
  <c r="Q8" i="3"/>
  <c r="R8" i="3" s="1"/>
  <c r="Q11" i="3"/>
  <c r="R11" i="3" s="1"/>
  <c r="Q15" i="3"/>
  <c r="R15" i="3" s="1"/>
  <c r="Q7" i="3"/>
  <c r="R7" i="3" s="1"/>
  <c r="Q9" i="3"/>
  <c r="R9" i="3" s="1"/>
  <c r="Q6" i="3"/>
  <c r="R6" i="3" s="1"/>
  <c r="Q5" i="3"/>
  <c r="R5" i="3" s="1"/>
  <c r="Q13" i="3"/>
  <c r="R13" i="3" s="1"/>
  <c r="Q14" i="3"/>
  <c r="R14" i="3" s="1"/>
  <c r="Q10" i="3"/>
  <c r="R10" i="3" s="1"/>
  <c r="R5" i="8"/>
  <c r="E88" i="6"/>
  <c r="E23" i="6"/>
  <c r="P3" i="8" l="1"/>
  <c r="Q3" i="8"/>
  <c r="AH3" i="6"/>
  <c r="AH2" i="6" s="1"/>
</calcChain>
</file>

<file path=xl/comments1.xml><?xml version="1.0" encoding="utf-8"?>
<comments xmlns="http://schemas.openxmlformats.org/spreadsheetml/2006/main">
  <authors>
    <author>user</author>
    <author>作者</author>
  </authors>
  <commentList>
    <comment ref="X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话费券1，客户端显示为0.1元</t>
        </r>
      </text>
    </comment>
    <comment ref="X20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获得金币，此处填写获得金币的途径，做之前与程序商定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龙江</author>
    <author>jianlong wo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获得金币，此处填写获得金币的途径，做之前与程序商定</t>
        </r>
      </text>
    </comment>
    <comment ref="AH4" authorId="1" shapeId="0">
      <text>
        <r>
          <rPr>
            <sz val="9"/>
            <rFont val="宋体"/>
            <family val="3"/>
            <charset val="134"/>
          </rPr>
          <t>按照平均值计算</t>
        </r>
      </text>
    </comment>
    <comment ref="AJ12" authorId="2" shapeId="0">
      <text>
        <r>
          <rPr>
            <b/>
            <sz val="9"/>
            <rFont val="宋体"/>
            <family val="3"/>
            <charset val="134"/>
          </rPr>
          <t>1000福卡=1元</t>
        </r>
      </text>
    </comment>
    <comment ref="AJ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4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玩家注册后的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玩家注册后的</t>
        </r>
      </text>
    </comment>
    <comment ref="F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玩家注册后的</t>
        </r>
      </text>
    </comment>
  </commentList>
</comments>
</file>

<file path=xl/comments5.xml><?xml version="1.0" encoding="utf-8"?>
<comments xmlns="http://schemas.openxmlformats.org/spreadsheetml/2006/main">
  <authors>
    <author>jianlong wo</author>
  </authors>
  <commentList>
    <comment ref="P3" authorId="0" shapeId="0">
      <text>
        <r>
          <rPr>
            <sz val="9"/>
            <color indexed="81"/>
            <rFont val="宋体"/>
            <family val="3"/>
            <charset val="134"/>
          </rPr>
          <t>调整后需要调整</t>
        </r>
        <r>
          <rPr>
            <b/>
            <sz val="9"/>
            <color indexed="81"/>
            <rFont val="宋体"/>
            <family val="3"/>
            <charset val="134"/>
          </rPr>
          <t>道具表</t>
        </r>
        <r>
          <rPr>
            <sz val="9"/>
            <color indexed="81"/>
            <rFont val="宋体"/>
            <family val="3"/>
            <charset val="134"/>
          </rPr>
          <t>金币、星钻价值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sz val="9"/>
            <color indexed="81"/>
            <rFont val="宋体"/>
            <family val="3"/>
            <charset val="134"/>
          </rPr>
          <t>改完后校验一下</t>
        </r>
      </text>
    </comment>
  </commentList>
</comments>
</file>

<file path=xl/sharedStrings.xml><?xml version="1.0" encoding="utf-8"?>
<sst xmlns="http://schemas.openxmlformats.org/spreadsheetml/2006/main" count="694" uniqueCount="264">
  <si>
    <t>cs</t>
  </si>
  <si>
    <t>c</t>
  </si>
  <si>
    <t>差额</t>
  </si>
  <si>
    <t>估算价值
百分比</t>
  </si>
  <si>
    <t>计算
奖励价值</t>
  </si>
  <si>
    <t>实际人民币价值(超级武器、金币、钻石)</t>
  </si>
  <si>
    <t>%</t>
  </si>
  <si>
    <t>实际人民币总价值</t>
  </si>
  <si>
    <t>买一送2千，阶段奖励为80%</t>
  </si>
  <si>
    <t>int</t>
  </si>
  <si>
    <t>string</t>
  </si>
  <si>
    <t>验算表</t>
  </si>
  <si>
    <t>rechargelimit</t>
  </si>
  <si>
    <t>reward</t>
  </si>
  <si>
    <t>pic</t>
  </si>
  <si>
    <t>物品1</t>
  </si>
  <si>
    <t>物品2</t>
  </si>
  <si>
    <t>物品3</t>
  </si>
  <si>
    <t>物品4</t>
  </si>
  <si>
    <t>物品5</t>
  </si>
  <si>
    <t>物品6</t>
  </si>
  <si>
    <t>充值额度</t>
  </si>
  <si>
    <t>达到该额度后玩家所得奖励</t>
  </si>
  <si>
    <t>宝箱图标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</si>
  <si>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</si>
  <si>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</si>
  <si>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</si>
  <si>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</si>
  <si>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</si>
  <si>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</si>
  <si>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</si>
  <si>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id</t>
  </si>
  <si>
    <t>金币</t>
  </si>
  <si>
    <t>人民币</t>
  </si>
  <si>
    <t>超级武器1</t>
  </si>
  <si>
    <t>钻石</t>
  </si>
  <si>
    <t>green</t>
  </si>
  <si>
    <t>超级武器2</t>
  </si>
  <si>
    <t>锁定</t>
  </si>
  <si>
    <t>超级武器3</t>
  </si>
  <si>
    <t>冰冻</t>
  </si>
  <si>
    <t>lan</t>
  </si>
  <si>
    <t>狂暴</t>
  </si>
  <si>
    <t>召唤</t>
  </si>
  <si>
    <t>超级武器4</t>
  </si>
  <si>
    <t>话费券</t>
  </si>
  <si>
    <t>blue</t>
  </si>
  <si>
    <t>brown</t>
  </si>
  <si>
    <t>10元话费卡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</si>
  <si>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</si>
  <si>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</si>
  <si>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</si>
  <si>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</si>
  <si>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</si>
  <si>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</si>
  <si>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</si>
  <si>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</si>
  <si>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</si>
  <si>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s</t>
  </si>
  <si>
    <t>每充值30元赠送一个金锤子</t>
  </si>
  <si>
    <t>满足条件的活跃按照2000算，V1及其以上玩家人数200左右</t>
  </si>
  <si>
    <t>活动期间，每天根据使用金锤子数量进行排名，前三的有弹头奖励</t>
  </si>
  <si>
    <t>drawpool</t>
  </si>
  <si>
    <t>probability</t>
  </si>
  <si>
    <t>dropVipLimit</t>
  </si>
  <si>
    <t>alllimit</t>
  </si>
  <si>
    <t>playerlimit</t>
  </si>
  <si>
    <t>recharge</t>
  </si>
  <si>
    <t>unlock</t>
  </si>
  <si>
    <t>led</t>
  </si>
  <si>
    <t>record</t>
  </si>
  <si>
    <t>zero</t>
  </si>
  <si>
    <t>序号</t>
  </si>
  <si>
    <t>分属奖池
1.金龙蛋
2.银龙蛋</t>
  </si>
  <si>
    <t>奖励内容</t>
  </si>
  <si>
    <t>抽中该奖励的权重</t>
  </si>
  <si>
    <t>掉落需要的VIP等级，大于等于该VIP</t>
  </si>
  <si>
    <r>
      <rPr>
        <sz val="9"/>
        <color theme="1"/>
        <rFont val="微软雅黑"/>
        <family val="2"/>
        <charset val="134"/>
      </rPr>
      <t xml:space="preserve">每日全服抽取次数上限
-1为无上限
</t>
    </r>
    <r>
      <rPr>
        <sz val="9"/>
        <color rgb="FFFF0000"/>
        <rFont val="微软雅黑"/>
        <family val="2"/>
        <charset val="134"/>
      </rPr>
      <t>充值或时间间隔解锁配置后生效</t>
    </r>
  </si>
  <si>
    <t>每日单个玩家抽取次数上限</t>
  </si>
  <si>
    <r>
      <rPr>
        <sz val="9"/>
        <color theme="1"/>
        <rFont val="微软雅黑"/>
        <family val="2"/>
        <charset val="134"/>
      </rPr>
      <t xml:space="preserve">每日全服充值n元后解锁一个此道具
</t>
    </r>
    <r>
      <rPr>
        <sz val="9"/>
        <color rgb="FFFF0000"/>
        <rFont val="微软雅黑"/>
        <family val="2"/>
        <charset val="134"/>
      </rPr>
      <t>每日间隔配置后此列废弃</t>
    </r>
  </si>
  <si>
    <t>每日隔n分钟后解锁一个此道具</t>
  </si>
  <si>
    <t>是否播放led
1为播放led
-1为不需要播放</t>
  </si>
  <si>
    <t>是否展示在活动界面上
1为展示
-1为不展示</t>
  </si>
  <si>
    <t>0点的时候补偿n个道具</t>
  </si>
  <si>
    <t>抽中概率</t>
  </si>
  <si>
    <t>期望值</t>
  </si>
  <si>
    <t>物品名称
辅助用到</t>
  </si>
  <si>
    <t>金币价值</t>
  </si>
  <si>
    <t>兑换价值衰减</t>
  </si>
  <si>
    <t>金币、钻石</t>
  </si>
  <si>
    <t>5元话费卡</t>
  </si>
  <si>
    <t>金蛋每日零点解锁一张50元一张30元话费，之后每充值1500元解锁一张50元、一张30元。2元5元无限制。</t>
  </si>
  <si>
    <t>双轮</t>
  </si>
  <si>
    <t>银蛋每日零点解锁100张5元，250张2元，之后不再补充。</t>
  </si>
  <si>
    <t>橄榄油</t>
  </si>
  <si>
    <t>米面礼盒</t>
  </si>
  <si>
    <t>1元话费卡</t>
  </si>
  <si>
    <t>该活动放出去后，关掉每日充值</t>
  </si>
  <si>
    <t>tesktype</t>
  </si>
  <si>
    <t>icon</t>
  </si>
  <si>
    <t>desc</t>
  </si>
  <si>
    <t>teskaim</t>
  </si>
  <si>
    <t>aimvalue</t>
  </si>
  <si>
    <t>viplevel</t>
  </si>
  <si>
    <t>weight</t>
  </si>
  <si>
    <t>continuity</t>
  </si>
  <si>
    <t>3类型任务验算</t>
  </si>
  <si>
    <r>
      <rPr>
        <sz val="10"/>
        <color theme="1"/>
        <rFont val="微软雅黑"/>
        <family val="2"/>
        <charset val="134"/>
      </rPr>
      <t xml:space="preserve">任务内容
</t>
    </r>
    <r>
      <rPr>
        <sz val="9"/>
        <color theme="1"/>
        <rFont val="微软雅黑"/>
        <family val="2"/>
        <charset val="134"/>
      </rPr>
      <t>8.当日每充值n元可获得m个金锤子
2.击杀boss获得锤子
14.游戏一定时间可获得锤子/s
3.根据当日登录游戏时解锁的最高炮倍率，对应捕鱼获得金币，</t>
    </r>
    <r>
      <rPr>
        <i/>
        <sz val="9"/>
        <color rgb="FF0070C0"/>
        <rFont val="微软雅黑"/>
        <family val="2"/>
        <charset val="134"/>
      </rPr>
      <t>详情炮解锁表</t>
    </r>
    <r>
      <rPr>
        <sz val="9"/>
        <color theme="1"/>
        <rFont val="微软雅黑"/>
        <family val="2"/>
        <charset val="134"/>
      </rPr>
      <t xml:space="preserve">
27.vipn每日登录可得锤子</t>
    </r>
  </si>
  <si>
    <t>每个任务使用的小icon（可以让美术出特定名字的图，就不用配这行了）（同福利）</t>
  </si>
  <si>
    <t>对应的文本描述</t>
  </si>
  <si>
    <t>任务目标id
根据鱼的type走
没有就写0</t>
  </si>
  <si>
    <t>任务达标需求（系数）
1为登录</t>
  </si>
  <si>
    <t>vip等级设置</t>
  </si>
  <si>
    <t>显示顺序权重
0表示没有权重</t>
  </si>
  <si>
    <t>是否为连续任务
1连续，0不连续</t>
  </si>
  <si>
    <t>物品类型和奖励内容</t>
  </si>
  <si>
    <t>vipN</t>
  </si>
  <si>
    <r>
      <rPr>
        <sz val="11"/>
        <color theme="1"/>
        <rFont val="微软雅黑"/>
        <family val="2"/>
        <charset val="134"/>
      </rPr>
      <t>金锤数量
/天</t>
    </r>
    <r>
      <rPr>
        <sz val="10"/>
        <color theme="1"/>
        <rFont val="微软雅黑"/>
        <family val="2"/>
        <charset val="134"/>
      </rPr>
      <t>（不计充值）</t>
    </r>
  </si>
  <si>
    <t>登录银锤数量
/天</t>
  </si>
  <si>
    <t>捕鱼掉落银锤数量
/天</t>
  </si>
  <si>
    <t>金币总价值</t>
  </si>
  <si>
    <t>炮倍率</t>
  </si>
  <si>
    <t>icon_renwutubiao_chongzhi_01</t>
  </si>
  <si>
    <t>eggtask_01</t>
  </si>
  <si>
    <t>2|1600|1</t>
  </si>
  <si>
    <t>icon_renwutubiao_boss_01</t>
  </si>
  <si>
    <t>eggtask_02</t>
  </si>
  <si>
    <t>icon_renwutubiao_shichang_01</t>
  </si>
  <si>
    <t>eggtask_03</t>
  </si>
  <si>
    <t>icon_renwutubiao_jinbii_01</t>
  </si>
  <si>
    <t>eggtask_04</t>
  </si>
  <si>
    <t>icon_renwutubiao_chuizi_01</t>
  </si>
  <si>
    <t>eggtask_05</t>
  </si>
  <si>
    <t>2|1601|1</t>
  </si>
  <si>
    <t>2|1601|2</t>
  </si>
  <si>
    <t>2|1601|3</t>
  </si>
  <si>
    <t>2|1601|4</t>
  </si>
  <si>
    <t>2|1601|5</t>
  </si>
  <si>
    <t>2|1601|6</t>
  </si>
  <si>
    <t>2|1601|7</t>
  </si>
  <si>
    <t>2|1601|8</t>
  </si>
  <si>
    <t>2|1601|9</t>
  </si>
  <si>
    <t>2|1601|12</t>
  </si>
  <si>
    <t>2|1601|15</t>
  </si>
  <si>
    <t>每天总共可以许愿6次，每次许愿从数量最小和最大直范围内随机一个值</t>
  </si>
  <si>
    <t>prize1</t>
  </si>
  <si>
    <t>prize1range</t>
  </si>
  <si>
    <t>prize2</t>
  </si>
  <si>
    <t>prize2range</t>
  </si>
  <si>
    <t>prize3</t>
  </si>
  <si>
    <t>prize3range</t>
  </si>
  <si>
    <t>prize4</t>
  </si>
  <si>
    <t>prize4range</t>
  </si>
  <si>
    <t>兑出按照1000福卡=15万金币，狂暴等道具按照金币价值来</t>
  </si>
  <si>
    <t>第n天</t>
  </si>
  <si>
    <t>奖品1</t>
  </si>
  <si>
    <t>奖品1范围</t>
  </si>
  <si>
    <t>奖品2</t>
  </si>
  <si>
    <t>奖品2范围</t>
  </si>
  <si>
    <t>奖品3</t>
  </si>
  <si>
    <t>奖品3范围</t>
  </si>
  <si>
    <t>奖品4</t>
  </si>
  <si>
    <t>奖品4范围</t>
  </si>
  <si>
    <t>数量最小</t>
  </si>
  <si>
    <t>数量最大</t>
  </si>
  <si>
    <t>平均值</t>
  </si>
  <si>
    <t>每天最大福卡</t>
  </si>
  <si>
    <t>1个该物品对应的价值</t>
  </si>
  <si>
    <t>钻石价值</t>
  </si>
  <si>
    <t>福卡</t>
  </si>
  <si>
    <t>次留</t>
  </si>
  <si>
    <t>3留</t>
  </si>
  <si>
    <t>7留</t>
  </si>
  <si>
    <t>正常情况下
普通翻倍钻石概率</t>
  </si>
  <si>
    <t>本次免费默认</t>
  </si>
  <si>
    <t>本次金币价值</t>
  </si>
  <si>
    <t>消耗钻石</t>
  </si>
  <si>
    <t>本次星钻默认</t>
  </si>
  <si>
    <t>正常情况下
超级翻倍概率</t>
  </si>
  <si>
    <t>本次免费</t>
  </si>
  <si>
    <t>星钻默认</t>
  </si>
  <si>
    <t>与40倍的比值</t>
  </si>
  <si>
    <t>key</t>
  </si>
  <si>
    <t>ptId</t>
  </si>
  <si>
    <t>ptweightFree</t>
  </si>
  <si>
    <t>ptweightGroup</t>
  </si>
  <si>
    <t>cjId</t>
  </si>
  <si>
    <t>cjweightFree</t>
  </si>
  <si>
    <t>cjweightGroup</t>
  </si>
  <si>
    <t>基础金币</t>
  </si>
  <si>
    <t xml:space="preserve">
</t>
  </si>
  <si>
    <t>平均倍数</t>
  </si>
  <si>
    <t>编号</t>
  </si>
  <si>
    <t>倍数</t>
  </si>
  <si>
    <t>普通翻倍（免费）
[0,x]中0表示默认概率
第N次权重</t>
  </si>
  <si>
    <t>倍数范围</t>
  </si>
  <si>
    <r>
      <rPr>
        <sz val="9"/>
        <color theme="1"/>
        <rFont val="微软雅黑"/>
        <family val="2"/>
        <charset val="134"/>
      </rPr>
      <t>超级翻倍</t>
    </r>
    <r>
      <rPr>
        <sz val="9"/>
        <color rgb="FFFF0000"/>
        <rFont val="微软雅黑"/>
        <family val="2"/>
        <charset val="134"/>
      </rPr>
      <t>(免费,暂无）</t>
    </r>
    <r>
      <rPr>
        <sz val="9"/>
        <color theme="1"/>
        <rFont val="微软雅黑"/>
        <family val="2"/>
        <charset val="134"/>
      </rPr>
      <t xml:space="preserve">
[0,x]中0表示默认概率
第N次权重</t>
    </r>
  </si>
  <si>
    <t>翻倍钻石</t>
  </si>
  <si>
    <t>权重</t>
  </si>
  <si>
    <t>概率</t>
  </si>
  <si>
    <t>平均金币</t>
  </si>
  <si>
    <t>实际价值</t>
  </si>
  <si>
    <t>玩家购买钻石时不增加充值池子</t>
  </si>
  <si>
    <t>即实际上1钻石=2万金币</t>
  </si>
  <si>
    <t>然后按照1：0.9下调了星钻翻倍的概率</t>
  </si>
  <si>
    <t>clockin</t>
  </si>
  <si>
    <t>get</t>
  </si>
  <si>
    <t>addpay</t>
  </si>
  <si>
    <t>第n天打卡需充值的金额（根据序号为第n天）</t>
  </si>
  <si>
    <t>完成第n日打卡所得买单券数量（序号为第n天）</t>
  </si>
  <si>
    <r>
      <rPr>
        <sz val="10"/>
        <color theme="1"/>
        <rFont val="微软雅黑"/>
        <family val="2"/>
        <charset val="134"/>
      </rPr>
      <t>第n次补卡需充值的金额（根据序号为第n</t>
    </r>
    <r>
      <rPr>
        <b/>
        <sz val="10"/>
        <color theme="1"/>
        <rFont val="微软雅黑"/>
        <family val="2"/>
        <charset val="134"/>
      </rPr>
      <t>次</t>
    </r>
    <r>
      <rPr>
        <sz val="10"/>
        <color theme="1"/>
        <rFont val="微软雅黑"/>
        <family val="2"/>
        <charset val="134"/>
      </rPr>
      <t>补卡）</t>
    </r>
  </si>
  <si>
    <t>2|1213|6</t>
  </si>
  <si>
    <t>客户端展示为固定展示，配置展示哪些内容</t>
  </si>
  <si>
    <t>金币价值(闪电)</t>
  </si>
  <si>
    <t>星钻价格</t>
  </si>
  <si>
    <t>dropItem</t>
  </si>
  <si>
    <t>isValuable</t>
  </si>
  <si>
    <t>showPosition</t>
  </si>
  <si>
    <t>dropWeight</t>
  </si>
  <si>
    <t>fullServiceLimit</t>
  </si>
  <si>
    <t>singleLimit</t>
  </si>
  <si>
    <t>掉落物品和数量</t>
  </si>
  <si>
    <t>掉落权重</t>
  </si>
  <si>
    <r>
      <rPr>
        <sz val="10"/>
        <color theme="1"/>
        <rFont val="微软雅黑"/>
        <family val="2"/>
        <charset val="134"/>
      </rPr>
      <t xml:space="preserve">全服每日上限
</t>
    </r>
    <r>
      <rPr>
        <sz val="8"/>
        <color rgb="FFFF0000"/>
        <rFont val="微软雅黑"/>
        <family val="2"/>
        <charset val="134"/>
      </rPr>
      <t>-1表示无上限</t>
    </r>
  </si>
  <si>
    <t>是否进入led播放：
0不进入
1进入B类led
2进入B+类</t>
  </si>
  <si>
    <t>辅助
xx万金币</t>
  </si>
  <si>
    <t>掉落概率
辅助</t>
  </si>
  <si>
    <t>int</t>
    <phoneticPr fontId="24" type="noConversion"/>
  </si>
  <si>
    <r>
      <t xml:space="preserve">每人每天获得上限
</t>
    </r>
    <r>
      <rPr>
        <sz val="8"/>
        <color rgb="FFFF0000"/>
        <rFont val="微软雅黑"/>
        <family val="2"/>
        <charset val="134"/>
      </rPr>
      <t>-1表示无上限</t>
    </r>
    <phoneticPr fontId="24" type="noConversion"/>
  </si>
  <si>
    <t>抽到该档位需要
vip等级限制</t>
    <phoneticPr fontId="24" type="noConversion"/>
  </si>
  <si>
    <r>
      <t>vip</t>
    </r>
    <r>
      <rPr>
        <sz val="10"/>
        <color theme="1"/>
        <rFont val="微软雅黑"/>
        <family val="2"/>
        <charset val="134"/>
      </rPr>
      <t>Limit</t>
    </r>
    <phoneticPr fontId="24" type="noConversion"/>
  </si>
  <si>
    <t>int</t>
    <phoneticPr fontId="24" type="noConversion"/>
  </si>
  <si>
    <t>s</t>
    <phoneticPr fontId="24" type="noConversion"/>
  </si>
  <si>
    <t>是否按照贵
重物品显示
0否，1是</t>
    <phoneticPr fontId="24" type="noConversion"/>
  </si>
  <si>
    <t>展示位置，图片中
从左下顺时针开始为1号位置</t>
    <phoneticPr fontId="24" type="noConversion"/>
  </si>
  <si>
    <t>http://www.bejson.com/</t>
    <phoneticPr fontId="24" type="noConversion"/>
  </si>
  <si>
    <t>grade</t>
  </si>
  <si>
    <t>prize</t>
  </si>
  <si>
    <t>档位编号</t>
  </si>
  <si>
    <t>充值档位</t>
  </si>
  <si>
    <t>充值档位完成后可领取的奖励</t>
  </si>
  <si>
    <t>档位价值</t>
    <phoneticPr fontId="24" type="noConversion"/>
  </si>
  <si>
    <t>""</t>
    <phoneticPr fontId="24" type="noConversion"/>
  </si>
  <si>
    <t>""</t>
    <phoneticPr fontId="24" type="noConversion"/>
  </si>
  <si>
    <t>""</t>
    <phoneticPr fontId="24" type="noConversion"/>
  </si>
  <si>
    <t>金币价值</t>
    <phoneticPr fontId="24" type="noConversion"/>
  </si>
  <si>
    <r>
      <t>GM配置</t>
    </r>
    <r>
      <rPr>
        <b/>
        <sz val="11"/>
        <color theme="1"/>
        <rFont val="微软雅黑"/>
        <family val="2"/>
        <charset val="134"/>
      </rPr>
      <t>累计</t>
    </r>
    <r>
      <rPr>
        <sz val="11"/>
        <color theme="1"/>
        <rFont val="微软雅黑"/>
        <family val="2"/>
        <charset val="134"/>
      </rPr>
      <t>充值</t>
    </r>
    <phoneticPr fontId="24" type="noConversion"/>
  </si>
  <si>
    <r>
      <t xml:space="preserve">显示图片
</t>
    </r>
    <r>
      <rPr>
        <sz val="8"/>
        <color theme="1"/>
        <rFont val="微软雅黑"/>
        <family val="2"/>
        <charset val="134"/>
      </rPr>
      <t>如果配置显示配置图片，否则显示默认图片</t>
    </r>
    <phoneticPr fontId="24" type="noConversion"/>
  </si>
  <si>
    <t>是否显示具体值
0否，1是</t>
    <phoneticPr fontId="24" type="noConversion"/>
  </si>
  <si>
    <t>icon</t>
    <phoneticPr fontId="24" type="noConversion"/>
  </si>
  <si>
    <t>isNum</t>
    <phoneticPr fontId="24" type="noConversion"/>
  </si>
  <si>
    <t>ic_zg1y_01</t>
    <phoneticPr fontId="24" type="noConversion"/>
  </si>
  <si>
    <t>修正后星钻</t>
    <phoneticPr fontId="24" type="noConversion"/>
  </si>
  <si>
    <t>闪电</t>
    <phoneticPr fontId="24" type="noConversion"/>
  </si>
  <si>
    <t>档位金币价值</t>
    <phoneticPr fontId="24" type="noConversion"/>
  </si>
  <si>
    <t>奖励
金币价值</t>
    <phoneticPr fontId="24" type="noConversion"/>
  </si>
  <si>
    <t>奖励占档位比</t>
    <phoneticPr fontId="24" type="noConversion"/>
  </si>
  <si>
    <t>不考虑道具时
奖励金币价值</t>
    <phoneticPr fontId="24" type="noConversion"/>
  </si>
  <si>
    <t>不考虑道具占比</t>
    <phoneticPr fontId="24" type="noConversion"/>
  </si>
  <si>
    <t>闪电</t>
  </si>
  <si>
    <t>[[1,10,"",["2|1005|1","2|1003|5","2|1603|1"]],[2,50,"",["2|1005|2","2|1003|10","2|1603|6"]],[3,100,"",["2|1005|3","2|1003|20","2|1603|8"]],[4,200,"",["2|1006|2","2|1003|30","2|1603|18"]],[5,500,"",["2|1006|5","2|1003|50","2|1603|38"]],[6,1000,"",["2|1007|5","2|1003|100","2|1603|58"]],[7,2000,"",["2|1007|10","2|1003|200","2|1603|88"]],[8,3000,"",["2|1008|5","2|1003|300","2|1603|98"]],[9,5000,"",["2|1008|20","2|1003|500","2|1603|168"]]]</t>
    <phoneticPr fontId="24" type="noConversion"/>
  </si>
  <si>
    <r>
      <t>普通翻倍（钻石</t>
    </r>
    <r>
      <rPr>
        <sz val="9"/>
        <color rgb="FFFF0000"/>
        <rFont val="微软雅黑"/>
        <family val="2"/>
        <charset val="134"/>
      </rPr>
      <t>/福卡</t>
    </r>
    <r>
      <rPr>
        <sz val="9"/>
        <color theme="1"/>
        <rFont val="微软雅黑"/>
        <family val="2"/>
        <charset val="134"/>
      </rPr>
      <t>）
[0,x]中0表示默认概率
第N次权重</t>
    </r>
    <phoneticPr fontId="24" type="noConversion"/>
  </si>
  <si>
    <r>
      <t>超级翻倍（钻石</t>
    </r>
    <r>
      <rPr>
        <sz val="9"/>
        <color rgb="FFFF0000"/>
        <rFont val="微软雅黑"/>
        <family val="2"/>
        <charset val="134"/>
      </rPr>
      <t>/福卡</t>
    </r>
    <r>
      <rPr>
        <sz val="9"/>
        <color theme="1"/>
        <rFont val="微软雅黑"/>
        <family val="2"/>
        <charset val="134"/>
      </rPr>
      <t>）
[0,x]中0表示默认概率
第N次权重</t>
    </r>
    <phoneticPr fontId="24" type="noConversion"/>
  </si>
  <si>
    <t>冰冻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</si>
</sst>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E+00"/>
    <numFmt numFmtId="177" formatCode="0.0%"/>
    <numFmt numFmtId="178" formatCode="0.000000%"/>
    <numFmt numFmtId="179" formatCode="0_);[Red]\(0\)"/>
    <numFmt numFmtId="180" formatCode="0.0000%"/>
    <numFmt numFmtId="181" formatCode="0.00_);[Red]\(0.00\)"/>
  </numFmts>
  <fonts count="32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7030A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i/>
      <sz val="9"/>
      <color rgb="FF0070C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9"/>
      <color indexed="81"/>
      <name val="宋体"/>
      <family val="3"/>
      <charset val="134"/>
    </font>
    <font>
      <b/>
      <sz val="8"/>
      <color theme="1"/>
      <name val="微软雅黑"/>
      <family val="2"/>
      <charset val="134"/>
    </font>
    <font>
      <sz val="6"/>
      <color theme="1"/>
      <name val="微软雅黑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theme="3" tint="0.799798577837458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64598529007846"/>
        <bgColor indexed="64"/>
      </patternFill>
    </fill>
    <fill>
      <patternFill patternType="solid">
        <fgColor theme="3" tint="0.799615466780602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3" tint="0.3996704000976592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70702230903046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3" tint="0.399822992645039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3" tint="0.3998535111545152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17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8" fontId="1" fillId="0" borderId="0" xfId="1" applyNumberFormat="1" applyFont="1" applyAlignment="1">
      <alignment horizontal="left"/>
    </xf>
    <xf numFmtId="177" fontId="5" fillId="0" borderId="0" xfId="1" applyNumberFormat="1" applyFont="1" applyFill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9" fontId="1" fillId="0" borderId="0" xfId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vertical="center"/>
    </xf>
    <xf numFmtId="180" fontId="8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/>
    </xf>
    <xf numFmtId="180" fontId="6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0" borderId="0" xfId="0" applyFont="1"/>
    <xf numFmtId="0" fontId="12" fillId="0" borderId="0" xfId="0" applyFont="1"/>
    <xf numFmtId="0" fontId="11" fillId="6" borderId="5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3" fillId="6" borderId="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9" fontId="1" fillId="0" borderId="0" xfId="1" applyFont="1" applyAlignment="1">
      <alignment horizontal="left" vertical="center"/>
    </xf>
    <xf numFmtId="9" fontId="1" fillId="6" borderId="0" xfId="1" applyFont="1" applyFill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6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0" fontId="7" fillId="4" borderId="10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180" fontId="10" fillId="10" borderId="3" xfId="1" applyNumberFormat="1" applyFont="1" applyFill="1" applyBorder="1" applyAlignment="1">
      <alignment horizontal="left"/>
    </xf>
    <xf numFmtId="0" fontId="8" fillId="0" borderId="3" xfId="1" applyNumberFormat="1" applyFont="1" applyBorder="1" applyAlignment="1">
      <alignment horizontal="left"/>
    </xf>
    <xf numFmtId="180" fontId="10" fillId="10" borderId="0" xfId="1" applyNumberFormat="1" applyFont="1" applyFill="1" applyBorder="1" applyAlignment="1">
      <alignment horizontal="left"/>
    </xf>
    <xf numFmtId="0" fontId="8" fillId="0" borderId="0" xfId="1" applyNumberFormat="1" applyFont="1" applyBorder="1" applyAlignment="1">
      <alignment horizontal="left"/>
    </xf>
    <xf numFmtId="10" fontId="8" fillId="0" borderId="0" xfId="1" applyNumberFormat="1" applyFont="1" applyBorder="1" applyAlignment="1">
      <alignment horizontal="left"/>
    </xf>
    <xf numFmtId="10" fontId="8" fillId="0" borderId="6" xfId="1" applyNumberFormat="1" applyFont="1" applyBorder="1" applyAlignment="1">
      <alignment horizontal="left"/>
    </xf>
    <xf numFmtId="10" fontId="15" fillId="0" borderId="6" xfId="1" applyNumberFormat="1" applyFont="1" applyBorder="1" applyAlignment="1">
      <alignment horizontal="left"/>
    </xf>
    <xf numFmtId="0" fontId="8" fillId="0" borderId="8" xfId="1" applyNumberFormat="1" applyFont="1" applyBorder="1" applyAlignment="1">
      <alignment horizontal="left"/>
    </xf>
    <xf numFmtId="0" fontId="8" fillId="0" borderId="9" xfId="1" applyNumberFormat="1" applyFont="1" applyBorder="1" applyAlignment="1">
      <alignment horizontal="left"/>
    </xf>
    <xf numFmtId="0" fontId="8" fillId="0" borderId="0" xfId="1" applyNumberFormat="1" applyFont="1" applyFill="1" applyBorder="1" applyAlignment="1">
      <alignment horizontal="left"/>
    </xf>
    <xf numFmtId="180" fontId="10" fillId="10" borderId="8" xfId="1" applyNumberFormat="1" applyFont="1" applyFill="1" applyBorder="1" applyAlignment="1">
      <alignment horizontal="left"/>
    </xf>
    <xf numFmtId="0" fontId="8" fillId="0" borderId="8" xfId="1" applyNumberFormat="1" applyFont="1" applyFill="1" applyBorder="1" applyAlignment="1">
      <alignment horizontal="left"/>
    </xf>
    <xf numFmtId="0" fontId="10" fillId="1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0" fillId="10" borderId="5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0" fillId="7" borderId="0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10" borderId="0" xfId="0" applyFont="1" applyFill="1" applyBorder="1" applyAlignment="1">
      <alignment horizontal="left" vertical="center"/>
    </xf>
    <xf numFmtId="0" fontId="10" fillId="10" borderId="7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11" borderId="3" xfId="0" applyFont="1" applyFill="1" applyBorder="1" applyAlignment="1">
      <alignment horizontal="left" vertical="center"/>
    </xf>
    <xf numFmtId="0" fontId="10" fillId="11" borderId="0" xfId="0" applyFont="1" applyFill="1" applyBorder="1" applyAlignment="1">
      <alignment horizontal="left" vertical="center"/>
    </xf>
    <xf numFmtId="0" fontId="10" fillId="11" borderId="5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11" borderId="7" xfId="0" applyFont="1" applyFill="1" applyBorder="1" applyAlignment="1">
      <alignment horizontal="left" vertical="center"/>
    </xf>
    <xf numFmtId="0" fontId="10" fillId="11" borderId="8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0" fillId="10" borderId="0" xfId="0" applyFont="1" applyFill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9" fontId="8" fillId="0" borderId="0" xfId="1" applyFont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9" fontId="8" fillId="6" borderId="0" xfId="1" applyFont="1" applyFill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81" fontId="6" fillId="0" borderId="0" xfId="1" applyNumberFormat="1" applyFont="1" applyAlignment="1">
      <alignment horizontal="left"/>
    </xf>
    <xf numFmtId="0" fontId="14" fillId="0" borderId="0" xfId="0" applyFont="1" applyAlignment="1">
      <alignment horizontal="left" vertical="center"/>
    </xf>
    <xf numFmtId="0" fontId="8" fillId="0" borderId="0" xfId="0" applyFont="1"/>
    <xf numFmtId="0" fontId="1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77" fontId="8" fillId="0" borderId="0" xfId="1" applyNumberFormat="1" applyFont="1" applyAlignment="1">
      <alignment horizontal="left" vertical="center"/>
    </xf>
    <xf numFmtId="10" fontId="8" fillId="0" borderId="0" xfId="1" applyNumberFormat="1" applyFont="1" applyAlignment="1">
      <alignment horizontal="left" vertical="center"/>
    </xf>
    <xf numFmtId="177" fontId="8" fillId="0" borderId="0" xfId="1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5" fillId="2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7" fillId="0" borderId="0" xfId="2"/>
    <xf numFmtId="0" fontId="2" fillId="15" borderId="1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16" fillId="15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8" fillId="0" borderId="0" xfId="0" applyFont="1" applyAlignment="1">
      <alignment horizontal="left"/>
    </xf>
    <xf numFmtId="0" fontId="3" fillId="0" borderId="0" xfId="0" applyFont="1" applyAlignment="1">
      <alignment wrapText="1"/>
    </xf>
    <xf numFmtId="9" fontId="1" fillId="0" borderId="0" xfId="1" applyNumberFormat="1" applyFont="1" applyAlignment="1">
      <alignment horizontal="left"/>
    </xf>
    <xf numFmtId="177" fontId="3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9" fontId="3" fillId="0" borderId="0" xfId="1" applyNumberFormat="1" applyFont="1" applyAlignment="1">
      <alignment horizontal="left"/>
    </xf>
    <xf numFmtId="0" fontId="30" fillId="0" borderId="0" xfId="0" applyFont="1" applyAlignment="1">
      <alignment horizontal="left"/>
    </xf>
    <xf numFmtId="10" fontId="31" fillId="0" borderId="0" xfId="1" applyNumberFormat="1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9" fillId="13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9" fillId="12" borderId="0" xfId="0" applyFont="1" applyFill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16" borderId="0" xfId="0" applyFont="1" applyFill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10" fillId="6" borderId="5" xfId="0" applyFont="1" applyFill="1" applyBorder="1" applyAlignment="1">
      <alignment horizontal="left" vertical="center"/>
    </xf>
  </cellXfs>
  <cellStyles count="3">
    <cellStyle name="百分比" xfId="1" builtinId="5"/>
    <cellStyle name="常规" xfId="0" builtinId="0"/>
    <cellStyle name="超链接" xfId="2" builtinId="8"/>
  </cellStyles>
  <dxfs count="49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</xdr:colOff>
      <xdr:row>22</xdr:row>
      <xdr:rowOff>62226</xdr:rowOff>
    </xdr:from>
    <xdr:to>
      <xdr:col>21</xdr:col>
      <xdr:colOff>379595</xdr:colOff>
      <xdr:row>34</xdr:row>
      <xdr:rowOff>136689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1860" y="4649466"/>
          <a:ext cx="7306175" cy="2451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hyperlink" Target="http://www.bejson.com/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workbookViewId="0">
      <selection activeCell="A2" sqref="A2"/>
    </sheetView>
  </sheetViews>
  <sheetFormatPr defaultColWidth="9" defaultRowHeight="14.4" x14ac:dyDescent="0.25"/>
  <cols>
    <col min="1" max="1" width="12.109375" customWidth="1"/>
    <col min="2" max="2" width="57.33203125" customWidth="1"/>
    <col min="3" max="3" width="35.6640625" customWidth="1"/>
    <col min="10" max="10" width="5.33203125" customWidth="1"/>
    <col min="19" max="19" width="10.44140625" customWidth="1"/>
  </cols>
  <sheetData>
    <row r="1" spans="1:47" ht="17.25" customHeight="1" x14ac:dyDescent="0.35">
      <c r="A1" s="38" t="s">
        <v>0</v>
      </c>
      <c r="B1" s="38" t="s">
        <v>0</v>
      </c>
      <c r="C1" s="38" t="s">
        <v>1</v>
      </c>
      <c r="D1" s="207" t="s">
        <v>2</v>
      </c>
      <c r="E1" s="208" t="s">
        <v>3</v>
      </c>
      <c r="F1" s="208" t="s">
        <v>4</v>
      </c>
      <c r="G1" s="209" t="s">
        <v>5</v>
      </c>
      <c r="H1" s="210" t="s">
        <v>6</v>
      </c>
      <c r="I1" s="211" t="s">
        <v>7</v>
      </c>
      <c r="J1" s="210" t="s">
        <v>6</v>
      </c>
      <c r="K1" s="90" t="s">
        <v>8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</row>
    <row r="2" spans="1:47" ht="17.25" customHeight="1" x14ac:dyDescent="0.35">
      <c r="A2" s="39" t="s">
        <v>9</v>
      </c>
      <c r="B2" s="39" t="s">
        <v>10</v>
      </c>
      <c r="C2" s="39" t="s">
        <v>10</v>
      </c>
      <c r="D2" s="207"/>
      <c r="E2" s="208"/>
      <c r="F2" s="208"/>
      <c r="G2" s="209"/>
      <c r="H2" s="210"/>
      <c r="I2" s="211"/>
      <c r="J2" s="210"/>
      <c r="K2" s="165" t="s">
        <v>11</v>
      </c>
      <c r="L2" s="166"/>
      <c r="M2" s="166"/>
      <c r="N2" s="90"/>
      <c r="O2" s="90"/>
      <c r="P2" s="166"/>
      <c r="Q2" s="166"/>
      <c r="R2" s="166"/>
      <c r="S2" s="90"/>
      <c r="T2" s="90"/>
      <c r="U2" s="166"/>
      <c r="V2" s="166"/>
      <c r="W2" s="166"/>
      <c r="X2" s="90"/>
      <c r="Y2" s="90"/>
      <c r="Z2" s="166"/>
      <c r="AA2" s="166"/>
      <c r="AB2" s="166"/>
      <c r="AC2" s="90"/>
      <c r="AD2" s="90"/>
      <c r="AE2" s="166"/>
      <c r="AF2" s="166"/>
      <c r="AG2" s="166"/>
      <c r="AH2" s="90"/>
      <c r="AI2" s="90"/>
      <c r="AJ2" s="166"/>
      <c r="AK2" s="166"/>
      <c r="AL2" s="166"/>
      <c r="AM2" s="90"/>
      <c r="AN2" s="90"/>
      <c r="AO2" s="90"/>
      <c r="AP2" s="90"/>
      <c r="AQ2" s="90"/>
      <c r="AR2" s="90"/>
      <c r="AS2" s="90"/>
      <c r="AT2" s="90"/>
      <c r="AU2" s="90"/>
    </row>
    <row r="3" spans="1:47" ht="17.25" customHeight="1" x14ac:dyDescent="0.35">
      <c r="A3" s="39" t="s">
        <v>12</v>
      </c>
      <c r="B3" s="39" t="s">
        <v>13</v>
      </c>
      <c r="C3" s="39" t="s">
        <v>14</v>
      </c>
      <c r="D3" s="207"/>
      <c r="E3" s="208"/>
      <c r="F3" s="208"/>
      <c r="G3" s="209"/>
      <c r="H3" s="210"/>
      <c r="I3" s="211"/>
      <c r="J3" s="210"/>
      <c r="K3" s="212" t="s">
        <v>15</v>
      </c>
      <c r="L3" s="212"/>
      <c r="M3" s="212"/>
      <c r="N3" s="212"/>
      <c r="O3" s="212"/>
      <c r="P3" s="206" t="s">
        <v>16</v>
      </c>
      <c r="Q3" s="206"/>
      <c r="R3" s="206"/>
      <c r="S3" s="206"/>
      <c r="T3" s="206"/>
      <c r="U3" s="213" t="s">
        <v>17</v>
      </c>
      <c r="V3" s="213"/>
      <c r="W3" s="213"/>
      <c r="X3" s="213"/>
      <c r="Y3" s="213"/>
      <c r="Z3" s="206" t="s">
        <v>18</v>
      </c>
      <c r="AA3" s="206"/>
      <c r="AB3" s="206"/>
      <c r="AC3" s="206"/>
      <c r="AD3" s="206"/>
      <c r="AE3" s="213" t="s">
        <v>19</v>
      </c>
      <c r="AF3" s="213"/>
      <c r="AG3" s="213"/>
      <c r="AH3" s="213"/>
      <c r="AI3" s="213"/>
      <c r="AJ3" s="206" t="s">
        <v>20</v>
      </c>
      <c r="AK3" s="206"/>
      <c r="AL3" s="206"/>
      <c r="AM3" s="206"/>
      <c r="AN3" s="206"/>
      <c r="AO3" s="90"/>
      <c r="AP3" s="90"/>
      <c r="AQ3" s="90"/>
      <c r="AR3" s="90"/>
      <c r="AS3" s="90"/>
      <c r="AT3" s="90"/>
      <c r="AU3" s="90"/>
    </row>
    <row r="4" spans="1:47" ht="33" customHeight="1" x14ac:dyDescent="0.25">
      <c r="A4" s="84" t="s">
        <v>21</v>
      </c>
      <c r="B4" s="84" t="s">
        <v>22</v>
      </c>
      <c r="C4" s="84" t="s">
        <v>23</v>
      </c>
      <c r="D4" s="207"/>
      <c r="E4" s="208"/>
      <c r="F4" s="208"/>
      <c r="G4" s="209"/>
      <c r="H4" s="210"/>
      <c r="I4" s="211"/>
      <c r="J4" s="210"/>
      <c r="K4" s="167" t="s">
        <v>24</v>
      </c>
      <c r="L4" s="168" t="s">
        <v>25</v>
      </c>
      <c r="M4" s="168" t="s">
        <v>26</v>
      </c>
      <c r="N4" s="168" t="s">
        <v>27</v>
      </c>
      <c r="O4" s="169" t="s">
        <v>28</v>
      </c>
      <c r="P4" s="167" t="s">
        <v>24</v>
      </c>
      <c r="Q4" s="168" t="s">
        <v>25</v>
      </c>
      <c r="R4" s="168" t="s">
        <v>26</v>
      </c>
      <c r="S4" s="168" t="s">
        <v>27</v>
      </c>
      <c r="T4" s="169" t="s">
        <v>28</v>
      </c>
      <c r="U4" s="167" t="s">
        <v>24</v>
      </c>
      <c r="V4" s="168" t="s">
        <v>25</v>
      </c>
      <c r="W4" s="168" t="s">
        <v>26</v>
      </c>
      <c r="X4" s="168" t="s">
        <v>27</v>
      </c>
      <c r="Y4" s="169" t="s">
        <v>28</v>
      </c>
      <c r="Z4" s="167" t="s">
        <v>24</v>
      </c>
      <c r="AA4" s="168" t="s">
        <v>25</v>
      </c>
      <c r="AB4" s="168" t="s">
        <v>26</v>
      </c>
      <c r="AC4" s="168" t="s">
        <v>27</v>
      </c>
      <c r="AD4" s="169" t="s">
        <v>28</v>
      </c>
      <c r="AE4" s="167" t="s">
        <v>24</v>
      </c>
      <c r="AF4" s="168" t="s">
        <v>25</v>
      </c>
      <c r="AG4" s="168" t="s">
        <v>26</v>
      </c>
      <c r="AH4" s="168" t="s">
        <v>27</v>
      </c>
      <c r="AI4" s="169" t="s">
        <v>28</v>
      </c>
      <c r="AJ4" s="167" t="s">
        <v>24</v>
      </c>
      <c r="AK4" s="168" t="s">
        <v>25</v>
      </c>
      <c r="AL4" s="168" t="s">
        <v>26</v>
      </c>
      <c r="AM4" s="168" t="s">
        <v>27</v>
      </c>
      <c r="AN4" s="169" t="s">
        <v>28</v>
      </c>
      <c r="AO4" s="176"/>
      <c r="AP4" s="176"/>
      <c r="AQ4" s="133">
        <v>0</v>
      </c>
      <c r="AR4" s="133" t="s">
        <v>29</v>
      </c>
      <c r="AS4" s="133" t="s">
        <v>30</v>
      </c>
      <c r="AT4" s="133" t="s">
        <v>25</v>
      </c>
      <c r="AU4" s="133" t="s">
        <v>31</v>
      </c>
    </row>
    <row r="5" spans="1:47" ht="15.6" x14ac:dyDescent="0.35">
      <c r="A5" s="90">
        <v>50</v>
      </c>
      <c r="B5" s="90" t="str">
        <f t="shared" ref="B5:B16" si="0">IF(AJ5&lt;&gt;"",L5&amp;"|"&amp;M5&amp;"|"&amp;N5&amp;","&amp;Q5&amp;"|"&amp;R5&amp;"|"&amp;S5&amp;","&amp;V5&amp;"|"&amp;W5&amp;"|"&amp;X5&amp;","&amp;AA5&amp;"|"&amp;AB5&amp;"|"&amp;AC5&amp;","&amp;AF5&amp;"|"&amp;AG5&amp;"|"&amp;AH5&amp;","&amp;AK5&amp;"|"&amp;AL5&amp;"|"&amp;AM5,IF(AE5&lt;&gt;"",L5&amp;"|"&amp;M5&amp;"|"&amp;N5&amp;","&amp;Q5&amp;"|"&amp;R5&amp;"|"&amp;S5&amp;","&amp;V5&amp;"|"&amp;W5&amp;"|"&amp;X5&amp;","&amp;AA5&amp;"|"&amp;AB5&amp;"|"&amp;AC5&amp;","&amp;AF5&amp;"|"&amp;AG5&amp;"|"&amp;AH5,IF(Z5&lt;&gt;"",L5&amp;"|"&amp;M5&amp;"|"&amp;N5&amp;","&amp;Q5&amp;"|"&amp;R5&amp;"|"&amp;S5&amp;","&amp;V5&amp;"|"&amp;W5&amp;"|"&amp;X5&amp;","&amp;AA5&amp;"|"&amp;AB5&amp;"|"&amp;AC5,IF(U5&lt;&gt;"",L5&amp;"|"&amp;M5&amp;"|"&amp;N5&amp;","&amp;Q5&amp;"|"&amp;R5&amp;"|"&amp;S5&amp;","&amp;V5&amp;"|"&amp;W5&amp;"|"&amp;X5,IF(P5&lt;&gt;"",L5&amp;"|"&amp;M5&amp;"|"&amp;N5&amp;","&amp;Q5&amp;"|"&amp;R5&amp;"|"&amp;S5,L5&amp;"|"&amp;M5&amp;"|"&amp;N5)))))</f>
        <v>1|2|400000</v>
      </c>
      <c r="C5" s="90"/>
      <c r="D5" s="43">
        <f>A5</f>
        <v>50</v>
      </c>
      <c r="E5" s="90">
        <v>0.65</v>
      </c>
      <c r="F5" s="90">
        <f>D5*E5</f>
        <v>32.5</v>
      </c>
      <c r="G5" s="92">
        <f>O5</f>
        <v>40</v>
      </c>
      <c r="H5" s="157">
        <f>G5/A5</f>
        <v>0.8</v>
      </c>
      <c r="I5" s="92">
        <f>O5+T5+Y5+AD5+AI5+AN5</f>
        <v>40</v>
      </c>
      <c r="J5" s="157">
        <f>I5/A5</f>
        <v>0.8</v>
      </c>
      <c r="K5" s="170" t="s">
        <v>32</v>
      </c>
      <c r="L5" s="171">
        <f t="shared" ref="L5:L16" si="1">VLOOKUP(K5,AQ$1:AU$27,4,0)</f>
        <v>1</v>
      </c>
      <c r="M5" s="171">
        <f t="shared" ref="M5:M16" si="2">VLOOKUP(K5,AQ$1:AU$27,5,0)</f>
        <v>2</v>
      </c>
      <c r="N5" s="172">
        <v>400000</v>
      </c>
      <c r="O5" s="173">
        <f t="shared" ref="O5:O16" si="3">VLOOKUP(K5,AQ$1:AU$27,2,0)*N5</f>
        <v>40</v>
      </c>
      <c r="P5" s="174"/>
      <c r="Q5" s="171"/>
      <c r="R5" s="171"/>
      <c r="S5" s="171"/>
      <c r="T5" s="175"/>
      <c r="U5" s="174"/>
      <c r="V5" s="171"/>
      <c r="W5" s="171"/>
      <c r="X5" s="171"/>
      <c r="Y5" s="175"/>
      <c r="Z5" s="174"/>
      <c r="AA5" s="171"/>
      <c r="AB5" s="171"/>
      <c r="AC5" s="171"/>
      <c r="AD5" s="175"/>
      <c r="AE5" s="174"/>
      <c r="AF5" s="171"/>
      <c r="AG5" s="171"/>
      <c r="AH5" s="171"/>
      <c r="AI5" s="175"/>
      <c r="AJ5" s="174"/>
      <c r="AK5" s="171"/>
      <c r="AL5" s="171"/>
      <c r="AM5" s="171"/>
      <c r="AN5" s="175"/>
      <c r="AO5" s="90"/>
      <c r="AP5" s="90"/>
      <c r="AQ5" s="133" t="s">
        <v>33</v>
      </c>
      <c r="AR5" s="133">
        <v>1</v>
      </c>
      <c r="AS5" s="133">
        <v>0.1</v>
      </c>
      <c r="AT5" s="133">
        <v>1</v>
      </c>
      <c r="AU5" s="133">
        <v>0</v>
      </c>
    </row>
    <row r="6" spans="1:47" ht="15.6" x14ac:dyDescent="0.35">
      <c r="A6" s="90">
        <v>100</v>
      </c>
      <c r="B6" s="90" t="str">
        <f t="shared" si="0"/>
        <v>2|1005|3</v>
      </c>
      <c r="C6" s="90"/>
      <c r="D6" s="43">
        <f>A6-A5</f>
        <v>50</v>
      </c>
      <c r="E6" s="90">
        <f>E5</f>
        <v>0.65</v>
      </c>
      <c r="F6" s="90">
        <f t="shared" ref="F6:F16" si="4">D6*E6</f>
        <v>32.5</v>
      </c>
      <c r="G6" s="92">
        <f>O6</f>
        <v>45</v>
      </c>
      <c r="H6" s="157">
        <f t="shared" ref="H6:H16" si="5">G6/(A6-A5)</f>
        <v>0.9</v>
      </c>
      <c r="I6" s="92">
        <f t="shared" ref="I6:I16" si="6">O6+T6+Y6+AD6+AI6+AN6</f>
        <v>45</v>
      </c>
      <c r="J6" s="157">
        <f>I6/(A6-A5)</f>
        <v>0.9</v>
      </c>
      <c r="K6" s="170" t="s">
        <v>34</v>
      </c>
      <c r="L6" s="171">
        <f t="shared" si="1"/>
        <v>2</v>
      </c>
      <c r="M6" s="171">
        <f t="shared" si="2"/>
        <v>1005</v>
      </c>
      <c r="N6" s="172">
        <v>3</v>
      </c>
      <c r="O6" s="173">
        <f t="shared" si="3"/>
        <v>45</v>
      </c>
      <c r="P6" s="174"/>
      <c r="Q6" s="171"/>
      <c r="R6" s="171"/>
      <c r="S6" s="171"/>
      <c r="T6" s="175"/>
      <c r="U6" s="174"/>
      <c r="V6" s="171"/>
      <c r="W6" s="171"/>
      <c r="X6" s="171"/>
      <c r="Y6" s="175"/>
      <c r="Z6" s="174"/>
      <c r="AA6" s="171"/>
      <c r="AB6" s="171"/>
      <c r="AC6" s="171"/>
      <c r="AD6" s="175"/>
      <c r="AE6" s="174"/>
      <c r="AF6" s="171"/>
      <c r="AG6" s="171"/>
      <c r="AH6" s="171"/>
      <c r="AI6" s="175"/>
      <c r="AJ6" s="174"/>
      <c r="AK6" s="171"/>
      <c r="AL6" s="171"/>
      <c r="AM6" s="171"/>
      <c r="AN6" s="175"/>
      <c r="AO6" s="90"/>
      <c r="AP6" s="90"/>
      <c r="AQ6" s="133" t="s">
        <v>35</v>
      </c>
      <c r="AR6" s="133">
        <v>0.1</v>
      </c>
      <c r="AS6" s="133">
        <v>1</v>
      </c>
      <c r="AT6" s="133">
        <v>1</v>
      </c>
      <c r="AU6" s="133">
        <v>1</v>
      </c>
    </row>
    <row r="7" spans="1:47" ht="16.2" x14ac:dyDescent="0.35">
      <c r="A7" s="158">
        <v>300</v>
      </c>
      <c r="B7" s="90" t="str">
        <f t="shared" si="0"/>
        <v>2|1006|6,1|1|400</v>
      </c>
      <c r="C7" s="159" t="s">
        <v>36</v>
      </c>
      <c r="D7" s="43">
        <f t="shared" ref="D7:D16" si="7">A7-A6</f>
        <v>200</v>
      </c>
      <c r="E7" s="158">
        <v>0.8</v>
      </c>
      <c r="F7" s="90">
        <f t="shared" si="4"/>
        <v>160</v>
      </c>
      <c r="G7" s="92">
        <f>O7+T7</f>
        <v>190</v>
      </c>
      <c r="H7" s="157">
        <f t="shared" si="5"/>
        <v>0.95</v>
      </c>
      <c r="I7" s="92">
        <f t="shared" si="6"/>
        <v>190</v>
      </c>
      <c r="J7" s="157">
        <f t="shared" ref="J7:J16" si="8">I7/(A7-A6)</f>
        <v>0.95</v>
      </c>
      <c r="K7" s="170" t="s">
        <v>37</v>
      </c>
      <c r="L7" s="171">
        <f t="shared" si="1"/>
        <v>2</v>
      </c>
      <c r="M7" s="171">
        <f t="shared" si="2"/>
        <v>1006</v>
      </c>
      <c r="N7" s="172">
        <v>6</v>
      </c>
      <c r="O7" s="173">
        <f t="shared" si="3"/>
        <v>150</v>
      </c>
      <c r="P7" s="170" t="s">
        <v>35</v>
      </c>
      <c r="Q7" s="171">
        <f>VLOOKUP(P7,AQ$1:AU$27,4,0)</f>
        <v>1</v>
      </c>
      <c r="R7" s="171">
        <f>VLOOKUP(P7,AQ$1:AU$27,5,0)</f>
        <v>1</v>
      </c>
      <c r="S7" s="172">
        <v>400</v>
      </c>
      <c r="T7" s="173">
        <f>VLOOKUP(P7,AQ$1:AU$27,2,0)*S7</f>
        <v>40</v>
      </c>
      <c r="U7" s="174"/>
      <c r="V7" s="171"/>
      <c r="W7" s="171"/>
      <c r="X7" s="171"/>
      <c r="Y7" s="175"/>
      <c r="Z7" s="174"/>
      <c r="AA7" s="171"/>
      <c r="AB7" s="171"/>
      <c r="AC7" s="171"/>
      <c r="AD7" s="175"/>
      <c r="AE7" s="174"/>
      <c r="AF7" s="171"/>
      <c r="AG7" s="171"/>
      <c r="AH7" s="171"/>
      <c r="AI7" s="175"/>
      <c r="AJ7" s="174"/>
      <c r="AK7" s="171"/>
      <c r="AL7" s="171"/>
      <c r="AM7" s="171"/>
      <c r="AN7" s="175"/>
      <c r="AO7" s="90"/>
      <c r="AP7" s="90"/>
      <c r="AQ7" s="133" t="s">
        <v>32</v>
      </c>
      <c r="AR7" s="133">
        <v>1E-4</v>
      </c>
      <c r="AS7" s="133">
        <v>1E-3</v>
      </c>
      <c r="AT7" s="133">
        <v>1</v>
      </c>
      <c r="AU7" s="133">
        <v>2</v>
      </c>
    </row>
    <row r="8" spans="1:47" ht="15.6" x14ac:dyDescent="0.35">
      <c r="A8" s="90">
        <v>500</v>
      </c>
      <c r="B8" s="90" t="str">
        <f t="shared" si="0"/>
        <v>1|2|1500000</v>
      </c>
      <c r="C8" s="90"/>
      <c r="D8" s="43">
        <f t="shared" si="7"/>
        <v>200</v>
      </c>
      <c r="E8" s="90">
        <f>E5</f>
        <v>0.65</v>
      </c>
      <c r="F8" s="90">
        <f t="shared" si="4"/>
        <v>130</v>
      </c>
      <c r="G8" s="92">
        <f>O8</f>
        <v>150</v>
      </c>
      <c r="H8" s="157">
        <f t="shared" si="5"/>
        <v>0.75</v>
      </c>
      <c r="I8" s="92">
        <f t="shared" si="6"/>
        <v>150</v>
      </c>
      <c r="J8" s="157">
        <f t="shared" si="8"/>
        <v>0.75</v>
      </c>
      <c r="K8" s="170" t="s">
        <v>32</v>
      </c>
      <c r="L8" s="171">
        <f t="shared" si="1"/>
        <v>1</v>
      </c>
      <c r="M8" s="171">
        <f t="shared" si="2"/>
        <v>2</v>
      </c>
      <c r="N8" s="172">
        <v>1500000</v>
      </c>
      <c r="O8" s="173">
        <f t="shared" si="3"/>
        <v>150</v>
      </c>
      <c r="P8" s="174"/>
      <c r="Q8" s="171"/>
      <c r="R8" s="171"/>
      <c r="S8" s="171"/>
      <c r="T8" s="175"/>
      <c r="U8" s="174"/>
      <c r="V8" s="171"/>
      <c r="W8" s="171"/>
      <c r="X8" s="171"/>
      <c r="Y8" s="175"/>
      <c r="Z8" s="174"/>
      <c r="AA8" s="171"/>
      <c r="AB8" s="171"/>
      <c r="AC8" s="171"/>
      <c r="AD8" s="175"/>
      <c r="AE8" s="174"/>
      <c r="AF8" s="171"/>
      <c r="AG8" s="171"/>
      <c r="AH8" s="171"/>
      <c r="AI8" s="175"/>
      <c r="AJ8" s="174"/>
      <c r="AK8" s="171"/>
      <c r="AL8" s="171"/>
      <c r="AM8" s="171"/>
      <c r="AN8" s="175"/>
      <c r="AO8" s="90"/>
      <c r="AP8" s="90"/>
      <c r="AQ8" s="133" t="s">
        <v>38</v>
      </c>
      <c r="AR8" s="133">
        <v>0.2</v>
      </c>
      <c r="AS8" s="133">
        <v>2</v>
      </c>
      <c r="AT8" s="133">
        <v>2</v>
      </c>
      <c r="AU8" s="133">
        <v>1001</v>
      </c>
    </row>
    <row r="9" spans="1:47" ht="15.6" x14ac:dyDescent="0.35">
      <c r="A9" s="90">
        <v>1000</v>
      </c>
      <c r="B9" s="90" t="str">
        <f t="shared" si="0"/>
        <v>2|1007|6</v>
      </c>
      <c r="C9" s="90"/>
      <c r="D9" s="43">
        <f t="shared" si="7"/>
        <v>500</v>
      </c>
      <c r="E9" s="90">
        <f>E5</f>
        <v>0.65</v>
      </c>
      <c r="F9" s="90">
        <f t="shared" si="4"/>
        <v>325</v>
      </c>
      <c r="G9" s="92">
        <f>O9</f>
        <v>300</v>
      </c>
      <c r="H9" s="157">
        <f t="shared" si="5"/>
        <v>0.6</v>
      </c>
      <c r="I9" s="92">
        <f t="shared" si="6"/>
        <v>300</v>
      </c>
      <c r="J9" s="157">
        <f t="shared" si="8"/>
        <v>0.6</v>
      </c>
      <c r="K9" s="170" t="s">
        <v>39</v>
      </c>
      <c r="L9" s="171">
        <f t="shared" si="1"/>
        <v>2</v>
      </c>
      <c r="M9" s="171">
        <f t="shared" si="2"/>
        <v>1007</v>
      </c>
      <c r="N9" s="172">
        <v>6</v>
      </c>
      <c r="O9" s="173">
        <f t="shared" si="3"/>
        <v>300</v>
      </c>
      <c r="P9" s="174"/>
      <c r="Q9" s="171"/>
      <c r="R9" s="171"/>
      <c r="S9" s="171"/>
      <c r="T9" s="175"/>
      <c r="U9" s="174"/>
      <c r="V9" s="171"/>
      <c r="W9" s="171"/>
      <c r="X9" s="171"/>
      <c r="Y9" s="175"/>
      <c r="Z9" s="174"/>
      <c r="AA9" s="171"/>
      <c r="AB9" s="171"/>
      <c r="AC9" s="171"/>
      <c r="AD9" s="175"/>
      <c r="AE9" s="174"/>
      <c r="AF9" s="171"/>
      <c r="AG9" s="171"/>
      <c r="AH9" s="171"/>
      <c r="AI9" s="175"/>
      <c r="AJ9" s="174"/>
      <c r="AK9" s="171"/>
      <c r="AL9" s="171"/>
      <c r="AM9" s="171"/>
      <c r="AN9" s="175"/>
      <c r="AO9" s="90"/>
      <c r="AP9" s="90"/>
      <c r="AQ9" s="133" t="s">
        <v>40</v>
      </c>
      <c r="AR9" s="133">
        <v>0.5</v>
      </c>
      <c r="AS9" s="133">
        <v>5</v>
      </c>
      <c r="AT9" s="133">
        <v>2</v>
      </c>
      <c r="AU9" s="133">
        <v>1002</v>
      </c>
    </row>
    <row r="10" spans="1:47" ht="16.2" x14ac:dyDescent="0.4">
      <c r="A10" s="160">
        <v>2000</v>
      </c>
      <c r="B10" s="90" t="str">
        <f t="shared" si="0"/>
        <v>2|1007|15,1|1|500,2|1003|10</v>
      </c>
      <c r="C10" s="159" t="s">
        <v>41</v>
      </c>
      <c r="D10" s="43">
        <f t="shared" si="7"/>
        <v>1000</v>
      </c>
      <c r="E10" s="158">
        <v>0.85</v>
      </c>
      <c r="F10" s="90">
        <f t="shared" si="4"/>
        <v>850</v>
      </c>
      <c r="G10" s="92">
        <f>O10+T10</f>
        <v>800</v>
      </c>
      <c r="H10" s="157">
        <f t="shared" si="5"/>
        <v>0.8</v>
      </c>
      <c r="I10" s="92">
        <f t="shared" si="6"/>
        <v>820</v>
      </c>
      <c r="J10" s="157">
        <f t="shared" si="8"/>
        <v>0.82</v>
      </c>
      <c r="K10" s="170" t="s">
        <v>39</v>
      </c>
      <c r="L10" s="171">
        <f t="shared" si="1"/>
        <v>2</v>
      </c>
      <c r="M10" s="171">
        <f t="shared" si="2"/>
        <v>1007</v>
      </c>
      <c r="N10" s="172">
        <v>15</v>
      </c>
      <c r="O10" s="173">
        <f t="shared" si="3"/>
        <v>750</v>
      </c>
      <c r="P10" s="170" t="s">
        <v>35</v>
      </c>
      <c r="Q10" s="171">
        <f>VLOOKUP(P10,AQ$1:AU$27,4,0)</f>
        <v>1</v>
      </c>
      <c r="R10" s="171">
        <f>VLOOKUP(P10,AQ$1:AU$27,5,0)</f>
        <v>1</v>
      </c>
      <c r="S10" s="172">
        <v>500</v>
      </c>
      <c r="T10" s="173">
        <f>VLOOKUP(P10,AQ$1:AU$27,2,0)*S10</f>
        <v>50</v>
      </c>
      <c r="U10" s="170" t="s">
        <v>42</v>
      </c>
      <c r="V10" s="171">
        <f>VLOOKUP(U10,AQ$1:AU$27,4,0)</f>
        <v>2</v>
      </c>
      <c r="W10" s="171">
        <f>VLOOKUP(U10,AQ$1:AU$27,5,0)</f>
        <v>1003</v>
      </c>
      <c r="X10" s="172">
        <v>10</v>
      </c>
      <c r="Y10" s="173">
        <f>VLOOKUP(U10,AQ$1:AU$27,2,0)*X10</f>
        <v>20</v>
      </c>
      <c r="Z10" s="174"/>
      <c r="AA10" s="171"/>
      <c r="AB10" s="171"/>
      <c r="AC10" s="171"/>
      <c r="AD10" s="175"/>
      <c r="AE10" s="174"/>
      <c r="AF10" s="171"/>
      <c r="AG10" s="171"/>
      <c r="AH10" s="171"/>
      <c r="AI10" s="175"/>
      <c r="AJ10" s="174"/>
      <c r="AK10" s="171"/>
      <c r="AL10" s="171"/>
      <c r="AM10" s="171"/>
      <c r="AN10" s="175"/>
      <c r="AO10" s="90"/>
      <c r="AP10" s="90"/>
      <c r="AQ10" s="133" t="s">
        <v>42</v>
      </c>
      <c r="AR10" s="133">
        <v>2</v>
      </c>
      <c r="AS10" s="133">
        <v>20</v>
      </c>
      <c r="AT10" s="133">
        <v>2</v>
      </c>
      <c r="AU10" s="133">
        <v>1003</v>
      </c>
    </row>
    <row r="11" spans="1:47" ht="15.6" x14ac:dyDescent="0.35">
      <c r="A11" s="161">
        <v>5000</v>
      </c>
      <c r="B11" s="90" t="str">
        <f t="shared" si="0"/>
        <v>1|2|20000000</v>
      </c>
      <c r="C11" s="90"/>
      <c r="D11" s="43">
        <f t="shared" si="7"/>
        <v>3000</v>
      </c>
      <c r="E11" s="90">
        <f>E5</f>
        <v>0.65</v>
      </c>
      <c r="F11" s="90">
        <f t="shared" si="4"/>
        <v>1950</v>
      </c>
      <c r="G11" s="92">
        <f>O11</f>
        <v>2000</v>
      </c>
      <c r="H11" s="157">
        <f t="shared" si="5"/>
        <v>0.66666666666666663</v>
      </c>
      <c r="I11" s="92">
        <f t="shared" si="6"/>
        <v>2000</v>
      </c>
      <c r="J11" s="157">
        <f t="shared" si="8"/>
        <v>0.66666666666666663</v>
      </c>
      <c r="K11" s="170" t="s">
        <v>32</v>
      </c>
      <c r="L11" s="171">
        <f t="shared" si="1"/>
        <v>1</v>
      </c>
      <c r="M11" s="171">
        <f t="shared" si="2"/>
        <v>2</v>
      </c>
      <c r="N11" s="172">
        <v>20000000</v>
      </c>
      <c r="O11" s="173">
        <f t="shared" si="3"/>
        <v>2000</v>
      </c>
      <c r="P11" s="174"/>
      <c r="Q11" s="171"/>
      <c r="R11" s="171"/>
      <c r="S11" s="171"/>
      <c r="T11" s="175"/>
      <c r="U11" s="174"/>
      <c r="V11" s="171"/>
      <c r="W11" s="171"/>
      <c r="X11" s="171"/>
      <c r="Y11" s="175"/>
      <c r="Z11" s="132"/>
      <c r="AA11" s="133"/>
      <c r="AB11" s="133"/>
      <c r="AC11" s="133"/>
      <c r="AD11" s="131"/>
      <c r="AE11" s="174"/>
      <c r="AF11" s="171"/>
      <c r="AG11" s="171"/>
      <c r="AH11" s="171"/>
      <c r="AI11" s="175"/>
      <c r="AJ11" s="174"/>
      <c r="AK11" s="171"/>
      <c r="AL11" s="171"/>
      <c r="AM11" s="171"/>
      <c r="AN11" s="175"/>
      <c r="AO11" s="90"/>
      <c r="AP11" s="90"/>
      <c r="AQ11" s="133" t="s">
        <v>43</v>
      </c>
      <c r="AR11" s="133">
        <v>0.2</v>
      </c>
      <c r="AS11" s="133">
        <v>2</v>
      </c>
      <c r="AT11" s="133">
        <v>2</v>
      </c>
      <c r="AU11" s="133">
        <v>1004</v>
      </c>
    </row>
    <row r="12" spans="1:47" ht="15.6" x14ac:dyDescent="0.35">
      <c r="A12" s="161">
        <v>10000</v>
      </c>
      <c r="B12" s="90" t="str">
        <f t="shared" si="0"/>
        <v>2|1008|30</v>
      </c>
      <c r="C12" s="90"/>
      <c r="D12" s="43">
        <f t="shared" si="7"/>
        <v>5000</v>
      </c>
      <c r="E12" s="90">
        <f>E5</f>
        <v>0.65</v>
      </c>
      <c r="F12" s="90">
        <f t="shared" si="4"/>
        <v>3250</v>
      </c>
      <c r="G12" s="92">
        <f>O12</f>
        <v>3000</v>
      </c>
      <c r="H12" s="157">
        <f t="shared" si="5"/>
        <v>0.6</v>
      </c>
      <c r="I12" s="92">
        <f t="shared" si="6"/>
        <v>3000</v>
      </c>
      <c r="J12" s="157">
        <f t="shared" si="8"/>
        <v>0.6</v>
      </c>
      <c r="K12" s="170" t="s">
        <v>44</v>
      </c>
      <c r="L12" s="171">
        <f t="shared" si="1"/>
        <v>2</v>
      </c>
      <c r="M12" s="171">
        <f t="shared" si="2"/>
        <v>1008</v>
      </c>
      <c r="N12" s="172">
        <v>30</v>
      </c>
      <c r="O12" s="173">
        <f t="shared" si="3"/>
        <v>3000</v>
      </c>
      <c r="P12" s="174"/>
      <c r="Q12" s="171"/>
      <c r="R12" s="171"/>
      <c r="S12" s="171"/>
      <c r="T12" s="175"/>
      <c r="U12" s="174"/>
      <c r="V12" s="171"/>
      <c r="W12" s="171"/>
      <c r="X12" s="171"/>
      <c r="Y12" s="175"/>
      <c r="Z12" s="132"/>
      <c r="AA12" s="133"/>
      <c r="AB12" s="133"/>
      <c r="AC12" s="133"/>
      <c r="AD12" s="131"/>
      <c r="AE12" s="174"/>
      <c r="AF12" s="171"/>
      <c r="AG12" s="171"/>
      <c r="AH12" s="171"/>
      <c r="AI12" s="175"/>
      <c r="AJ12" s="174"/>
      <c r="AK12" s="171"/>
      <c r="AL12" s="171"/>
      <c r="AM12" s="171"/>
      <c r="AN12" s="175"/>
      <c r="AO12" s="177"/>
      <c r="AP12" s="177"/>
      <c r="AQ12" s="178" t="s">
        <v>45</v>
      </c>
      <c r="AR12" s="178">
        <v>0.5</v>
      </c>
      <c r="AS12" s="178">
        <v>5</v>
      </c>
      <c r="AT12" s="178">
        <v>2</v>
      </c>
      <c r="AU12" s="178">
        <v>1204</v>
      </c>
    </row>
    <row r="13" spans="1:47" ht="16.2" x14ac:dyDescent="0.4">
      <c r="A13" s="160">
        <v>15000</v>
      </c>
      <c r="B13" s="90" t="str">
        <f t="shared" si="0"/>
        <v>2|1008|50,2|1003|30,2|1001|10,2|1002|10</v>
      </c>
      <c r="C13" s="159" t="s">
        <v>46</v>
      </c>
      <c r="D13" s="43">
        <f t="shared" si="7"/>
        <v>5000</v>
      </c>
      <c r="E13" s="158">
        <v>0.9</v>
      </c>
      <c r="F13" s="90">
        <f t="shared" si="4"/>
        <v>4500</v>
      </c>
      <c r="G13" s="92">
        <f>O13</f>
        <v>5000</v>
      </c>
      <c r="H13" s="157">
        <f t="shared" si="5"/>
        <v>1</v>
      </c>
      <c r="I13" s="92">
        <f t="shared" si="6"/>
        <v>5067</v>
      </c>
      <c r="J13" s="157">
        <f t="shared" si="8"/>
        <v>1.0134000000000001</v>
      </c>
      <c r="K13" s="170" t="s">
        <v>44</v>
      </c>
      <c r="L13" s="171">
        <f t="shared" si="1"/>
        <v>2</v>
      </c>
      <c r="M13" s="171">
        <f t="shared" si="2"/>
        <v>1008</v>
      </c>
      <c r="N13" s="172">
        <v>50</v>
      </c>
      <c r="O13" s="173">
        <f t="shared" si="3"/>
        <v>5000</v>
      </c>
      <c r="P13" s="170" t="s">
        <v>42</v>
      </c>
      <c r="Q13" s="171">
        <f>VLOOKUP(P13,AQ$1:AU$27,4,0)</f>
        <v>2</v>
      </c>
      <c r="R13" s="171">
        <f>VLOOKUP(P13,AQ$1:AU$27,5,0)</f>
        <v>1003</v>
      </c>
      <c r="S13" s="172">
        <v>30</v>
      </c>
      <c r="T13" s="173">
        <f>VLOOKUP(P13,AQ$1:AU$27,2,0)*S13</f>
        <v>60</v>
      </c>
      <c r="U13" s="170" t="s">
        <v>38</v>
      </c>
      <c r="V13" s="171">
        <f>VLOOKUP(U13,AQ$1:AU$27,4,0)</f>
        <v>2</v>
      </c>
      <c r="W13" s="171">
        <f>VLOOKUP(U13,AQ$1:AU$27,5,0)</f>
        <v>1001</v>
      </c>
      <c r="X13" s="172">
        <v>10</v>
      </c>
      <c r="Y13" s="173">
        <f>VLOOKUP(U13,AQ$1:AU$27,2,0)*X13</f>
        <v>2</v>
      </c>
      <c r="Z13" s="170" t="s">
        <v>40</v>
      </c>
      <c r="AA13" s="171">
        <f>VLOOKUP(Z13,AQ$1:AU$27,4,0)</f>
        <v>2</v>
      </c>
      <c r="AB13" s="171">
        <f>VLOOKUP(Z13,AQ$1:AU$27,5,0)</f>
        <v>1002</v>
      </c>
      <c r="AC13" s="172">
        <v>10</v>
      </c>
      <c r="AD13" s="173">
        <f>VLOOKUP(Z13,AQ$1:AU$27,2,0)*AC13</f>
        <v>5</v>
      </c>
      <c r="AE13" s="174"/>
      <c r="AF13" s="171"/>
      <c r="AG13" s="171"/>
      <c r="AH13" s="171"/>
      <c r="AI13" s="175"/>
      <c r="AJ13" s="132"/>
      <c r="AK13" s="133"/>
      <c r="AL13" s="133"/>
      <c r="AM13" s="133"/>
      <c r="AN13" s="131"/>
      <c r="AO13" s="90"/>
      <c r="AP13" s="90"/>
      <c r="AQ13" s="133" t="s">
        <v>34</v>
      </c>
      <c r="AR13" s="133">
        <v>15</v>
      </c>
      <c r="AS13" s="133">
        <v>150</v>
      </c>
      <c r="AT13" s="133">
        <v>2</v>
      </c>
      <c r="AU13" s="133">
        <v>1005</v>
      </c>
    </row>
    <row r="14" spans="1:47" ht="15.6" x14ac:dyDescent="0.35">
      <c r="A14" s="90">
        <v>20000</v>
      </c>
      <c r="B14" s="90" t="str">
        <f t="shared" si="0"/>
        <v>1|2|40000000</v>
      </c>
      <c r="C14" s="90"/>
      <c r="D14" s="43">
        <f t="shared" si="7"/>
        <v>5000</v>
      </c>
      <c r="E14" s="90">
        <f>E5</f>
        <v>0.65</v>
      </c>
      <c r="F14" s="90">
        <f t="shared" si="4"/>
        <v>3250</v>
      </c>
      <c r="G14" s="92">
        <f>O14</f>
        <v>4000</v>
      </c>
      <c r="H14" s="157">
        <f t="shared" si="5"/>
        <v>0.8</v>
      </c>
      <c r="I14" s="92">
        <f t="shared" si="6"/>
        <v>4000</v>
      </c>
      <c r="J14" s="157">
        <f t="shared" si="8"/>
        <v>0.8</v>
      </c>
      <c r="K14" s="170" t="s">
        <v>32</v>
      </c>
      <c r="L14" s="171">
        <f t="shared" si="1"/>
        <v>1</v>
      </c>
      <c r="M14" s="171">
        <f t="shared" si="2"/>
        <v>2</v>
      </c>
      <c r="N14" s="172">
        <v>40000000</v>
      </c>
      <c r="O14" s="173">
        <f t="shared" si="3"/>
        <v>4000</v>
      </c>
      <c r="P14" s="174"/>
      <c r="Q14" s="171"/>
      <c r="R14" s="171"/>
      <c r="S14" s="171"/>
      <c r="T14" s="175"/>
      <c r="U14" s="174"/>
      <c r="V14" s="171"/>
      <c r="W14" s="171"/>
      <c r="X14" s="171"/>
      <c r="Y14" s="175"/>
      <c r="Z14" s="132"/>
      <c r="AA14" s="133"/>
      <c r="AB14" s="133"/>
      <c r="AC14" s="133"/>
      <c r="AD14" s="131"/>
      <c r="AE14" s="174"/>
      <c r="AF14" s="171"/>
      <c r="AG14" s="171"/>
      <c r="AH14" s="171"/>
      <c r="AI14" s="175"/>
      <c r="AJ14" s="132"/>
      <c r="AK14" s="133"/>
      <c r="AL14" s="133"/>
      <c r="AM14" s="133"/>
      <c r="AN14" s="131"/>
      <c r="AO14" s="90"/>
      <c r="AP14" s="90"/>
      <c r="AQ14" s="133" t="s">
        <v>37</v>
      </c>
      <c r="AR14" s="133">
        <v>25</v>
      </c>
      <c r="AS14" s="133">
        <v>250</v>
      </c>
      <c r="AT14" s="133">
        <v>2</v>
      </c>
      <c r="AU14" s="133">
        <v>1006</v>
      </c>
    </row>
    <row r="15" spans="1:47" ht="15.6" x14ac:dyDescent="0.35">
      <c r="A15" s="90">
        <v>30000</v>
      </c>
      <c r="B15" s="90" t="str">
        <f t="shared" si="0"/>
        <v>1|2|80000000</v>
      </c>
      <c r="C15" s="90"/>
      <c r="D15" s="43">
        <f t="shared" si="7"/>
        <v>10000</v>
      </c>
      <c r="E15" s="90">
        <f>E5</f>
        <v>0.65</v>
      </c>
      <c r="F15" s="90">
        <f t="shared" si="4"/>
        <v>6500</v>
      </c>
      <c r="G15" s="92">
        <f>O15</f>
        <v>8000</v>
      </c>
      <c r="H15" s="157">
        <f t="shared" si="5"/>
        <v>0.8</v>
      </c>
      <c r="I15" s="92">
        <f t="shared" si="6"/>
        <v>8000</v>
      </c>
      <c r="J15" s="157">
        <f t="shared" si="8"/>
        <v>0.8</v>
      </c>
      <c r="K15" s="170" t="s">
        <v>32</v>
      </c>
      <c r="L15" s="171">
        <f t="shared" si="1"/>
        <v>1</v>
      </c>
      <c r="M15" s="171">
        <f t="shared" si="2"/>
        <v>2</v>
      </c>
      <c r="N15" s="172">
        <v>80000000</v>
      </c>
      <c r="O15" s="173">
        <f t="shared" si="3"/>
        <v>8000</v>
      </c>
      <c r="P15" s="174"/>
      <c r="Q15" s="171"/>
      <c r="R15" s="171"/>
      <c r="S15" s="171"/>
      <c r="T15" s="175"/>
      <c r="U15" s="174"/>
      <c r="V15" s="171"/>
      <c r="W15" s="171"/>
      <c r="X15" s="171"/>
      <c r="Y15" s="175"/>
      <c r="Z15" s="132"/>
      <c r="AA15" s="133"/>
      <c r="AB15" s="133"/>
      <c r="AC15" s="133"/>
      <c r="AD15" s="131"/>
      <c r="AE15" s="174"/>
      <c r="AF15" s="171"/>
      <c r="AG15" s="171"/>
      <c r="AH15" s="171"/>
      <c r="AI15" s="175"/>
      <c r="AJ15" s="132"/>
      <c r="AK15" s="133"/>
      <c r="AL15" s="133"/>
      <c r="AM15" s="133"/>
      <c r="AN15" s="131"/>
      <c r="AO15" s="90"/>
      <c r="AP15" s="90"/>
      <c r="AQ15" s="133" t="s">
        <v>39</v>
      </c>
      <c r="AR15" s="133">
        <v>50</v>
      </c>
      <c r="AS15" s="133">
        <v>500</v>
      </c>
      <c r="AT15" s="133">
        <v>2</v>
      </c>
      <c r="AU15" s="133">
        <v>1007</v>
      </c>
    </row>
    <row r="16" spans="1:47" ht="16.2" x14ac:dyDescent="0.35">
      <c r="A16" s="158">
        <v>50000</v>
      </c>
      <c r="B16" s="90" t="str">
        <f t="shared" si="0"/>
        <v>2|1008|80,1|2|100000000,2|1003|50,2|1001|30,2|1002|30</v>
      </c>
      <c r="C16" s="159" t="s">
        <v>47</v>
      </c>
      <c r="D16" s="43">
        <f t="shared" si="7"/>
        <v>20000</v>
      </c>
      <c r="E16" s="158">
        <v>1</v>
      </c>
      <c r="F16" s="90">
        <f t="shared" si="4"/>
        <v>20000</v>
      </c>
      <c r="G16" s="92">
        <f>O16+T16+X16</f>
        <v>18050</v>
      </c>
      <c r="H16" s="157">
        <f t="shared" si="5"/>
        <v>0.90249999999999997</v>
      </c>
      <c r="I16" s="92">
        <f t="shared" si="6"/>
        <v>18121</v>
      </c>
      <c r="J16" s="157">
        <f t="shared" si="8"/>
        <v>0.90605000000000002</v>
      </c>
      <c r="K16" s="170" t="s">
        <v>44</v>
      </c>
      <c r="L16" s="171">
        <f t="shared" si="1"/>
        <v>2</v>
      </c>
      <c r="M16" s="171">
        <f t="shared" si="2"/>
        <v>1008</v>
      </c>
      <c r="N16" s="172">
        <v>80</v>
      </c>
      <c r="O16" s="173">
        <f t="shared" si="3"/>
        <v>8000</v>
      </c>
      <c r="P16" s="170" t="s">
        <v>32</v>
      </c>
      <c r="Q16" s="171">
        <f>VLOOKUP(P16,AQ$1:AU$27,4,0)</f>
        <v>1</v>
      </c>
      <c r="R16" s="171">
        <f>VLOOKUP(P16,AQ$1:AU$27,5,0)</f>
        <v>2</v>
      </c>
      <c r="S16" s="172">
        <v>100000000</v>
      </c>
      <c r="T16" s="173">
        <f>VLOOKUP(P16,AQ$1:AU$27,2,0)*S16</f>
        <v>10000</v>
      </c>
      <c r="U16" s="170" t="s">
        <v>42</v>
      </c>
      <c r="V16" s="171">
        <f>VLOOKUP(U16,AQ$1:AU$27,4,0)</f>
        <v>2</v>
      </c>
      <c r="W16" s="171">
        <f>VLOOKUP(U16,AQ$1:AU$27,5,0)</f>
        <v>1003</v>
      </c>
      <c r="X16" s="172">
        <v>50</v>
      </c>
      <c r="Y16" s="173">
        <f>VLOOKUP(U16,AQ$1:AU$27,2,0)*X16</f>
        <v>100</v>
      </c>
      <c r="Z16" s="170" t="s">
        <v>38</v>
      </c>
      <c r="AA16" s="171">
        <f>VLOOKUP(Z16,AQ$1:AU$27,4,0)</f>
        <v>2</v>
      </c>
      <c r="AB16" s="171">
        <f>VLOOKUP(Z16,AQ$1:AU$27,5,0)</f>
        <v>1001</v>
      </c>
      <c r="AC16" s="172">
        <v>30</v>
      </c>
      <c r="AD16" s="173">
        <f>VLOOKUP(Z16,AQ$1:AU$27,2,0)*AC16</f>
        <v>6</v>
      </c>
      <c r="AE16" s="170" t="s">
        <v>40</v>
      </c>
      <c r="AF16" s="171">
        <f>VLOOKUP(AE16,AQ$1:AU$27,4,0)</f>
        <v>2</v>
      </c>
      <c r="AG16" s="171">
        <f>VLOOKUP(AE16,AQ$1:AU$27,5,0)</f>
        <v>1002</v>
      </c>
      <c r="AH16" s="172">
        <v>30</v>
      </c>
      <c r="AI16" s="173">
        <f>VLOOKUP(AE16,AQ$1:AU$27,2,0)*AH16</f>
        <v>15</v>
      </c>
      <c r="AJ16" s="132"/>
      <c r="AK16" s="133"/>
      <c r="AL16" s="133"/>
      <c r="AM16" s="133"/>
      <c r="AN16" s="131"/>
      <c r="AO16" s="90"/>
      <c r="AP16" s="90"/>
      <c r="AQ16" s="133" t="s">
        <v>44</v>
      </c>
      <c r="AR16" s="133">
        <v>100</v>
      </c>
      <c r="AS16" s="133">
        <v>1000</v>
      </c>
      <c r="AT16" s="133">
        <v>2</v>
      </c>
      <c r="AU16" s="133">
        <v>1008</v>
      </c>
    </row>
    <row r="17" spans="1:47" ht="15.6" x14ac:dyDescent="0.35">
      <c r="A17" s="90"/>
      <c r="B17" s="90"/>
      <c r="C17" s="90"/>
      <c r="D17" s="43"/>
      <c r="E17" s="90"/>
      <c r="F17" s="162">
        <f>SUM(F5:F16)/A16</f>
        <v>0.8196</v>
      </c>
      <c r="G17" s="163">
        <f>SUM(G5:G16)/A16</f>
        <v>0.83150000000000002</v>
      </c>
      <c r="H17" s="164"/>
      <c r="I17" s="163">
        <f>SUM(G5:G16)/A16</f>
        <v>0.83150000000000002</v>
      </c>
      <c r="J17" s="90"/>
      <c r="AO17" s="90"/>
      <c r="AP17" s="90"/>
      <c r="AQ17" s="133" t="s">
        <v>48</v>
      </c>
      <c r="AR17" s="133">
        <v>10</v>
      </c>
      <c r="AS17" s="133">
        <v>100</v>
      </c>
      <c r="AT17" s="133">
        <v>2</v>
      </c>
      <c r="AU17" s="133">
        <v>1206</v>
      </c>
    </row>
    <row r="18" spans="1:47" ht="15.6" x14ac:dyDescent="0.35">
      <c r="A18" s="90"/>
      <c r="B18" s="90"/>
      <c r="C18" s="90"/>
      <c r="D18" s="90"/>
      <c r="E18" s="90"/>
      <c r="F18" s="90"/>
      <c r="G18" s="90"/>
      <c r="H18" s="90"/>
      <c r="I18" s="82"/>
      <c r="J18" s="82"/>
      <c r="AO18" s="90"/>
      <c r="AP18" s="90"/>
      <c r="AQ18" s="133" t="s">
        <v>49</v>
      </c>
      <c r="AR18" s="133">
        <v>2</v>
      </c>
      <c r="AS18" s="133">
        <v>20</v>
      </c>
      <c r="AT18" s="133">
        <v>2</v>
      </c>
      <c r="AU18" s="133">
        <v>1205</v>
      </c>
    </row>
    <row r="19" spans="1:47" ht="15.6" x14ac:dyDescent="0.35">
      <c r="A19" s="90"/>
      <c r="B19" s="90"/>
      <c r="C19" s="90"/>
      <c r="D19" s="90"/>
      <c r="E19" s="90"/>
      <c r="F19" s="90"/>
      <c r="G19" s="90"/>
      <c r="H19" s="90"/>
      <c r="I19" s="82"/>
      <c r="J19" s="82"/>
      <c r="AO19" s="90"/>
      <c r="AP19" s="90"/>
      <c r="AQ19" s="133" t="s">
        <v>50</v>
      </c>
      <c r="AR19" s="133">
        <v>200</v>
      </c>
      <c r="AS19" s="133">
        <v>2000</v>
      </c>
      <c r="AT19" s="133">
        <v>2</v>
      </c>
      <c r="AU19" s="133">
        <v>1208</v>
      </c>
    </row>
    <row r="20" spans="1:47" ht="15.6" x14ac:dyDescent="0.35">
      <c r="A20" s="90"/>
      <c r="B20" s="90"/>
      <c r="C20" s="90"/>
      <c r="D20" s="90"/>
      <c r="E20" s="90"/>
      <c r="F20" s="90"/>
      <c r="G20" s="90"/>
      <c r="H20" s="90"/>
      <c r="I20" s="82"/>
      <c r="J20" s="82"/>
      <c r="AO20" s="90"/>
      <c r="AP20" s="90"/>
      <c r="AQ20" s="133" t="s">
        <v>51</v>
      </c>
      <c r="AR20" s="133">
        <v>30</v>
      </c>
      <c r="AS20" s="133">
        <v>300</v>
      </c>
      <c r="AT20" s="133">
        <v>2</v>
      </c>
      <c r="AU20" s="133">
        <v>1209</v>
      </c>
    </row>
    <row r="21" spans="1:47" ht="15.6" x14ac:dyDescent="0.35">
      <c r="A21" s="90"/>
      <c r="B21" s="90"/>
      <c r="C21" s="90"/>
      <c r="D21" s="90"/>
      <c r="E21" s="90"/>
      <c r="F21" s="90"/>
      <c r="G21" s="90"/>
      <c r="H21" s="90"/>
      <c r="I21" s="82"/>
      <c r="J21" s="82"/>
      <c r="AO21" s="90"/>
      <c r="AP21" s="90"/>
      <c r="AQ21" s="133" t="s">
        <v>52</v>
      </c>
      <c r="AR21" s="133">
        <v>50</v>
      </c>
      <c r="AS21" s="133">
        <v>500</v>
      </c>
      <c r="AT21" s="133">
        <v>2</v>
      </c>
      <c r="AU21" s="133">
        <v>1210</v>
      </c>
    </row>
    <row r="22" spans="1:47" ht="15.6" x14ac:dyDescent="0.35">
      <c r="A22" s="90"/>
      <c r="B22" s="90"/>
      <c r="C22" s="90"/>
      <c r="D22" s="90"/>
      <c r="E22" s="90"/>
      <c r="F22" s="90"/>
      <c r="G22" s="90"/>
      <c r="H22" s="90"/>
      <c r="I22" s="82"/>
      <c r="J22" s="82"/>
      <c r="AO22" s="90"/>
      <c r="AP22" s="90"/>
      <c r="AQ22" s="133" t="s">
        <v>53</v>
      </c>
      <c r="AR22" s="133">
        <v>1</v>
      </c>
      <c r="AS22" s="133">
        <v>10</v>
      </c>
      <c r="AT22" s="133">
        <v>1</v>
      </c>
      <c r="AU22" s="133">
        <v>6</v>
      </c>
    </row>
    <row r="23" spans="1:47" ht="15.6" x14ac:dyDescent="0.35">
      <c r="A23" s="90"/>
      <c r="B23" s="90"/>
      <c r="C23" s="90"/>
      <c r="D23" s="90"/>
      <c r="E23" s="90"/>
      <c r="F23" s="90"/>
      <c r="G23" s="90"/>
      <c r="H23" s="90"/>
      <c r="I23" s="82"/>
      <c r="J23" s="82"/>
      <c r="AO23" s="90"/>
      <c r="AP23" s="90"/>
      <c r="AQ23" s="133" t="s">
        <v>54</v>
      </c>
      <c r="AR23" s="133">
        <v>1</v>
      </c>
      <c r="AS23" s="133">
        <v>10</v>
      </c>
      <c r="AT23" s="133">
        <v>2</v>
      </c>
      <c r="AU23" s="133">
        <v>1301</v>
      </c>
    </row>
    <row r="24" spans="1:47" ht="15.6" x14ac:dyDescent="0.35">
      <c r="A24" s="90"/>
      <c r="B24" s="90"/>
      <c r="C24" s="90"/>
      <c r="D24" s="90"/>
      <c r="E24" s="90"/>
      <c r="F24" s="90"/>
      <c r="G24" s="90"/>
      <c r="H24" s="90"/>
      <c r="I24" s="82"/>
      <c r="J24" s="82"/>
      <c r="AO24" s="90"/>
      <c r="AP24" s="90"/>
      <c r="AQ24" s="133" t="s">
        <v>55</v>
      </c>
      <c r="AR24" s="133">
        <v>1</v>
      </c>
      <c r="AS24" s="133">
        <v>10</v>
      </c>
      <c r="AT24" s="133">
        <v>2</v>
      </c>
      <c r="AU24" s="133">
        <v>1302</v>
      </c>
    </row>
    <row r="25" spans="1:47" ht="15.6" x14ac:dyDescent="0.35">
      <c r="A25" s="90"/>
      <c r="B25" s="90"/>
      <c r="C25" s="90"/>
      <c r="D25" s="90"/>
      <c r="E25" s="90"/>
      <c r="F25" s="90"/>
      <c r="G25" s="90"/>
      <c r="H25" s="90"/>
      <c r="I25" s="82"/>
      <c r="J25" s="82"/>
      <c r="AO25" s="90"/>
      <c r="AP25" s="90"/>
      <c r="AQ25" s="133" t="s">
        <v>56</v>
      </c>
      <c r="AR25" s="133">
        <v>1</v>
      </c>
      <c r="AS25" s="133">
        <v>10</v>
      </c>
      <c r="AT25" s="133">
        <v>2</v>
      </c>
      <c r="AU25" s="133">
        <v>1303</v>
      </c>
    </row>
    <row r="26" spans="1:47" ht="15.6" x14ac:dyDescent="0.35">
      <c r="A26" s="90"/>
      <c r="B26" s="82"/>
      <c r="C26" s="82"/>
      <c r="D26" s="90"/>
      <c r="E26" s="90"/>
      <c r="F26" s="90"/>
      <c r="G26" s="90"/>
      <c r="H26" s="90"/>
      <c r="I26" s="82"/>
      <c r="J26" s="82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133" t="s">
        <v>57</v>
      </c>
      <c r="AR26" s="133">
        <v>1</v>
      </c>
      <c r="AS26" s="133">
        <v>10</v>
      </c>
      <c r="AT26" s="133">
        <v>2</v>
      </c>
      <c r="AU26" s="133">
        <v>1304</v>
      </c>
    </row>
    <row r="27" spans="1:47" ht="15.6" x14ac:dyDescent="0.35">
      <c r="A27" s="90"/>
      <c r="B27" s="82"/>
      <c r="C27" s="82"/>
      <c r="D27" s="90"/>
      <c r="E27" s="90"/>
      <c r="F27" s="90"/>
      <c r="G27" s="90"/>
      <c r="H27" s="90"/>
      <c r="I27" s="82"/>
      <c r="J27" s="82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133">
        <v>0</v>
      </c>
      <c r="AR27" s="133">
        <v>0</v>
      </c>
      <c r="AS27" s="133">
        <v>0</v>
      </c>
      <c r="AT27" s="133">
        <v>0</v>
      </c>
      <c r="AU27" s="133">
        <v>0</v>
      </c>
    </row>
  </sheetData>
  <mergeCells count="13">
    <mergeCell ref="AJ3:AN3"/>
    <mergeCell ref="D1:D4"/>
    <mergeCell ref="E1:E4"/>
    <mergeCell ref="F1:F4"/>
    <mergeCell ref="G1:G4"/>
    <mergeCell ref="H1:H4"/>
    <mergeCell ref="I1:I4"/>
    <mergeCell ref="J1:J4"/>
    <mergeCell ref="K3:O3"/>
    <mergeCell ref="P3:T3"/>
    <mergeCell ref="U3:Y3"/>
    <mergeCell ref="Z3:AD3"/>
    <mergeCell ref="AE3:AI3"/>
  </mergeCells>
  <phoneticPr fontId="24" type="noConversion"/>
  <conditionalFormatting sqref="D1">
    <cfRule type="containsText" dxfId="489" priority="4" operator="containsText" text=" ">
      <formula>NOT(ISERROR(SEARCH(" ",D1)))</formula>
    </cfRule>
  </conditionalFormatting>
  <conditionalFormatting sqref="H1">
    <cfRule type="containsText" dxfId="488" priority="5" operator="containsText" text=" ">
      <formula>NOT(ISERROR(SEARCH(" ",H1)))</formula>
    </cfRule>
  </conditionalFormatting>
  <conditionalFormatting sqref="J1">
    <cfRule type="containsText" dxfId="487" priority="3" operator="containsText" text=" ">
      <formula>NOT(ISERROR(SEARCH(" ",J1)))</formula>
    </cfRule>
  </conditionalFormatting>
  <conditionalFormatting sqref="K1">
    <cfRule type="containsText" dxfId="486" priority="111" operator="containsText" text=" ">
      <formula>NOT(ISERROR(SEARCH(" ",K1)))</formula>
    </cfRule>
  </conditionalFormatting>
  <conditionalFormatting sqref="B4">
    <cfRule type="containsText" dxfId="485" priority="306" operator="containsText" text=" ">
      <formula>NOT(ISERROR(SEARCH(" ",B4)))</formula>
    </cfRule>
  </conditionalFormatting>
  <conditionalFormatting sqref="C4">
    <cfRule type="containsText" dxfId="484" priority="1" operator="containsText" text=" ">
      <formula>NOT(ISERROR(SEARCH(" ",C4)))</formula>
    </cfRule>
  </conditionalFormatting>
  <conditionalFormatting sqref="T4">
    <cfRule type="containsText" dxfId="483" priority="265" operator="containsText" text=" ">
      <formula>NOT(ISERROR(SEARCH(" ",T4)))</formula>
    </cfRule>
  </conditionalFormatting>
  <conditionalFormatting sqref="Y4">
    <cfRule type="containsText" dxfId="482" priority="264" operator="containsText" text=" ">
      <formula>NOT(ISERROR(SEARCH(" ",Y4)))</formula>
    </cfRule>
  </conditionalFormatting>
  <conditionalFormatting sqref="AD4">
    <cfRule type="containsText" dxfId="481" priority="263" operator="containsText" text=" ">
      <formula>NOT(ISERROR(SEARCH(" ",AD4)))</formula>
    </cfRule>
  </conditionalFormatting>
  <conditionalFormatting sqref="AI4">
    <cfRule type="containsText" dxfId="480" priority="262" operator="containsText" text=" ">
      <formula>NOT(ISERROR(SEARCH(" ",AI4)))</formula>
    </cfRule>
  </conditionalFormatting>
  <conditionalFormatting sqref="AN4">
    <cfRule type="containsText" dxfId="479" priority="217" operator="containsText" text=" ">
      <formula>NOT(ISERROR(SEARCH(" ",AN4)))</formula>
    </cfRule>
  </conditionalFormatting>
  <conditionalFormatting sqref="N5">
    <cfRule type="containsText" dxfId="478" priority="35" operator="containsText" text=" ">
      <formula>NOT(ISERROR(SEARCH(" ",N5)))</formula>
    </cfRule>
  </conditionalFormatting>
  <conditionalFormatting sqref="N6">
    <cfRule type="containsText" dxfId="477" priority="34" operator="containsText" text=" ">
      <formula>NOT(ISERROR(SEARCH(" ",N6)))</formula>
    </cfRule>
  </conditionalFormatting>
  <conditionalFormatting sqref="N7">
    <cfRule type="containsText" dxfId="476" priority="33" operator="containsText" text=" ">
      <formula>NOT(ISERROR(SEARCH(" ",N7)))</formula>
    </cfRule>
  </conditionalFormatting>
  <conditionalFormatting sqref="P7">
    <cfRule type="containsText" dxfId="475" priority="27" operator="containsText" text=" ">
      <formula>NOT(ISERROR(SEARCH(" ",P7)))</formula>
    </cfRule>
  </conditionalFormatting>
  <conditionalFormatting sqref="Q7:T7">
    <cfRule type="containsText" dxfId="474" priority="97" operator="containsText" text=" ">
      <formula>NOT(ISERROR(SEARCH(" ",Q7)))</formula>
    </cfRule>
  </conditionalFormatting>
  <conditionalFormatting sqref="Z7">
    <cfRule type="containsText" dxfId="473" priority="67" operator="containsText" text=" ">
      <formula>NOT(ISERROR(SEARCH(" ",Z7)))</formula>
    </cfRule>
  </conditionalFormatting>
  <conditionalFormatting sqref="AC7">
    <cfRule type="containsText" dxfId="472" priority="68" operator="containsText" text=" ">
      <formula>NOT(ISERROR(SEARCH(" ",AC7)))</formula>
    </cfRule>
  </conditionalFormatting>
  <conditionalFormatting sqref="AE7">
    <cfRule type="containsText" dxfId="471" priority="29" operator="containsText" text=" ">
      <formula>NOT(ISERROR(SEARCH(" ",AE7)))</formula>
    </cfRule>
  </conditionalFormatting>
  <conditionalFormatting sqref="N8">
    <cfRule type="containsText" dxfId="470" priority="32" operator="containsText" text=" ">
      <formula>NOT(ISERROR(SEARCH(" ",N8)))</formula>
    </cfRule>
  </conditionalFormatting>
  <conditionalFormatting sqref="N9">
    <cfRule type="containsText" dxfId="469" priority="31" operator="containsText" text=" ">
      <formula>NOT(ISERROR(SEARCH(" ",N9)))</formula>
    </cfRule>
  </conditionalFormatting>
  <conditionalFormatting sqref="N10">
    <cfRule type="containsText" dxfId="468" priority="40" operator="containsText" text=" ">
      <formula>NOT(ISERROR(SEARCH(" ",N10)))</formula>
    </cfRule>
  </conditionalFormatting>
  <conditionalFormatting sqref="P10">
    <cfRule type="containsText" dxfId="467" priority="81" operator="containsText" text=" ">
      <formula>NOT(ISERROR(SEARCH(" ",P10)))</formula>
    </cfRule>
  </conditionalFormatting>
  <conditionalFormatting sqref="S10">
    <cfRule type="containsText" dxfId="466" priority="78" operator="containsText" text=" ">
      <formula>NOT(ISERROR(SEARCH(" ",S10)))</formula>
    </cfRule>
  </conditionalFormatting>
  <conditionalFormatting sqref="Z10">
    <cfRule type="containsText" dxfId="465" priority="64" operator="containsText" text=" ">
      <formula>NOT(ISERROR(SEARCH(" ",Z10)))</formula>
    </cfRule>
  </conditionalFormatting>
  <conditionalFormatting sqref="AC10">
    <cfRule type="containsText" dxfId="464" priority="65" operator="containsText" text=" ">
      <formula>NOT(ISERROR(SEARCH(" ",AC10)))</formula>
    </cfRule>
  </conditionalFormatting>
  <conditionalFormatting sqref="N11">
    <cfRule type="containsText" dxfId="463" priority="41" operator="containsText" text=" ">
      <formula>NOT(ISERROR(SEARCH(" ",N11)))</formula>
    </cfRule>
  </conditionalFormatting>
  <conditionalFormatting sqref="N12">
    <cfRule type="containsText" dxfId="462" priority="39" operator="containsText" text=" ">
      <formula>NOT(ISERROR(SEARCH(" ",N12)))</formula>
    </cfRule>
  </conditionalFormatting>
  <conditionalFormatting sqref="AP12">
    <cfRule type="containsText" dxfId="461" priority="320" operator="containsText" text=" ">
      <formula>NOT(ISERROR(SEARCH(" ",AP12)))</formula>
    </cfRule>
  </conditionalFormatting>
  <conditionalFormatting sqref="N13">
    <cfRule type="containsText" dxfId="460" priority="38" operator="containsText" text=" ">
      <formula>NOT(ISERROR(SEARCH(" ",N13)))</formula>
    </cfRule>
  </conditionalFormatting>
  <conditionalFormatting sqref="P13">
    <cfRule type="containsText" dxfId="459" priority="80" operator="containsText" text=" ">
      <formula>NOT(ISERROR(SEARCH(" ",P13)))</formula>
    </cfRule>
  </conditionalFormatting>
  <conditionalFormatting sqref="S13">
    <cfRule type="containsText" dxfId="458" priority="77" operator="containsText" text=" ">
      <formula>NOT(ISERROR(SEARCH(" ",S13)))</formula>
    </cfRule>
  </conditionalFormatting>
  <conditionalFormatting sqref="Z13">
    <cfRule type="containsText" dxfId="457" priority="10" operator="containsText" text=" ">
      <formula>NOT(ISERROR(SEARCH(" ",Z13)))</formula>
    </cfRule>
  </conditionalFormatting>
  <conditionalFormatting sqref="AC13">
    <cfRule type="containsText" dxfId="456" priority="11" operator="containsText" text=" ">
      <formula>NOT(ISERROR(SEARCH(" ",AC13)))</formula>
    </cfRule>
  </conditionalFormatting>
  <conditionalFormatting sqref="AF13">
    <cfRule type="containsText" dxfId="455" priority="30" operator="containsText" text=" ">
      <formula>NOT(ISERROR(SEARCH(" ",AF13)))</formula>
    </cfRule>
  </conditionalFormatting>
  <conditionalFormatting sqref="AP13">
    <cfRule type="containsText" dxfId="454" priority="319" operator="containsText" text=" ">
      <formula>NOT(ISERROR(SEARCH(" ",AP13)))</formula>
    </cfRule>
  </conditionalFormatting>
  <conditionalFormatting sqref="A14">
    <cfRule type="containsText" dxfId="453" priority="108" operator="containsText" text=" ">
      <formula>NOT(ISERROR(SEARCH(" ",A14)))</formula>
    </cfRule>
  </conditionalFormatting>
  <conditionalFormatting sqref="N14">
    <cfRule type="containsText" dxfId="452" priority="37" operator="containsText" text=" ">
      <formula>NOT(ISERROR(SEARCH(" ",N14)))</formula>
    </cfRule>
  </conditionalFormatting>
  <conditionalFormatting sqref="AE14:AI14">
    <cfRule type="containsText" dxfId="451" priority="90" operator="containsText" text=" ">
      <formula>NOT(ISERROR(SEARCH(" ",AE14)))</formula>
    </cfRule>
  </conditionalFormatting>
  <conditionalFormatting sqref="AP14">
    <cfRule type="containsText" dxfId="450" priority="318" operator="containsText" text=" ">
      <formula>NOT(ISERROR(SEARCH(" ",AP14)))</formula>
    </cfRule>
  </conditionalFormatting>
  <conditionalFormatting sqref="A15">
    <cfRule type="containsText" dxfId="449" priority="24" operator="containsText" text=" ">
      <formula>NOT(ISERROR(SEARCH(" ",A15)))</formula>
    </cfRule>
  </conditionalFormatting>
  <conditionalFormatting sqref="B15:C15">
    <cfRule type="containsText" dxfId="448" priority="25" operator="containsText" text=" ">
      <formula>NOT(ISERROR(SEARCH(" ",B15)))</formula>
    </cfRule>
  </conditionalFormatting>
  <conditionalFormatting sqref="E15:F15">
    <cfRule type="containsText" dxfId="447" priority="26" operator="containsText" text=" ">
      <formula>NOT(ISERROR(SEARCH(" ",E15)))</formula>
    </cfRule>
  </conditionalFormatting>
  <conditionalFormatting sqref="K15">
    <cfRule type="containsText" dxfId="446" priority="14" operator="containsText" text=" ">
      <formula>NOT(ISERROR(SEARCH(" ",K15)))</formula>
    </cfRule>
  </conditionalFormatting>
  <conditionalFormatting sqref="N15">
    <cfRule type="containsText" dxfId="445" priority="13" operator="containsText" text=" ">
      <formula>NOT(ISERROR(SEARCH(" ",N15)))</formula>
    </cfRule>
  </conditionalFormatting>
  <conditionalFormatting sqref="Z15:AD15">
    <cfRule type="containsText" dxfId="444" priority="20" operator="containsText" text=" ">
      <formula>NOT(ISERROR(SEARCH(" ",Z15)))</formula>
    </cfRule>
  </conditionalFormatting>
  <conditionalFormatting sqref="AE15:AI15">
    <cfRule type="containsText" dxfId="443" priority="21" operator="containsText" text=" ">
      <formula>NOT(ISERROR(SEARCH(" ",AE15)))</formula>
    </cfRule>
  </conditionalFormatting>
  <conditionalFormatting sqref="AJ15:AN15">
    <cfRule type="containsText" dxfId="442" priority="19" operator="containsText" text=" ">
      <formula>NOT(ISERROR(SEARCH(" ",AJ15)))</formula>
    </cfRule>
  </conditionalFormatting>
  <conditionalFormatting sqref="AP15">
    <cfRule type="containsText" dxfId="441" priority="317" operator="containsText" text=" ">
      <formula>NOT(ISERROR(SEARCH(" ",AP15)))</formula>
    </cfRule>
  </conditionalFormatting>
  <conditionalFormatting sqref="A16">
    <cfRule type="containsText" dxfId="440" priority="107" operator="containsText" text=" ">
      <formula>NOT(ISERROR(SEARCH(" ",A16)))</formula>
    </cfRule>
  </conditionalFormatting>
  <conditionalFormatting sqref="N16">
    <cfRule type="containsText" dxfId="439" priority="36" operator="containsText" text=" ">
      <formula>NOT(ISERROR(SEARCH(" ",N16)))</formula>
    </cfRule>
  </conditionalFormatting>
  <conditionalFormatting sqref="P16">
    <cfRule type="containsText" dxfId="438" priority="79" operator="containsText" text=" ">
      <formula>NOT(ISERROR(SEARCH(" ",P16)))</formula>
    </cfRule>
  </conditionalFormatting>
  <conditionalFormatting sqref="S16">
    <cfRule type="containsText" dxfId="437" priority="76" operator="containsText" text=" ">
      <formula>NOT(ISERROR(SEARCH(" ",S16)))</formula>
    </cfRule>
  </conditionalFormatting>
  <conditionalFormatting sqref="Z16">
    <cfRule type="containsText" dxfId="436" priority="61" operator="containsText" text=" ">
      <formula>NOT(ISERROR(SEARCH(" ",Z16)))</formula>
    </cfRule>
  </conditionalFormatting>
  <conditionalFormatting sqref="AC16">
    <cfRule type="containsText" dxfId="435" priority="62" operator="containsText" text=" ">
      <formula>NOT(ISERROR(SEARCH(" ",AC16)))</formula>
    </cfRule>
  </conditionalFormatting>
  <conditionalFormatting sqref="AE16">
    <cfRule type="containsText" dxfId="434" priority="7" operator="containsText" text=" ">
      <formula>NOT(ISERROR(SEARCH(" ",AE16)))</formula>
    </cfRule>
  </conditionalFormatting>
  <conditionalFormatting sqref="AH16">
    <cfRule type="containsText" dxfId="433" priority="8" operator="containsText" text=" ">
      <formula>NOT(ISERROR(SEARCH(" ",AH16)))</formula>
    </cfRule>
  </conditionalFormatting>
  <conditionalFormatting sqref="AP16">
    <cfRule type="containsText" dxfId="432" priority="316" operator="containsText" text=" ">
      <formula>NOT(ISERROR(SEARCH(" ",AP16)))</formula>
    </cfRule>
  </conditionalFormatting>
  <conditionalFormatting sqref="A17">
    <cfRule type="containsText" dxfId="431" priority="92" operator="containsText" text=" ">
      <formula>NOT(ISERROR(SEARCH(" ",A17)))</formula>
    </cfRule>
  </conditionalFormatting>
  <conditionalFormatting sqref="D22:H22">
    <cfRule type="containsText" dxfId="430" priority="199" operator="containsText" text=" ">
      <formula>NOT(ISERROR(SEARCH(" ",D22)))</formula>
    </cfRule>
  </conditionalFormatting>
  <conditionalFormatting sqref="I22">
    <cfRule type="containsText" dxfId="429" priority="198" operator="containsText" text=" ">
      <formula>NOT(ISERROR(SEARCH(" ",I22)))</formula>
    </cfRule>
  </conditionalFormatting>
  <conditionalFormatting sqref="D23:H23">
    <cfRule type="containsText" dxfId="428" priority="194" operator="containsText" text=" ">
      <formula>NOT(ISERROR(SEARCH(" ",D23)))</formula>
    </cfRule>
  </conditionalFormatting>
  <conditionalFormatting sqref="I23">
    <cfRule type="containsText" dxfId="427" priority="193" operator="containsText" text=" ">
      <formula>NOT(ISERROR(SEARCH(" ",I23)))</formula>
    </cfRule>
  </conditionalFormatting>
  <conditionalFormatting sqref="D24:H24">
    <cfRule type="containsText" dxfId="426" priority="189" operator="containsText" text=" ">
      <formula>NOT(ISERROR(SEARCH(" ",D24)))</formula>
    </cfRule>
  </conditionalFormatting>
  <conditionalFormatting sqref="I24">
    <cfRule type="containsText" dxfId="425" priority="188" operator="containsText" text=" ">
      <formula>NOT(ISERROR(SEARCH(" ",I24)))</formula>
    </cfRule>
  </conditionalFormatting>
  <conditionalFormatting sqref="A25">
    <cfRule type="containsText" dxfId="424" priority="152" operator="containsText" text=" ">
      <formula>NOT(ISERROR(SEARCH(" ",A25)))</formula>
    </cfRule>
  </conditionalFormatting>
  <conditionalFormatting sqref="B1:B3">
    <cfRule type="containsText" dxfId="423" priority="307" operator="containsText" text=" ">
      <formula>NOT(ISERROR(SEARCH(" ",B1)))</formula>
    </cfRule>
  </conditionalFormatting>
  <conditionalFormatting sqref="C1:C3">
    <cfRule type="containsText" dxfId="422" priority="2" operator="containsText" text=" ">
      <formula>NOT(ISERROR(SEARCH(" ",C1)))</formula>
    </cfRule>
  </conditionalFormatting>
  <conditionalFormatting sqref="A2 A26:A27 A19:A21 A4 D26:H27 B18:C25 E1:F1">
    <cfRule type="containsText" dxfId="421" priority="301" operator="containsText" text=" ">
      <formula>NOT(ISERROR(SEARCH(" ",A1)))</formula>
    </cfRule>
  </conditionalFormatting>
  <conditionalFormatting sqref="A1 A3">
    <cfRule type="containsText" dxfId="420" priority="327" operator="containsText" text=" ">
      <formula>NOT(ISERROR(SEARCH(" ",A1)))</formula>
    </cfRule>
  </conditionalFormatting>
  <conditionalFormatting sqref="K2:O2 K4:O4 K3 AO4:AP4 AO1:AQ3 AO10:AP10 L1:O1">
    <cfRule type="containsText" dxfId="419" priority="315" operator="containsText" text=" ">
      <formula>NOT(ISERROR(SEARCH(" ",K1)))</formula>
    </cfRule>
  </conditionalFormatting>
  <conditionalFormatting sqref="P1:T2 P4:S4 P3">
    <cfRule type="containsText" dxfId="418" priority="312" operator="containsText" text=" ">
      <formula>NOT(ISERROR(SEARCH(" ",P1)))</formula>
    </cfRule>
  </conditionalFormatting>
  <conditionalFormatting sqref="U1:Y2 U3 U4:X4">
    <cfRule type="containsText" dxfId="417" priority="310" operator="containsText" text=" ">
      <formula>NOT(ISERROR(SEARCH(" ",U1)))</formula>
    </cfRule>
  </conditionalFormatting>
  <conditionalFormatting sqref="Z1:AD2 Z4:AC4 Z3">
    <cfRule type="containsText" dxfId="416" priority="286" operator="containsText" text=" ">
      <formula>NOT(ISERROR(SEARCH(" ",Z1)))</formula>
    </cfRule>
  </conditionalFormatting>
  <conditionalFormatting sqref="AE1:AI2 AE3 AE4:AH4">
    <cfRule type="containsText" dxfId="415" priority="283" operator="containsText" text=" ">
      <formula>NOT(ISERROR(SEARCH(" ",AE1)))</formula>
    </cfRule>
  </conditionalFormatting>
  <conditionalFormatting sqref="AJ1:AN2 AJ4:AM4 AJ3">
    <cfRule type="containsText" dxfId="414" priority="224" operator="containsText" text=" ">
      <formula>NOT(ISERROR(SEARCH(" ",AJ1)))</formula>
    </cfRule>
  </conditionalFormatting>
  <conditionalFormatting sqref="AQ4:AU27">
    <cfRule type="containsText" dxfId="413" priority="314" operator="containsText" text=" ">
      <formula>NOT(ISERROR(SEARCH(" ",AQ4)))</formula>
    </cfRule>
  </conditionalFormatting>
  <conditionalFormatting sqref="A5:A13 B17:D17 B16 G5:J6 G16 I16 G7:G14 I7:I14 H7:H16 J7:J16">
    <cfRule type="containsText" dxfId="412" priority="101" operator="containsText" text=" ">
      <formula>NOT(ISERROR(SEARCH(" ",A5)))</formula>
    </cfRule>
  </conditionalFormatting>
  <conditionalFormatting sqref="AO17:AP20 AO5:AP9 B26:C27 I18:J19 I25:J27">
    <cfRule type="containsText" dxfId="411" priority="328" operator="containsText" text=" ">
      <formula>NOT(ISERROR(SEARCH(" ",B5)))</formula>
    </cfRule>
  </conditionalFormatting>
  <conditionalFormatting sqref="B5:D6 B8:C9 B7 B11:C12 B10 B14:C14 B13 H17 D7:D16">
    <cfRule type="containsText" dxfId="410" priority="109" operator="containsText" text=" ">
      <formula>NOT(ISERROR(SEARCH(" ",B5)))</formula>
    </cfRule>
  </conditionalFormatting>
  <conditionalFormatting sqref="E16:F17 E5:F14">
    <cfRule type="containsText" dxfId="409" priority="110" operator="containsText" text=" ">
      <formula>NOT(ISERROR(SEARCH(" ",E5)))</formula>
    </cfRule>
  </conditionalFormatting>
  <conditionalFormatting sqref="K5:K14 K16">
    <cfRule type="containsText" dxfId="408" priority="42" operator="containsText" text=" ">
      <formula>NOT(ISERROR(SEARCH(" ",K5)))</formula>
    </cfRule>
  </conditionalFormatting>
  <conditionalFormatting sqref="L5:M5 O5">
    <cfRule type="containsText" dxfId="407" priority="100" operator="containsText" text=" ">
      <formula>NOT(ISERROR(SEARCH(" ",L5)))</formula>
    </cfRule>
  </conditionalFormatting>
  <conditionalFormatting sqref="P5:T5 Q6:R6 T6">
    <cfRule type="containsText" dxfId="406" priority="58" operator="containsText" text=" ">
      <formula>NOT(ISERROR(SEARCH(" ",P5)))</formula>
    </cfRule>
  </conditionalFormatting>
  <conditionalFormatting sqref="U5:Y5 V6:W6 Y6">
    <cfRule type="containsText" dxfId="405" priority="57" operator="containsText" text=" ">
      <formula>NOT(ISERROR(SEARCH(" ",U5)))</formula>
    </cfRule>
  </conditionalFormatting>
  <conditionalFormatting sqref="Z5:AD5 AA6:AB6 AD6 AD8 AA8:AB8">
    <cfRule type="containsText" dxfId="404" priority="89" operator="containsText" text=" ">
      <formula>NOT(ISERROR(SEARCH(" ",Z5)))</formula>
    </cfRule>
  </conditionalFormatting>
  <conditionalFormatting sqref="AE5:AI5 AI6:AI12 AF6:AG12">
    <cfRule type="containsText" dxfId="403" priority="88" operator="containsText" text=" ">
      <formula>NOT(ISERROR(SEARCH(" ",AE5)))</formula>
    </cfRule>
  </conditionalFormatting>
  <conditionalFormatting sqref="AJ5:AN5 AK6:AL12 AN6:AN12">
    <cfRule type="containsText" dxfId="402" priority="74" operator="containsText" text=" ">
      <formula>NOT(ISERROR(SEARCH(" ",AJ5)))</formula>
    </cfRule>
  </conditionalFormatting>
  <conditionalFormatting sqref="L6:M6 O6">
    <cfRule type="containsText" dxfId="401" priority="99" operator="containsText" text=" ">
      <formula>NOT(ISERROR(SEARCH(" ",L6)))</formula>
    </cfRule>
  </conditionalFormatting>
  <conditionalFormatting sqref="P6 S6">
    <cfRule type="containsText" dxfId="400" priority="56" operator="containsText" text=" ">
      <formula>NOT(ISERROR(SEARCH(" ",P6)))</formula>
    </cfRule>
  </conditionalFormatting>
  <conditionalFormatting sqref="U6 X6">
    <cfRule type="containsText" dxfId="399" priority="55" operator="containsText" text=" ">
      <formula>NOT(ISERROR(SEARCH(" ",U6)))</formula>
    </cfRule>
  </conditionalFormatting>
  <conditionalFormatting sqref="Z6 AC6">
    <cfRule type="containsText" dxfId="398" priority="87" operator="containsText" text=" ">
      <formula>NOT(ISERROR(SEARCH(" ",Z6)))</formula>
    </cfRule>
  </conditionalFormatting>
  <conditionalFormatting sqref="AE6 AH6">
    <cfRule type="containsText" dxfId="397" priority="86" operator="containsText" text=" ">
      <formula>NOT(ISERROR(SEARCH(" ",AE6)))</formula>
    </cfRule>
  </conditionalFormatting>
  <conditionalFormatting sqref="AJ6 AM6">
    <cfRule type="containsText" dxfId="396" priority="73" operator="containsText" text=" ">
      <formula>NOT(ISERROR(SEARCH(" ",AJ6)))</formula>
    </cfRule>
  </conditionalFormatting>
  <conditionalFormatting sqref="L7:M7 O7">
    <cfRule type="containsText" dxfId="395" priority="98" operator="containsText" text=" ">
      <formula>NOT(ISERROR(SEARCH(" ",L7)))</formula>
    </cfRule>
  </conditionalFormatting>
  <conditionalFormatting sqref="V10:Y10 U7:Y7 V13:Y13 V16:Y16">
    <cfRule type="containsText" dxfId="394" priority="93" operator="containsText" text=" ">
      <formula>NOT(ISERROR(SEARCH(" ",U7)))</formula>
    </cfRule>
  </conditionalFormatting>
  <conditionalFormatting sqref="AD7 AA7:AB7">
    <cfRule type="containsText" dxfId="393" priority="69" operator="containsText" text=" ">
      <formula>NOT(ISERROR(SEARCH(" ",AA7)))</formula>
    </cfRule>
  </conditionalFormatting>
  <conditionalFormatting sqref="AH7 AE9 AE11 AH9 AH11">
    <cfRule type="containsText" dxfId="392" priority="85" operator="containsText" text=" ">
      <formula>NOT(ISERROR(SEARCH(" ",AE7)))</formula>
    </cfRule>
  </conditionalFormatting>
  <conditionalFormatting sqref="AJ7 AM7 AJ9 AJ11 AM9 AM11">
    <cfRule type="containsText" dxfId="391" priority="72" operator="containsText" text=" ">
      <formula>NOT(ISERROR(SEARCH(" ",AJ7)))</formula>
    </cfRule>
  </conditionalFormatting>
  <conditionalFormatting sqref="L8:M8 O8">
    <cfRule type="containsText" dxfId="390" priority="96" operator="containsText" text=" ">
      <formula>NOT(ISERROR(SEARCH(" ",L8)))</formula>
    </cfRule>
  </conditionalFormatting>
  <conditionalFormatting sqref="P8:T8 Q9:R9 T9">
    <cfRule type="containsText" dxfId="389" priority="54" operator="containsText" text=" ">
      <formula>NOT(ISERROR(SEARCH(" ",P8)))</formula>
    </cfRule>
  </conditionalFormatting>
  <conditionalFormatting sqref="U8:Y8 V9:W9 Y9">
    <cfRule type="containsText" dxfId="388" priority="53" operator="containsText" text=" ">
      <formula>NOT(ISERROR(SEARCH(" ",U8)))</formula>
    </cfRule>
  </conditionalFormatting>
  <conditionalFormatting sqref="Z8 AC8">
    <cfRule type="containsText" dxfId="387" priority="84" operator="containsText" text=" ">
      <formula>NOT(ISERROR(SEARCH(" ",Z8)))</formula>
    </cfRule>
  </conditionalFormatting>
  <conditionalFormatting sqref="AE8 AH8 AE10 AE12 AH10 AH12">
    <cfRule type="containsText" dxfId="386" priority="83" operator="containsText" text=" ">
      <formula>NOT(ISERROR(SEARCH(" ",AE8)))</formula>
    </cfRule>
  </conditionalFormatting>
  <conditionalFormatting sqref="AJ8 AM8 AJ10 AJ12 AM10 AM12">
    <cfRule type="containsText" dxfId="385" priority="71" operator="containsText" text=" ">
      <formula>NOT(ISERROR(SEARCH(" ",AJ8)))</formula>
    </cfRule>
  </conditionalFormatting>
  <conditionalFormatting sqref="L9:M9 O9">
    <cfRule type="containsText" dxfId="384" priority="95" operator="containsText" text=" ">
      <formula>NOT(ISERROR(SEARCH(" ",L9)))</formula>
    </cfRule>
  </conditionalFormatting>
  <conditionalFormatting sqref="P9 S9">
    <cfRule type="containsText" dxfId="383" priority="52" operator="containsText" text=" ">
      <formula>NOT(ISERROR(SEARCH(" ",P9)))</formula>
    </cfRule>
  </conditionalFormatting>
  <conditionalFormatting sqref="U9 X9">
    <cfRule type="containsText" dxfId="382" priority="51" operator="containsText" text=" ">
      <formula>NOT(ISERROR(SEARCH(" ",U9)))</formula>
    </cfRule>
  </conditionalFormatting>
  <conditionalFormatting sqref="Z9 AC9">
    <cfRule type="containsText" dxfId="381" priority="59" operator="containsText" text=" ">
      <formula>NOT(ISERROR(SEARCH(" ",Z9)))</formula>
    </cfRule>
  </conditionalFormatting>
  <conditionalFormatting sqref="AD9 AA9:AB9">
    <cfRule type="containsText" dxfId="380" priority="60" operator="containsText" text=" ">
      <formula>NOT(ISERROR(SEARCH(" ",AA9)))</formula>
    </cfRule>
  </conditionalFormatting>
  <conditionalFormatting sqref="L10:M11 O10:O11">
    <cfRule type="containsText" dxfId="379" priority="106" operator="containsText" text=" ">
      <formula>NOT(ISERROR(SEARCH(" ",L10)))</formula>
    </cfRule>
  </conditionalFormatting>
  <conditionalFormatting sqref="T10 Q10:R10 Q13:R13 T13 T16 Q16:R16">
    <cfRule type="containsText" dxfId="378" priority="94" operator="containsText" text=" ">
      <formula>NOT(ISERROR(SEARCH(" ",Q10)))</formula>
    </cfRule>
  </conditionalFormatting>
  <conditionalFormatting sqref="U10 U13 U16">
    <cfRule type="containsText" dxfId="377" priority="75" operator="containsText" text=" ">
      <formula>NOT(ISERROR(SEARCH(" ",U10)))</formula>
    </cfRule>
  </conditionalFormatting>
  <conditionalFormatting sqref="AD10 AA10:AB10">
    <cfRule type="containsText" dxfId="376" priority="66" operator="containsText" text=" ">
      <formula>NOT(ISERROR(SEARCH(" ",AA10)))</formula>
    </cfRule>
  </conditionalFormatting>
  <conditionalFormatting sqref="P11:T11 Q12:R12 T12">
    <cfRule type="containsText" dxfId="375" priority="50" operator="containsText" text=" ">
      <formula>NOT(ISERROR(SEARCH(" ",P11)))</formula>
    </cfRule>
  </conditionalFormatting>
  <conditionalFormatting sqref="U11:Y11 V12:W12 Y12">
    <cfRule type="containsText" dxfId="374" priority="49" operator="containsText" text=" ">
      <formula>NOT(ISERROR(SEARCH(" ",U11)))</formula>
    </cfRule>
  </conditionalFormatting>
  <conditionalFormatting sqref="Z11:AD12 Z14:AD14">
    <cfRule type="containsText" dxfId="373" priority="82" operator="containsText" text=" ">
      <formula>NOT(ISERROR(SEARCH(" ",Z11)))</formula>
    </cfRule>
  </conditionalFormatting>
  <conditionalFormatting sqref="AO11:AP11 AO12:AO16">
    <cfRule type="containsText" dxfId="372" priority="321" operator="containsText" text=" ">
      <formula>NOT(ISERROR(SEARCH(" ",AO11)))</formula>
    </cfRule>
  </conditionalFormatting>
  <conditionalFormatting sqref="L12:M12 O12">
    <cfRule type="containsText" dxfId="371" priority="105" operator="containsText" text=" ">
      <formula>NOT(ISERROR(SEARCH(" ",L12)))</formula>
    </cfRule>
  </conditionalFormatting>
  <conditionalFormatting sqref="P12 S12">
    <cfRule type="containsText" dxfId="370" priority="48" operator="containsText" text=" ">
      <formula>NOT(ISERROR(SEARCH(" ",P12)))</formula>
    </cfRule>
  </conditionalFormatting>
  <conditionalFormatting sqref="U12 X12">
    <cfRule type="containsText" dxfId="369" priority="47" operator="containsText" text=" ">
      <formula>NOT(ISERROR(SEARCH(" ",U12)))</formula>
    </cfRule>
  </conditionalFormatting>
  <conditionalFormatting sqref="L13:M13 O13">
    <cfRule type="containsText" dxfId="368" priority="104" operator="containsText" text=" ">
      <formula>NOT(ISERROR(SEARCH(" ",L13)))</formula>
    </cfRule>
  </conditionalFormatting>
  <conditionalFormatting sqref="AD13 AA13:AB13">
    <cfRule type="containsText" dxfId="367" priority="12" operator="containsText" text=" ">
      <formula>NOT(ISERROR(SEARCH(" ",AA13)))</formula>
    </cfRule>
  </conditionalFormatting>
  <conditionalFormatting sqref="AE13 AG13:AI13">
    <cfRule type="containsText" dxfId="366" priority="91" operator="containsText" text=" ">
      <formula>NOT(ISERROR(SEARCH(" ",AE13)))</formula>
    </cfRule>
  </conditionalFormatting>
  <conditionalFormatting sqref="AJ13:AN14 AJ16:AN16">
    <cfRule type="containsText" dxfId="365" priority="70" operator="containsText" text=" ">
      <formula>NOT(ISERROR(SEARCH(" ",AJ13)))</formula>
    </cfRule>
  </conditionalFormatting>
  <conditionalFormatting sqref="L14:M14 O14">
    <cfRule type="containsText" dxfId="364" priority="103" operator="containsText" text=" ">
      <formula>NOT(ISERROR(SEARCH(" ",L14)))</formula>
    </cfRule>
  </conditionalFormatting>
  <conditionalFormatting sqref="P14 S14">
    <cfRule type="containsText" dxfId="363" priority="44" operator="containsText" text=" ">
      <formula>NOT(ISERROR(SEARCH(" ",P14)))</formula>
    </cfRule>
  </conditionalFormatting>
  <conditionalFormatting sqref="Q14:R14 T14">
    <cfRule type="containsText" dxfId="362" priority="46" operator="containsText" text=" ">
      <formula>NOT(ISERROR(SEARCH(" ",Q14)))</formula>
    </cfRule>
  </conditionalFormatting>
  <conditionalFormatting sqref="U14 X14">
    <cfRule type="containsText" dxfId="361" priority="43" operator="containsText" text=" ">
      <formula>NOT(ISERROR(SEARCH(" ",U14)))</formula>
    </cfRule>
  </conditionalFormatting>
  <conditionalFormatting sqref="V14:W14 Y14">
    <cfRule type="containsText" dxfId="360" priority="45" operator="containsText" text=" ">
      <formula>NOT(ISERROR(SEARCH(" ",V14)))</formula>
    </cfRule>
  </conditionalFormatting>
  <conditionalFormatting sqref="G15 I15">
    <cfRule type="containsText" dxfId="359" priority="22" operator="containsText" text=" ">
      <formula>NOT(ISERROR(SEARCH(" ",G15)))</formula>
    </cfRule>
  </conditionalFormatting>
  <conditionalFormatting sqref="L15:M15 O15">
    <cfRule type="containsText" dxfId="358" priority="23" operator="containsText" text=" ">
      <formula>NOT(ISERROR(SEARCH(" ",L15)))</formula>
    </cfRule>
  </conditionalFormatting>
  <conditionalFormatting sqref="P15 S15">
    <cfRule type="containsText" dxfId="357" priority="16" operator="containsText" text=" ">
      <formula>NOT(ISERROR(SEARCH(" ",P15)))</formula>
    </cfRule>
  </conditionalFormatting>
  <conditionalFormatting sqref="Q15:R15 T15">
    <cfRule type="containsText" dxfId="356" priority="18" operator="containsText" text=" ">
      <formula>NOT(ISERROR(SEARCH(" ",Q15)))</formula>
    </cfRule>
  </conditionalFormatting>
  <conditionalFormatting sqref="U15 X15">
    <cfRule type="containsText" dxfId="355" priority="15" operator="containsText" text=" ">
      <formula>NOT(ISERROR(SEARCH(" ",U15)))</formula>
    </cfRule>
  </conditionalFormatting>
  <conditionalFormatting sqref="V15:W15 Y15">
    <cfRule type="containsText" dxfId="354" priority="17" operator="containsText" text=" ">
      <formula>NOT(ISERROR(SEARCH(" ",V15)))</formula>
    </cfRule>
  </conditionalFormatting>
  <conditionalFormatting sqref="L16:M16 O16">
    <cfRule type="containsText" dxfId="353" priority="102" operator="containsText" text=" ">
      <formula>NOT(ISERROR(SEARCH(" ",L16)))</formula>
    </cfRule>
  </conditionalFormatting>
  <conditionalFormatting sqref="AD16 AA16:AB16">
    <cfRule type="containsText" dxfId="352" priority="63" operator="containsText" text=" ">
      <formula>NOT(ISERROR(SEARCH(" ",AA16)))</formula>
    </cfRule>
  </conditionalFormatting>
  <conditionalFormatting sqref="AI16 AF16:AG16">
    <cfRule type="containsText" dxfId="351" priority="9" operator="containsText" text=" ">
      <formula>NOT(ISERROR(SEARCH(" ",AF16)))</formula>
    </cfRule>
  </conditionalFormatting>
  <conditionalFormatting sqref="G17 I17:J17">
    <cfRule type="containsText" dxfId="350" priority="28" operator="containsText" text=" ">
      <formula>NOT(ISERROR(SEARCH(" ",G17)))</formula>
    </cfRule>
  </conditionalFormatting>
  <conditionalFormatting sqref="A18 D25:H25 A22:A24 D18:H19">
    <cfRule type="containsText" dxfId="349" priority="331" operator="containsText" text=" ">
      <formula>NOT(ISERROR(SEARCH(" ",A18)))</formula>
    </cfRule>
  </conditionalFormatting>
  <conditionalFormatting sqref="K26:O27 AO21:AP27">
    <cfRule type="containsText" dxfId="348" priority="322" operator="containsText" text=" ">
      <formula>NOT(ISERROR(SEARCH(" ",K21)))</formula>
    </cfRule>
  </conditionalFormatting>
  <conditionalFormatting sqref="P26:T27">
    <cfRule type="containsText" dxfId="347" priority="313" operator="containsText" text=" ">
      <formula>NOT(ISERROR(SEARCH(" ",P26)))</formula>
    </cfRule>
  </conditionalFormatting>
  <conditionalFormatting sqref="U26:Y27">
    <cfRule type="containsText" dxfId="346" priority="311" operator="containsText" text=" ">
      <formula>NOT(ISERROR(SEARCH(" ",U26)))</formula>
    </cfRule>
  </conditionalFormatting>
  <conditionalFormatting sqref="Z26:AD27">
    <cfRule type="containsText" dxfId="345" priority="287" operator="containsText" text=" ">
      <formula>NOT(ISERROR(SEARCH(" ",Z26)))</formula>
    </cfRule>
  </conditionalFormatting>
  <conditionalFormatting sqref="AE26:AI27">
    <cfRule type="containsText" dxfId="344" priority="285" operator="containsText" text=" ">
      <formula>NOT(ISERROR(SEARCH(" ",AE26)))</formula>
    </cfRule>
  </conditionalFormatting>
  <conditionalFormatting sqref="AJ26:AN27">
    <cfRule type="containsText" dxfId="343" priority="225" operator="containsText" text=" ">
      <formula>NOT(ISERROR(SEARCH(" ",AJ26)))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1"/>
  <sheetViews>
    <sheetView workbookViewId="0">
      <selection activeCell="C5" sqref="C5"/>
    </sheetView>
  </sheetViews>
  <sheetFormatPr defaultColWidth="9" defaultRowHeight="15.6" x14ac:dyDescent="0.35"/>
  <cols>
    <col min="1" max="2" width="9" style="82"/>
    <col min="3" max="3" width="13.88671875" style="82" customWidth="1"/>
    <col min="4" max="5" width="10.33203125" style="82" customWidth="1"/>
    <col min="6" max="6" width="11.109375" style="82" customWidth="1"/>
    <col min="7" max="7" width="11.44140625" style="82" customWidth="1"/>
    <col min="8" max="8" width="13.88671875" style="82" customWidth="1"/>
    <col min="9" max="12" width="11.6640625" style="82" customWidth="1"/>
    <col min="13" max="13" width="9" style="82"/>
    <col min="14" max="14" width="10.88671875" style="82" customWidth="1"/>
    <col min="15" max="15" width="9.21875" style="82" customWidth="1"/>
    <col min="16" max="16" width="12.77734375" style="82" customWidth="1"/>
    <col min="17" max="17" width="11.109375" style="43" customWidth="1"/>
    <col min="18" max="18" width="8" style="43" customWidth="1"/>
    <col min="19" max="19" width="7.6640625" style="43" customWidth="1"/>
    <col min="20" max="20" width="9.6640625" style="43" customWidth="1"/>
    <col min="21" max="21" width="11.21875" style="43" customWidth="1"/>
    <col min="22" max="22" width="9" style="43"/>
    <col min="23" max="23" width="9" style="90"/>
    <col min="24" max="24" width="10.33203125" style="90" customWidth="1"/>
    <col min="25" max="25" width="12.44140625" style="90" customWidth="1"/>
    <col min="26" max="26" width="12" style="90" customWidth="1"/>
    <col min="27" max="29" width="9" style="90"/>
    <col min="30" max="16384" width="9" style="82"/>
  </cols>
  <sheetData>
    <row r="1" spans="1:29" x14ac:dyDescent="0.35">
      <c r="A1" s="38" t="s">
        <v>0</v>
      </c>
      <c r="B1" s="38" t="s">
        <v>0</v>
      </c>
      <c r="C1" s="38" t="s">
        <v>0</v>
      </c>
      <c r="D1" s="38" t="s">
        <v>58</v>
      </c>
      <c r="E1" s="38" t="s">
        <v>58</v>
      </c>
      <c r="F1" s="38" t="s">
        <v>58</v>
      </c>
      <c r="G1" s="38" t="s">
        <v>58</v>
      </c>
      <c r="H1" s="38" t="s">
        <v>58</v>
      </c>
      <c r="I1" s="38" t="s">
        <v>58</v>
      </c>
      <c r="J1" s="38" t="s">
        <v>0</v>
      </c>
      <c r="K1" s="38" t="s">
        <v>0</v>
      </c>
      <c r="L1" s="38" t="s">
        <v>58</v>
      </c>
      <c r="N1" s="87" t="s">
        <v>59</v>
      </c>
      <c r="Q1" s="43" t="s">
        <v>60</v>
      </c>
    </row>
    <row r="2" spans="1:29" x14ac:dyDescent="0.35">
      <c r="A2" s="39" t="s">
        <v>9</v>
      </c>
      <c r="B2" s="39" t="s">
        <v>9</v>
      </c>
      <c r="C2" s="39" t="s">
        <v>10</v>
      </c>
      <c r="D2" s="39" t="s">
        <v>9</v>
      </c>
      <c r="E2" s="39" t="s">
        <v>9</v>
      </c>
      <c r="F2" s="39" t="s">
        <v>9</v>
      </c>
      <c r="G2" s="39" t="s">
        <v>9</v>
      </c>
      <c r="H2" s="39" t="s">
        <v>9</v>
      </c>
      <c r="I2" s="39" t="s">
        <v>9</v>
      </c>
      <c r="J2" s="39" t="s">
        <v>9</v>
      </c>
      <c r="K2" s="39" t="s">
        <v>9</v>
      </c>
      <c r="L2" s="39" t="s">
        <v>9</v>
      </c>
      <c r="N2" s="82" t="s">
        <v>61</v>
      </c>
    </row>
    <row r="3" spans="1:29" ht="16.2" x14ac:dyDescent="0.35">
      <c r="A3" s="39" t="s">
        <v>31</v>
      </c>
      <c r="B3" s="39" t="s">
        <v>62</v>
      </c>
      <c r="C3" s="39" t="s">
        <v>13</v>
      </c>
      <c r="D3" s="39" t="s">
        <v>63</v>
      </c>
      <c r="E3" s="39" t="s">
        <v>64</v>
      </c>
      <c r="F3" s="39" t="s">
        <v>65</v>
      </c>
      <c r="G3" s="39" t="s">
        <v>66</v>
      </c>
      <c r="H3" s="39" t="s">
        <v>67</v>
      </c>
      <c r="I3" s="39" t="s">
        <v>68</v>
      </c>
      <c r="J3" s="39" t="s">
        <v>69</v>
      </c>
      <c r="K3" s="39" t="s">
        <v>70</v>
      </c>
      <c r="L3" s="39" t="s">
        <v>71</v>
      </c>
      <c r="Q3" s="121"/>
    </row>
    <row r="4" spans="1:29" ht="79.8" x14ac:dyDescent="0.35">
      <c r="A4" s="95" t="s">
        <v>72</v>
      </c>
      <c r="B4" s="96" t="s">
        <v>73</v>
      </c>
      <c r="C4" s="95" t="s">
        <v>74</v>
      </c>
      <c r="D4" s="96" t="s">
        <v>75</v>
      </c>
      <c r="E4" s="97" t="s">
        <v>76</v>
      </c>
      <c r="F4" s="41" t="s">
        <v>77</v>
      </c>
      <c r="G4" s="98" t="s">
        <v>78</v>
      </c>
      <c r="H4" s="98" t="s">
        <v>79</v>
      </c>
      <c r="I4" s="98" t="s">
        <v>80</v>
      </c>
      <c r="J4" s="97" t="s">
        <v>81</v>
      </c>
      <c r="K4" s="97" t="s">
        <v>82</v>
      </c>
      <c r="L4" s="97" t="s">
        <v>83</v>
      </c>
      <c r="N4" s="82" t="s">
        <v>84</v>
      </c>
      <c r="O4" s="82" t="s">
        <v>85</v>
      </c>
      <c r="Q4" s="122" t="s">
        <v>86</v>
      </c>
      <c r="R4" s="123" t="s">
        <v>25</v>
      </c>
      <c r="S4" s="123" t="s">
        <v>26</v>
      </c>
      <c r="T4" s="124" t="s">
        <v>27</v>
      </c>
      <c r="U4" s="125" t="s">
        <v>87</v>
      </c>
      <c r="W4" s="126"/>
      <c r="X4" s="127">
        <v>0</v>
      </c>
      <c r="Y4" s="129" t="s">
        <v>29</v>
      </c>
      <c r="Z4" s="148" t="s">
        <v>30</v>
      </c>
      <c r="AA4" s="129" t="s">
        <v>25</v>
      </c>
      <c r="AB4" s="149" t="s">
        <v>31</v>
      </c>
      <c r="AC4" s="150" t="s">
        <v>88</v>
      </c>
    </row>
    <row r="5" spans="1:29" ht="18" customHeight="1" x14ac:dyDescent="0.35">
      <c r="A5" s="99">
        <v>1</v>
      </c>
      <c r="B5" s="100">
        <v>1</v>
      </c>
      <c r="C5" s="100" t="str">
        <f>R5&amp;"|"&amp;S5&amp;"|"&amp;T5</f>
        <v>2|1210|1</v>
      </c>
      <c r="D5" s="101">
        <f>ROUND(N5*1000000,0)</f>
        <v>10000</v>
      </c>
      <c r="E5" s="102">
        <v>3</v>
      </c>
      <c r="F5" s="103">
        <v>50</v>
      </c>
      <c r="G5" s="103">
        <v>1</v>
      </c>
      <c r="H5" s="103">
        <v>1500</v>
      </c>
      <c r="I5" s="103">
        <v>-1</v>
      </c>
      <c r="J5" s="103">
        <v>1</v>
      </c>
      <c r="K5" s="103">
        <v>1</v>
      </c>
      <c r="L5" s="103">
        <v>1</v>
      </c>
      <c r="M5" s="100"/>
      <c r="N5" s="108">
        <v>0.01</v>
      </c>
      <c r="O5" s="109">
        <f>N5*U5</f>
        <v>15000</v>
      </c>
      <c r="Q5" s="128" t="s">
        <v>52</v>
      </c>
      <c r="R5" s="129">
        <f t="shared" ref="R5:R24" si="0">VLOOKUP(Q5,X:AB,4,0)</f>
        <v>2</v>
      </c>
      <c r="S5" s="129">
        <f t="shared" ref="S5:S24" si="1">VLOOKUP(Q5,X:AB,5,0)</f>
        <v>1210</v>
      </c>
      <c r="T5" s="130">
        <v>1</v>
      </c>
      <c r="U5" s="131">
        <v>1500000</v>
      </c>
      <c r="X5" s="132" t="s">
        <v>33</v>
      </c>
      <c r="Y5" s="133">
        <v>1</v>
      </c>
      <c r="Z5" s="133">
        <v>0.1</v>
      </c>
      <c r="AA5" s="133">
        <v>1</v>
      </c>
      <c r="AB5" s="131">
        <v>0</v>
      </c>
      <c r="AC5" s="151">
        <v>1</v>
      </c>
    </row>
    <row r="6" spans="1:29" x14ac:dyDescent="0.35">
      <c r="A6" s="104">
        <v>2</v>
      </c>
      <c r="B6" s="103">
        <v>1</v>
      </c>
      <c r="C6" s="103" t="str">
        <f t="shared" ref="C6:C24" si="2">R6&amp;"|"&amp;S6&amp;"|"&amp;T6</f>
        <v>2|1209|1</v>
      </c>
      <c r="D6" s="102">
        <f t="shared" ref="D6:D24" si="3">ROUND(N6*1000000,0)</f>
        <v>20000</v>
      </c>
      <c r="E6" s="102">
        <v>2</v>
      </c>
      <c r="F6" s="103">
        <v>50</v>
      </c>
      <c r="G6" s="103">
        <v>1</v>
      </c>
      <c r="H6" s="103">
        <v>1500</v>
      </c>
      <c r="I6" s="103">
        <v>-1</v>
      </c>
      <c r="J6" s="103">
        <v>1</v>
      </c>
      <c r="K6" s="103">
        <v>1</v>
      </c>
      <c r="L6" s="103">
        <v>1</v>
      </c>
      <c r="M6" s="103"/>
      <c r="N6" s="110">
        <v>0.02</v>
      </c>
      <c r="O6" s="111">
        <f t="shared" ref="O6:O24" si="4">N6*U6</f>
        <v>18000</v>
      </c>
      <c r="Q6" s="128" t="s">
        <v>51</v>
      </c>
      <c r="R6" s="133">
        <f t="shared" si="0"/>
        <v>2</v>
      </c>
      <c r="S6" s="133">
        <f t="shared" si="1"/>
        <v>1209</v>
      </c>
      <c r="T6" s="130">
        <v>1</v>
      </c>
      <c r="U6" s="131">
        <v>900000</v>
      </c>
      <c r="X6" s="132" t="s">
        <v>35</v>
      </c>
      <c r="Y6" s="152">
        <v>0.1</v>
      </c>
      <c r="Z6" s="152">
        <v>1</v>
      </c>
      <c r="AA6" s="133">
        <v>1</v>
      </c>
      <c r="AB6" s="131">
        <v>1</v>
      </c>
      <c r="AC6" s="153">
        <v>2.5</v>
      </c>
    </row>
    <row r="7" spans="1:29" x14ac:dyDescent="0.35">
      <c r="A7" s="104">
        <v>3</v>
      </c>
      <c r="B7" s="103">
        <v>1</v>
      </c>
      <c r="C7" s="103" t="str">
        <f t="shared" ref="C7:C8" si="5">R7&amp;"|"&amp;S7&amp;"|"&amp;T7</f>
        <v>2|1008|1</v>
      </c>
      <c r="D7" s="102">
        <f t="shared" si="3"/>
        <v>80000</v>
      </c>
      <c r="E7" s="102">
        <v>0</v>
      </c>
      <c r="F7" s="103">
        <v>-1</v>
      </c>
      <c r="G7" s="103">
        <v>1</v>
      </c>
      <c r="H7" s="103">
        <v>-1</v>
      </c>
      <c r="I7" s="103">
        <v>-1</v>
      </c>
      <c r="J7" s="103">
        <v>1</v>
      </c>
      <c r="K7" s="103">
        <v>1</v>
      </c>
      <c r="L7" s="103">
        <v>-1</v>
      </c>
      <c r="M7" s="103"/>
      <c r="N7" s="110">
        <v>0.08</v>
      </c>
      <c r="O7" s="109">
        <f t="shared" ref="O7:O8" si="6">N7*U7</f>
        <v>80000</v>
      </c>
      <c r="Q7" s="128" t="s">
        <v>44</v>
      </c>
      <c r="R7" s="133">
        <f t="shared" si="0"/>
        <v>2</v>
      </c>
      <c r="S7" s="133">
        <f t="shared" si="1"/>
        <v>1008</v>
      </c>
      <c r="T7" s="130">
        <v>1</v>
      </c>
      <c r="U7" s="131">
        <f>VLOOKUP(Q7,X:AB,2,0)*T7*10000</f>
        <v>1000000</v>
      </c>
      <c r="X7" s="132" t="s">
        <v>32</v>
      </c>
      <c r="Y7" s="154">
        <f>1/10000</f>
        <v>1E-4</v>
      </c>
      <c r="Z7" s="155">
        <f>Y7*10</f>
        <v>1E-3</v>
      </c>
      <c r="AA7" s="133">
        <v>1</v>
      </c>
      <c r="AB7" s="131">
        <v>2</v>
      </c>
      <c r="AC7" s="151">
        <v>1</v>
      </c>
    </row>
    <row r="8" spans="1:29" x14ac:dyDescent="0.35">
      <c r="A8" s="104">
        <v>4</v>
      </c>
      <c r="B8" s="103">
        <v>1</v>
      </c>
      <c r="C8" s="103" t="str">
        <f t="shared" si="5"/>
        <v>2|1007|1</v>
      </c>
      <c r="D8" s="102">
        <f t="shared" si="3"/>
        <v>100000</v>
      </c>
      <c r="E8" s="102">
        <v>0</v>
      </c>
      <c r="F8" s="103">
        <v>-1</v>
      </c>
      <c r="G8" s="103">
        <v>2</v>
      </c>
      <c r="H8" s="103">
        <v>-1</v>
      </c>
      <c r="I8" s="103">
        <v>-1</v>
      </c>
      <c r="J8" s="103">
        <v>1</v>
      </c>
      <c r="K8" s="103">
        <v>1</v>
      </c>
      <c r="L8" s="103">
        <v>-1</v>
      </c>
      <c r="M8" s="103"/>
      <c r="N8" s="110">
        <v>0.1</v>
      </c>
      <c r="O8" s="111">
        <f t="shared" si="6"/>
        <v>50000</v>
      </c>
      <c r="P8" s="112"/>
      <c r="Q8" s="134" t="s">
        <v>39</v>
      </c>
      <c r="R8" s="133">
        <f t="shared" si="0"/>
        <v>2</v>
      </c>
      <c r="S8" s="133">
        <f t="shared" si="1"/>
        <v>1007</v>
      </c>
      <c r="T8" s="130">
        <v>1</v>
      </c>
      <c r="U8" s="131">
        <v>500000</v>
      </c>
      <c r="X8" s="132" t="s">
        <v>38</v>
      </c>
      <c r="Y8" s="133">
        <v>0.2</v>
      </c>
      <c r="Z8" s="133">
        <v>2</v>
      </c>
      <c r="AA8" s="133">
        <v>2</v>
      </c>
      <c r="AB8" s="131">
        <v>1001</v>
      </c>
      <c r="AC8" s="153">
        <v>2.5</v>
      </c>
    </row>
    <row r="9" spans="1:29" x14ac:dyDescent="0.35">
      <c r="A9" s="104">
        <v>5</v>
      </c>
      <c r="B9" s="103">
        <v>1</v>
      </c>
      <c r="C9" s="103" t="str">
        <f t="shared" ref="C9:C14" si="7">R9&amp;"|"&amp;S9&amp;"|"&amp;T9</f>
        <v>1|2|588888</v>
      </c>
      <c r="D9" s="102">
        <f t="shared" si="3"/>
        <v>50000</v>
      </c>
      <c r="E9" s="102">
        <v>0</v>
      </c>
      <c r="F9" s="103">
        <v>-1</v>
      </c>
      <c r="G9" s="103">
        <v>-1</v>
      </c>
      <c r="H9" s="103">
        <v>-1</v>
      </c>
      <c r="I9" s="103">
        <v>-1</v>
      </c>
      <c r="J9" s="103">
        <v>1</v>
      </c>
      <c r="K9" s="103">
        <v>1</v>
      </c>
      <c r="L9" s="103">
        <v>-1</v>
      </c>
      <c r="M9" s="103"/>
      <c r="N9" s="110">
        <v>0.05</v>
      </c>
      <c r="O9" s="111">
        <f t="shared" ref="O9:O14" si="8">N9*U9</f>
        <v>44444.4</v>
      </c>
      <c r="P9" s="113"/>
      <c r="Q9" s="128" t="s">
        <v>32</v>
      </c>
      <c r="R9" s="133">
        <f t="shared" si="0"/>
        <v>1</v>
      </c>
      <c r="S9" s="133">
        <f t="shared" si="1"/>
        <v>2</v>
      </c>
      <c r="T9" s="130">
        <v>588888</v>
      </c>
      <c r="U9" s="131">
        <v>888888</v>
      </c>
      <c r="X9" s="132" t="s">
        <v>40</v>
      </c>
      <c r="Y9" s="133">
        <v>0.5</v>
      </c>
      <c r="Z9" s="133">
        <v>5</v>
      </c>
      <c r="AA9" s="133">
        <v>2</v>
      </c>
      <c r="AB9" s="131">
        <v>1002</v>
      </c>
      <c r="AC9" s="151">
        <v>1</v>
      </c>
    </row>
    <row r="10" spans="1:29" x14ac:dyDescent="0.35">
      <c r="A10" s="104">
        <v>6</v>
      </c>
      <c r="B10" s="103">
        <v>1</v>
      </c>
      <c r="C10" s="103" t="str">
        <f t="shared" si="7"/>
        <v>1|2|288888</v>
      </c>
      <c r="D10" s="102">
        <f t="shared" si="3"/>
        <v>228310</v>
      </c>
      <c r="E10" s="102">
        <v>0</v>
      </c>
      <c r="F10" s="103">
        <v>-1</v>
      </c>
      <c r="G10" s="103">
        <v>-1</v>
      </c>
      <c r="H10" s="103">
        <v>-1</v>
      </c>
      <c r="I10" s="103">
        <v>-1</v>
      </c>
      <c r="J10" s="103">
        <v>-1</v>
      </c>
      <c r="K10" s="103">
        <v>-1</v>
      </c>
      <c r="L10" s="103">
        <v>-1</v>
      </c>
      <c r="M10" s="103"/>
      <c r="N10" s="110">
        <v>0.22831000000000001</v>
      </c>
      <c r="O10" s="111">
        <f t="shared" si="8"/>
        <v>65956.019280000008</v>
      </c>
      <c r="P10" s="113"/>
      <c r="Q10" s="128" t="s">
        <v>32</v>
      </c>
      <c r="R10" s="133">
        <f t="shared" si="0"/>
        <v>1</v>
      </c>
      <c r="S10" s="133">
        <f t="shared" si="1"/>
        <v>2</v>
      </c>
      <c r="T10" s="130">
        <v>288888</v>
      </c>
      <c r="U10" s="131">
        <f>VLOOKUP(Q10,X:AB,2,0)*T10*10000</f>
        <v>288888</v>
      </c>
      <c r="X10" s="132" t="s">
        <v>42</v>
      </c>
      <c r="Y10" s="152">
        <v>2</v>
      </c>
      <c r="Z10" s="152">
        <v>20</v>
      </c>
      <c r="AA10" s="133">
        <v>2</v>
      </c>
      <c r="AB10" s="131">
        <v>1003</v>
      </c>
      <c r="AC10" s="153">
        <v>2.5</v>
      </c>
    </row>
    <row r="11" spans="1:29" x14ac:dyDescent="0.35">
      <c r="A11" s="104">
        <v>7</v>
      </c>
      <c r="B11" s="103">
        <v>1</v>
      </c>
      <c r="C11" s="103" t="str">
        <f t="shared" si="7"/>
        <v>2|1003|8</v>
      </c>
      <c r="D11" s="102">
        <f t="shared" si="3"/>
        <v>161690</v>
      </c>
      <c r="E11" s="102">
        <v>0</v>
      </c>
      <c r="F11" s="103">
        <v>-1</v>
      </c>
      <c r="G11" s="103">
        <v>-1</v>
      </c>
      <c r="H11" s="103">
        <v>-1</v>
      </c>
      <c r="I11" s="103">
        <v>-1</v>
      </c>
      <c r="J11" s="103">
        <v>-1</v>
      </c>
      <c r="K11" s="103">
        <v>-1</v>
      </c>
      <c r="L11" s="103">
        <v>-1</v>
      </c>
      <c r="M11" s="103"/>
      <c r="N11" s="110">
        <v>0.16169</v>
      </c>
      <c r="O11" s="111">
        <f t="shared" si="8"/>
        <v>25870.400000000001</v>
      </c>
      <c r="P11" s="114" t="s">
        <v>89</v>
      </c>
      <c r="Q11" s="128" t="s">
        <v>42</v>
      </c>
      <c r="R11" s="133">
        <f t="shared" si="0"/>
        <v>2</v>
      </c>
      <c r="S11" s="133">
        <f t="shared" si="1"/>
        <v>1003</v>
      </c>
      <c r="T11" s="130">
        <v>8</v>
      </c>
      <c r="U11" s="131">
        <f>VLOOKUP(Q11,X:AB,2,0)*T11*10000</f>
        <v>160000</v>
      </c>
      <c r="X11" s="132" t="s">
        <v>43</v>
      </c>
      <c r="Y11" s="133">
        <v>0.2</v>
      </c>
      <c r="Z11" s="133">
        <v>2</v>
      </c>
      <c r="AA11" s="133">
        <v>2</v>
      </c>
      <c r="AB11" s="131">
        <v>1004</v>
      </c>
      <c r="AC11" s="151">
        <v>1</v>
      </c>
    </row>
    <row r="12" spans="1:29" x14ac:dyDescent="0.35">
      <c r="A12" s="104">
        <v>8</v>
      </c>
      <c r="B12" s="103">
        <v>1</v>
      </c>
      <c r="C12" s="103" t="str">
        <f t="shared" si="7"/>
        <v>1|1|88</v>
      </c>
      <c r="D12" s="102">
        <f t="shared" si="3"/>
        <v>200000</v>
      </c>
      <c r="E12" s="102">
        <v>0</v>
      </c>
      <c r="F12" s="103">
        <v>-1</v>
      </c>
      <c r="G12" s="103">
        <v>-1</v>
      </c>
      <c r="H12" s="103">
        <v>-1</v>
      </c>
      <c r="I12" s="103">
        <v>-1</v>
      </c>
      <c r="J12" s="103">
        <v>-1</v>
      </c>
      <c r="K12" s="103">
        <v>-1</v>
      </c>
      <c r="L12" s="103">
        <v>-1</v>
      </c>
      <c r="M12" s="103"/>
      <c r="N12" s="110">
        <f>1-SUM(N5:N11)-SUM(N13:N14)</f>
        <v>0.19999999999999996</v>
      </c>
      <c r="O12" s="115">
        <f t="shared" si="8"/>
        <v>17599.999999999996</v>
      </c>
      <c r="P12" s="116">
        <f>SUM(O5:O14)</f>
        <v>321370.81928000005</v>
      </c>
      <c r="Q12" s="128" t="s">
        <v>35</v>
      </c>
      <c r="R12" s="133">
        <f t="shared" si="0"/>
        <v>1</v>
      </c>
      <c r="S12" s="133">
        <f t="shared" si="1"/>
        <v>1</v>
      </c>
      <c r="T12" s="130">
        <v>88</v>
      </c>
      <c r="U12" s="131">
        <f>VLOOKUP(Q12,X:AB,2,0)*T12*10000</f>
        <v>88000</v>
      </c>
      <c r="X12" s="132" t="s">
        <v>45</v>
      </c>
      <c r="Y12" s="152">
        <v>0.1</v>
      </c>
      <c r="Z12" s="133">
        <v>0.5</v>
      </c>
      <c r="AA12" s="133">
        <v>2</v>
      </c>
      <c r="AB12" s="131">
        <v>1204</v>
      </c>
      <c r="AC12" s="151">
        <v>1</v>
      </c>
    </row>
    <row r="13" spans="1:29" x14ac:dyDescent="0.35">
      <c r="A13" s="104">
        <v>9</v>
      </c>
      <c r="B13" s="103">
        <v>1</v>
      </c>
      <c r="C13" s="103" t="str">
        <f t="shared" si="7"/>
        <v>2|1204|50</v>
      </c>
      <c r="D13" s="102">
        <f t="shared" si="3"/>
        <v>50000</v>
      </c>
      <c r="E13" s="102">
        <v>0</v>
      </c>
      <c r="F13" s="103">
        <v>-1</v>
      </c>
      <c r="G13" s="103">
        <v>-1</v>
      </c>
      <c r="H13" s="103">
        <v>-1</v>
      </c>
      <c r="I13" s="103">
        <v>-1</v>
      </c>
      <c r="J13" s="103">
        <v>1</v>
      </c>
      <c r="K13" s="103">
        <v>-1</v>
      </c>
      <c r="L13" s="103">
        <v>-1</v>
      </c>
      <c r="M13" s="103"/>
      <c r="N13" s="110">
        <v>0.05</v>
      </c>
      <c r="O13" s="117">
        <f t="shared" si="8"/>
        <v>2500</v>
      </c>
      <c r="Q13" s="128" t="s">
        <v>45</v>
      </c>
      <c r="R13" s="133">
        <f t="shared" si="0"/>
        <v>2</v>
      </c>
      <c r="S13" s="133">
        <f t="shared" si="1"/>
        <v>1204</v>
      </c>
      <c r="T13" s="130">
        <v>50</v>
      </c>
      <c r="U13" s="131">
        <f>VLOOKUP(Q13,X:AB,2,0)*T13*10000</f>
        <v>50000</v>
      </c>
      <c r="X13" s="132" t="s">
        <v>34</v>
      </c>
      <c r="Y13" s="133">
        <v>15</v>
      </c>
      <c r="Z13" s="133">
        <v>150</v>
      </c>
      <c r="AA13" s="133">
        <v>2</v>
      </c>
      <c r="AB13" s="131">
        <v>1005</v>
      </c>
      <c r="AC13" s="151">
        <v>1</v>
      </c>
    </row>
    <row r="14" spans="1:29" x14ac:dyDescent="0.35">
      <c r="A14" s="105">
        <v>10</v>
      </c>
      <c r="B14" s="106">
        <v>1</v>
      </c>
      <c r="C14" s="106" t="str">
        <f t="shared" si="7"/>
        <v>2|1204|20</v>
      </c>
      <c r="D14" s="107">
        <f t="shared" si="3"/>
        <v>100000</v>
      </c>
      <c r="E14" s="107">
        <v>0</v>
      </c>
      <c r="F14" s="106">
        <v>-1</v>
      </c>
      <c r="G14" s="106">
        <v>-1</v>
      </c>
      <c r="H14" s="106">
        <v>-1</v>
      </c>
      <c r="I14" s="106">
        <v>-1</v>
      </c>
      <c r="J14" s="106">
        <v>1</v>
      </c>
      <c r="K14" s="103">
        <v>-1</v>
      </c>
      <c r="L14" s="106">
        <v>-1</v>
      </c>
      <c r="M14" s="106"/>
      <c r="N14" s="118">
        <v>0.1</v>
      </c>
      <c r="O14" s="119">
        <f t="shared" si="8"/>
        <v>2000</v>
      </c>
      <c r="Q14" s="135" t="s">
        <v>45</v>
      </c>
      <c r="R14" s="136">
        <f t="shared" si="0"/>
        <v>2</v>
      </c>
      <c r="S14" s="136">
        <f t="shared" si="1"/>
        <v>1204</v>
      </c>
      <c r="T14" s="137">
        <v>20</v>
      </c>
      <c r="U14" s="131">
        <f>VLOOKUP(Q14,X:AB,2,0)*T14*10000</f>
        <v>20000</v>
      </c>
      <c r="X14" s="132" t="s">
        <v>37</v>
      </c>
      <c r="Y14" s="133">
        <v>25</v>
      </c>
      <c r="Z14" s="133">
        <v>250</v>
      </c>
      <c r="AA14" s="133">
        <v>2</v>
      </c>
      <c r="AB14" s="131">
        <v>1006</v>
      </c>
      <c r="AC14" s="151">
        <v>1</v>
      </c>
    </row>
    <row r="15" spans="1:29" x14ac:dyDescent="0.35">
      <c r="A15" s="99">
        <v>11</v>
      </c>
      <c r="B15" s="103">
        <v>2</v>
      </c>
      <c r="C15" s="100" t="str">
        <f t="shared" si="2"/>
        <v>2|1204|50</v>
      </c>
      <c r="D15" s="101">
        <f t="shared" si="3"/>
        <v>10000</v>
      </c>
      <c r="E15" s="101">
        <v>0</v>
      </c>
      <c r="F15" s="100">
        <v>100</v>
      </c>
      <c r="G15" s="100">
        <v>1</v>
      </c>
      <c r="H15" s="100">
        <v>-1</v>
      </c>
      <c r="I15" s="100">
        <v>14</v>
      </c>
      <c r="J15" s="100">
        <v>1</v>
      </c>
      <c r="K15" s="100">
        <v>-1</v>
      </c>
      <c r="L15" s="103">
        <v>-1</v>
      </c>
      <c r="M15" s="100"/>
      <c r="N15" s="108">
        <v>0.01</v>
      </c>
      <c r="O15" s="109">
        <f t="shared" si="4"/>
        <v>500</v>
      </c>
      <c r="Q15" s="138" t="s">
        <v>45</v>
      </c>
      <c r="R15" s="129">
        <f t="shared" si="0"/>
        <v>2</v>
      </c>
      <c r="S15" s="129">
        <f t="shared" si="1"/>
        <v>1204</v>
      </c>
      <c r="T15" s="139">
        <v>50</v>
      </c>
      <c r="U15" s="131">
        <f t="shared" ref="U15:U16" si="9">VLOOKUP(Q15,X:AB,2,0)*T15*10000</f>
        <v>50000</v>
      </c>
      <c r="X15" s="132" t="s">
        <v>39</v>
      </c>
      <c r="Y15" s="133">
        <v>50</v>
      </c>
      <c r="Z15" s="133">
        <v>500</v>
      </c>
      <c r="AA15" s="133">
        <v>2</v>
      </c>
      <c r="AB15" s="131">
        <v>1007</v>
      </c>
      <c r="AC15" s="151">
        <v>1</v>
      </c>
    </row>
    <row r="16" spans="1:29" x14ac:dyDescent="0.35">
      <c r="A16" s="104">
        <v>12</v>
      </c>
      <c r="B16" s="103">
        <v>2</v>
      </c>
      <c r="C16" s="103" t="str">
        <f t="shared" ref="C16:C19" si="10">R16&amp;"|"&amp;S16&amp;"|"&amp;T16</f>
        <v>2|1204|20</v>
      </c>
      <c r="D16" s="102">
        <f t="shared" si="3"/>
        <v>20000</v>
      </c>
      <c r="E16" s="102">
        <v>0</v>
      </c>
      <c r="F16" s="103">
        <v>250</v>
      </c>
      <c r="G16" s="103">
        <v>1</v>
      </c>
      <c r="H16" s="103">
        <v>-1</v>
      </c>
      <c r="I16" s="103">
        <v>5</v>
      </c>
      <c r="J16" s="103">
        <v>1</v>
      </c>
      <c r="K16" s="103">
        <v>-1</v>
      </c>
      <c r="L16" s="103">
        <v>-1</v>
      </c>
      <c r="M16" s="103"/>
      <c r="N16" s="110">
        <v>0.02</v>
      </c>
      <c r="O16" s="111">
        <f t="shared" ref="O16:O19" si="11">N16*U16</f>
        <v>400</v>
      </c>
      <c r="Q16" s="138" t="s">
        <v>45</v>
      </c>
      <c r="R16" s="133">
        <f t="shared" si="0"/>
        <v>2</v>
      </c>
      <c r="S16" s="133">
        <f t="shared" si="1"/>
        <v>1204</v>
      </c>
      <c r="T16" s="140">
        <v>20</v>
      </c>
      <c r="U16" s="131">
        <f t="shared" si="9"/>
        <v>20000</v>
      </c>
      <c r="X16" s="132" t="s">
        <v>44</v>
      </c>
      <c r="Y16" s="133">
        <v>100</v>
      </c>
      <c r="Z16" s="133">
        <v>1000</v>
      </c>
      <c r="AA16" s="133">
        <v>2</v>
      </c>
      <c r="AB16" s="131">
        <v>1008</v>
      </c>
      <c r="AC16" s="151">
        <v>1</v>
      </c>
    </row>
    <row r="17" spans="1:29" x14ac:dyDescent="0.35">
      <c r="A17" s="104">
        <v>13</v>
      </c>
      <c r="B17" s="103">
        <v>2</v>
      </c>
      <c r="C17" s="103" t="str">
        <f t="shared" si="10"/>
        <v>1|2|6888</v>
      </c>
      <c r="D17" s="102">
        <f t="shared" si="3"/>
        <v>200000</v>
      </c>
      <c r="E17" s="102">
        <v>0</v>
      </c>
      <c r="F17" s="103">
        <v>-1</v>
      </c>
      <c r="G17" s="103">
        <v>-1</v>
      </c>
      <c r="H17" s="103">
        <v>-1</v>
      </c>
      <c r="I17" s="103">
        <v>-1</v>
      </c>
      <c r="J17" s="103">
        <v>-1</v>
      </c>
      <c r="K17" s="103">
        <v>-1</v>
      </c>
      <c r="L17" s="103">
        <v>-1</v>
      </c>
      <c r="M17" s="103"/>
      <c r="N17" s="110">
        <v>0.2</v>
      </c>
      <c r="O17" s="109">
        <f t="shared" si="11"/>
        <v>1377.6000000000004</v>
      </c>
      <c r="Q17" s="141" t="s">
        <v>32</v>
      </c>
      <c r="R17" s="133">
        <f t="shared" si="0"/>
        <v>1</v>
      </c>
      <c r="S17" s="133">
        <f t="shared" si="1"/>
        <v>2</v>
      </c>
      <c r="T17" s="140">
        <v>6888</v>
      </c>
      <c r="U17" s="131">
        <f>VLOOKUP(Q17,X:AB,2,0)*T17*10000</f>
        <v>6888.0000000000009</v>
      </c>
      <c r="X17" s="132" t="s">
        <v>90</v>
      </c>
      <c r="Y17" s="133">
        <v>5</v>
      </c>
      <c r="Z17" s="133">
        <v>50</v>
      </c>
      <c r="AA17" s="133">
        <v>2</v>
      </c>
      <c r="AB17" s="131">
        <v>1206</v>
      </c>
      <c r="AC17" s="151">
        <v>1</v>
      </c>
    </row>
    <row r="18" spans="1:29" x14ac:dyDescent="0.35">
      <c r="A18" s="104">
        <v>14</v>
      </c>
      <c r="B18" s="103">
        <v>2</v>
      </c>
      <c r="C18" s="103" t="str">
        <f t="shared" si="10"/>
        <v>1|2|1888</v>
      </c>
      <c r="D18" s="102">
        <f t="shared" si="3"/>
        <v>153000</v>
      </c>
      <c r="E18" s="102">
        <v>0</v>
      </c>
      <c r="F18" s="103">
        <v>-1</v>
      </c>
      <c r="G18" s="103">
        <v>-1</v>
      </c>
      <c r="H18" s="103">
        <v>-1</v>
      </c>
      <c r="I18" s="103">
        <v>-1</v>
      </c>
      <c r="J18" s="103">
        <v>-1</v>
      </c>
      <c r="K18" s="103">
        <v>-1</v>
      </c>
      <c r="L18" s="103">
        <v>-1</v>
      </c>
      <c r="M18" s="103"/>
      <c r="N18" s="110">
        <v>0.153</v>
      </c>
      <c r="O18" s="111">
        <f t="shared" si="11"/>
        <v>288.86399999999998</v>
      </c>
      <c r="P18" s="113"/>
      <c r="Q18" s="141" t="s">
        <v>32</v>
      </c>
      <c r="R18" s="133">
        <f t="shared" si="0"/>
        <v>1</v>
      </c>
      <c r="S18" s="133">
        <f t="shared" si="1"/>
        <v>2</v>
      </c>
      <c r="T18" s="140">
        <v>1888</v>
      </c>
      <c r="U18" s="131">
        <f>VLOOKUP(Q18,X:AB,2,0)*T18*10000</f>
        <v>1888</v>
      </c>
      <c r="X18" s="132" t="s">
        <v>49</v>
      </c>
      <c r="Y18" s="133">
        <v>2</v>
      </c>
      <c r="Z18" s="133">
        <v>20</v>
      </c>
      <c r="AA18" s="133">
        <v>2</v>
      </c>
      <c r="AB18" s="131">
        <v>1205</v>
      </c>
      <c r="AC18" s="151">
        <v>1</v>
      </c>
    </row>
    <row r="19" spans="1:29" x14ac:dyDescent="0.35">
      <c r="A19" s="104">
        <v>15</v>
      </c>
      <c r="B19" s="103">
        <v>2</v>
      </c>
      <c r="C19" s="103" t="str">
        <f t="shared" si="10"/>
        <v>1|2|688</v>
      </c>
      <c r="D19" s="102">
        <f t="shared" si="3"/>
        <v>50000</v>
      </c>
      <c r="E19" s="102">
        <v>0</v>
      </c>
      <c r="F19" s="103">
        <v>-1</v>
      </c>
      <c r="G19" s="103">
        <v>-1</v>
      </c>
      <c r="H19" s="103">
        <v>-1</v>
      </c>
      <c r="I19" s="103">
        <v>-1</v>
      </c>
      <c r="J19" s="103">
        <v>-1</v>
      </c>
      <c r="K19" s="103">
        <v>-1</v>
      </c>
      <c r="L19" s="103">
        <v>-1</v>
      </c>
      <c r="M19" s="103"/>
      <c r="N19" s="110">
        <v>0.05</v>
      </c>
      <c r="O19" s="111">
        <f t="shared" si="11"/>
        <v>34.4</v>
      </c>
      <c r="P19" s="113"/>
      <c r="Q19" s="141" t="s">
        <v>32</v>
      </c>
      <c r="R19" s="133">
        <f t="shared" si="0"/>
        <v>1</v>
      </c>
      <c r="S19" s="133">
        <f t="shared" si="1"/>
        <v>2</v>
      </c>
      <c r="T19" s="140">
        <v>688</v>
      </c>
      <c r="U19" s="131">
        <f>VLOOKUP(Q19,X:AB,2,0)*T19*10000</f>
        <v>688</v>
      </c>
      <c r="X19" s="142" t="s">
        <v>50</v>
      </c>
      <c r="Y19" s="136">
        <v>200</v>
      </c>
      <c r="Z19" s="136">
        <v>2000</v>
      </c>
      <c r="AA19" s="136">
        <v>2</v>
      </c>
      <c r="AB19" s="145">
        <v>1208</v>
      </c>
      <c r="AC19" s="151">
        <v>1</v>
      </c>
    </row>
    <row r="20" spans="1:29" x14ac:dyDescent="0.35">
      <c r="A20" s="104">
        <v>16</v>
      </c>
      <c r="B20" s="103">
        <v>2</v>
      </c>
      <c r="C20" s="103" t="str">
        <f t="shared" si="2"/>
        <v>1|1|18</v>
      </c>
      <c r="D20" s="102">
        <f t="shared" si="3"/>
        <v>150000</v>
      </c>
      <c r="E20" s="102">
        <v>0</v>
      </c>
      <c r="F20" s="103">
        <v>-1</v>
      </c>
      <c r="G20" s="103">
        <v>-1</v>
      </c>
      <c r="H20" s="103">
        <v>-1</v>
      </c>
      <c r="I20" s="103">
        <v>-1</v>
      </c>
      <c r="J20" s="103">
        <v>-1</v>
      </c>
      <c r="K20" s="103">
        <v>-1</v>
      </c>
      <c r="L20" s="103">
        <v>-1</v>
      </c>
      <c r="M20" s="103"/>
      <c r="N20" s="110">
        <v>0.15</v>
      </c>
      <c r="O20" s="111">
        <f t="shared" si="4"/>
        <v>2700</v>
      </c>
      <c r="P20" s="113"/>
      <c r="Q20" s="141" t="s">
        <v>35</v>
      </c>
      <c r="R20" s="133">
        <f t="shared" si="0"/>
        <v>1</v>
      </c>
      <c r="S20" s="133">
        <f t="shared" si="1"/>
        <v>1</v>
      </c>
      <c r="T20" s="140">
        <v>18</v>
      </c>
      <c r="U20" s="131">
        <f>VLOOKUP(Q20,X:AB,2,0)*T20*10000</f>
        <v>18000</v>
      </c>
      <c r="X20" s="90" t="s">
        <v>51</v>
      </c>
      <c r="Y20" s="90">
        <v>30</v>
      </c>
      <c r="Z20" s="90">
        <v>300</v>
      </c>
      <c r="AA20" s="90">
        <v>2</v>
      </c>
      <c r="AB20" s="90">
        <v>1209</v>
      </c>
      <c r="AC20" s="151">
        <v>1</v>
      </c>
    </row>
    <row r="21" spans="1:29" x14ac:dyDescent="0.35">
      <c r="A21" s="104">
        <v>17</v>
      </c>
      <c r="B21" s="103">
        <v>2</v>
      </c>
      <c r="C21" s="103" t="str">
        <f t="shared" si="2"/>
        <v>1|1|8</v>
      </c>
      <c r="D21" s="102">
        <f t="shared" si="3"/>
        <v>100000</v>
      </c>
      <c r="E21" s="102">
        <v>0</v>
      </c>
      <c r="F21" s="103">
        <v>-1</v>
      </c>
      <c r="G21" s="103">
        <v>-1</v>
      </c>
      <c r="H21" s="103">
        <v>-1</v>
      </c>
      <c r="I21" s="103">
        <v>-1</v>
      </c>
      <c r="J21" s="103">
        <v>-1</v>
      </c>
      <c r="K21" s="103">
        <v>-1</v>
      </c>
      <c r="L21" s="103">
        <v>-1</v>
      </c>
      <c r="M21" s="103"/>
      <c r="N21" s="110">
        <v>0.1</v>
      </c>
      <c r="O21" s="111">
        <f t="shared" si="4"/>
        <v>800</v>
      </c>
      <c r="P21" s="114" t="s">
        <v>89</v>
      </c>
      <c r="Q21" s="141" t="s">
        <v>35</v>
      </c>
      <c r="R21" s="133">
        <f t="shared" si="0"/>
        <v>1</v>
      </c>
      <c r="S21" s="133">
        <f t="shared" si="1"/>
        <v>1</v>
      </c>
      <c r="T21" s="140">
        <v>8</v>
      </c>
      <c r="U21" s="131">
        <f>VLOOKUP(Q21,X:AB,2,0)*T21*10000</f>
        <v>8000</v>
      </c>
      <c r="X21" s="90" t="s">
        <v>52</v>
      </c>
      <c r="Y21" s="90">
        <v>50</v>
      </c>
      <c r="Z21" s="90">
        <v>500</v>
      </c>
      <c r="AA21" s="90">
        <v>2</v>
      </c>
      <c r="AB21" s="90">
        <v>1210</v>
      </c>
      <c r="AC21" s="151">
        <v>1</v>
      </c>
    </row>
    <row r="22" spans="1:29" x14ac:dyDescent="0.35">
      <c r="A22" s="104">
        <v>18</v>
      </c>
      <c r="B22" s="103">
        <v>2</v>
      </c>
      <c r="C22" s="103" t="str">
        <f t="shared" si="2"/>
        <v>2|1003|2</v>
      </c>
      <c r="D22" s="102">
        <f t="shared" si="3"/>
        <v>167000</v>
      </c>
      <c r="E22" s="102">
        <v>0</v>
      </c>
      <c r="F22" s="103">
        <v>-1</v>
      </c>
      <c r="G22" s="103">
        <v>-1</v>
      </c>
      <c r="H22" s="103">
        <v>-1</v>
      </c>
      <c r="I22" s="103">
        <v>-1</v>
      </c>
      <c r="J22" s="103">
        <v>-1</v>
      </c>
      <c r="K22" s="103">
        <v>-1</v>
      </c>
      <c r="L22" s="103">
        <v>-1</v>
      </c>
      <c r="M22" s="103"/>
      <c r="N22" s="110">
        <f>1-SUM(N15:N21)-SUM(N23:N24)</f>
        <v>0.16700000000000004</v>
      </c>
      <c r="O22" s="115">
        <f t="shared" si="4"/>
        <v>0</v>
      </c>
      <c r="P22" s="116">
        <f>SUM(O15:O24)</f>
        <v>6100.8640000000005</v>
      </c>
      <c r="Q22" s="141" t="s">
        <v>42</v>
      </c>
      <c r="R22" s="133">
        <f t="shared" si="0"/>
        <v>2</v>
      </c>
      <c r="S22" s="133">
        <f t="shared" si="1"/>
        <v>1003</v>
      </c>
      <c r="T22" s="140">
        <v>2</v>
      </c>
      <c r="U22" s="131">
        <v>0</v>
      </c>
      <c r="X22" s="90" t="s">
        <v>53</v>
      </c>
      <c r="Y22" s="90">
        <v>1</v>
      </c>
      <c r="Z22" s="90">
        <v>10</v>
      </c>
      <c r="AA22" s="90">
        <v>1</v>
      </c>
      <c r="AB22" s="90">
        <v>6</v>
      </c>
      <c r="AC22" s="151">
        <v>1</v>
      </c>
    </row>
    <row r="23" spans="1:29" x14ac:dyDescent="0.35">
      <c r="A23" s="104">
        <v>19</v>
      </c>
      <c r="B23" s="103">
        <v>2</v>
      </c>
      <c r="C23" s="103" t="str">
        <f t="shared" si="2"/>
        <v>2|1001|5</v>
      </c>
      <c r="D23" s="102">
        <f t="shared" si="3"/>
        <v>100000</v>
      </c>
      <c r="E23" s="102">
        <v>0</v>
      </c>
      <c r="F23" s="103">
        <v>-1</v>
      </c>
      <c r="G23" s="103">
        <v>-1</v>
      </c>
      <c r="H23" s="103">
        <v>-1</v>
      </c>
      <c r="I23" s="103">
        <v>-1</v>
      </c>
      <c r="J23" s="103">
        <v>-1</v>
      </c>
      <c r="K23" s="103">
        <v>-1</v>
      </c>
      <c r="L23" s="103">
        <v>-1</v>
      </c>
      <c r="M23" s="103"/>
      <c r="N23" s="110">
        <v>0.1</v>
      </c>
      <c r="O23" s="111">
        <f t="shared" si="4"/>
        <v>0</v>
      </c>
      <c r="Q23" s="141" t="s">
        <v>38</v>
      </c>
      <c r="R23" s="133">
        <f t="shared" si="0"/>
        <v>2</v>
      </c>
      <c r="S23" s="133">
        <f t="shared" si="1"/>
        <v>1001</v>
      </c>
      <c r="T23" s="140">
        <v>5</v>
      </c>
      <c r="U23" s="131">
        <v>0</v>
      </c>
      <c r="X23" s="90" t="s">
        <v>54</v>
      </c>
      <c r="Y23" s="90">
        <v>1</v>
      </c>
      <c r="Z23" s="90">
        <v>10</v>
      </c>
      <c r="AA23" s="90">
        <v>2</v>
      </c>
      <c r="AB23" s="90">
        <v>1301</v>
      </c>
      <c r="AC23" s="151">
        <v>1</v>
      </c>
    </row>
    <row r="24" spans="1:29" x14ac:dyDescent="0.35">
      <c r="A24" s="105">
        <v>20</v>
      </c>
      <c r="B24" s="106">
        <v>2</v>
      </c>
      <c r="C24" s="106" t="str">
        <f t="shared" si="2"/>
        <v>2|1001|2</v>
      </c>
      <c r="D24" s="107">
        <f t="shared" si="3"/>
        <v>50000</v>
      </c>
      <c r="E24" s="107">
        <v>0</v>
      </c>
      <c r="F24" s="106">
        <v>-1</v>
      </c>
      <c r="G24" s="106">
        <v>-1</v>
      </c>
      <c r="H24" s="106">
        <v>-1</v>
      </c>
      <c r="I24" s="106">
        <v>-1</v>
      </c>
      <c r="J24" s="106">
        <v>-1</v>
      </c>
      <c r="K24" s="103">
        <v>-1</v>
      </c>
      <c r="L24" s="106">
        <v>-1</v>
      </c>
      <c r="M24" s="106"/>
      <c r="N24" s="118">
        <v>0.05</v>
      </c>
      <c r="O24" s="115">
        <f t="shared" si="4"/>
        <v>0</v>
      </c>
      <c r="Q24" s="143" t="s">
        <v>38</v>
      </c>
      <c r="R24" s="136">
        <f t="shared" si="0"/>
        <v>2</v>
      </c>
      <c r="S24" s="136">
        <f t="shared" si="1"/>
        <v>1001</v>
      </c>
      <c r="T24" s="144">
        <v>2</v>
      </c>
      <c r="U24" s="145">
        <v>0</v>
      </c>
      <c r="X24" s="90" t="s">
        <v>55</v>
      </c>
      <c r="Y24" s="90">
        <v>1</v>
      </c>
      <c r="Z24" s="90">
        <v>10</v>
      </c>
      <c r="AA24" s="90">
        <v>2</v>
      </c>
      <c r="AB24" s="90">
        <v>1302</v>
      </c>
      <c r="AC24" s="151">
        <v>1</v>
      </c>
    </row>
    <row r="25" spans="1:29" x14ac:dyDescent="0.35">
      <c r="K25" s="100"/>
      <c r="L25" s="103"/>
      <c r="Q25" s="90"/>
      <c r="R25" s="90"/>
      <c r="S25" s="90"/>
      <c r="T25" s="90"/>
      <c r="U25" s="90"/>
      <c r="X25" s="90" t="s">
        <v>56</v>
      </c>
      <c r="Y25" s="90">
        <v>1</v>
      </c>
      <c r="Z25" s="90">
        <v>10</v>
      </c>
      <c r="AA25" s="90">
        <v>2</v>
      </c>
      <c r="AB25" s="90">
        <v>1303</v>
      </c>
      <c r="AC25" s="151">
        <v>1</v>
      </c>
    </row>
    <row r="26" spans="1:29" x14ac:dyDescent="0.35">
      <c r="Q26" s="90"/>
      <c r="R26" s="90"/>
      <c r="S26" s="90"/>
      <c r="T26" s="90"/>
      <c r="U26" s="90"/>
      <c r="X26" s="90" t="s">
        <v>57</v>
      </c>
      <c r="Y26" s="90">
        <v>1</v>
      </c>
      <c r="Z26" s="90">
        <v>10</v>
      </c>
      <c r="AA26" s="90">
        <v>2</v>
      </c>
      <c r="AB26" s="90">
        <v>1304</v>
      </c>
      <c r="AC26" s="151">
        <v>1</v>
      </c>
    </row>
    <row r="27" spans="1:29" x14ac:dyDescent="0.35">
      <c r="N27" s="120" t="s">
        <v>91</v>
      </c>
      <c r="O27" s="120"/>
      <c r="P27" s="120"/>
      <c r="Q27" s="146"/>
      <c r="R27" s="146"/>
      <c r="S27" s="146"/>
      <c r="T27" s="146"/>
      <c r="U27" s="147"/>
      <c r="V27" s="147"/>
      <c r="X27" s="90" t="s">
        <v>92</v>
      </c>
      <c r="Y27" s="90">
        <v>40</v>
      </c>
      <c r="Z27" s="90">
        <v>0</v>
      </c>
      <c r="AA27" s="90">
        <v>2</v>
      </c>
      <c r="AB27" s="90">
        <v>1500</v>
      </c>
      <c r="AC27" s="151">
        <v>1</v>
      </c>
    </row>
    <row r="28" spans="1:29" x14ac:dyDescent="0.35">
      <c r="N28" s="120" t="s">
        <v>93</v>
      </c>
      <c r="O28" s="120"/>
      <c r="P28" s="120"/>
      <c r="Q28" s="146"/>
      <c r="R28" s="146"/>
      <c r="S28" s="147"/>
      <c r="T28" s="147"/>
      <c r="U28" s="147"/>
      <c r="V28" s="147"/>
      <c r="X28" s="90" t="s">
        <v>94</v>
      </c>
      <c r="Y28" s="90">
        <v>80</v>
      </c>
      <c r="Z28" s="90">
        <f>Y28*10</f>
        <v>800</v>
      </c>
      <c r="AA28" s="90">
        <v>2</v>
      </c>
      <c r="AB28" s="90">
        <v>1503</v>
      </c>
    </row>
    <row r="29" spans="1:29" x14ac:dyDescent="0.35">
      <c r="Q29" s="90"/>
      <c r="R29" s="90"/>
      <c r="S29" s="90"/>
      <c r="T29" s="90"/>
      <c r="U29" s="90"/>
      <c r="X29" s="90" t="s">
        <v>95</v>
      </c>
      <c r="Y29" s="90">
        <v>110</v>
      </c>
      <c r="Z29" s="90">
        <f>Y29*10</f>
        <v>1100</v>
      </c>
      <c r="AA29" s="90">
        <v>2</v>
      </c>
      <c r="AB29" s="90">
        <v>1504</v>
      </c>
    </row>
    <row r="30" spans="1:29" x14ac:dyDescent="0.35">
      <c r="Q30" s="90"/>
      <c r="R30" s="90"/>
      <c r="S30" s="90"/>
      <c r="T30" s="90"/>
      <c r="U30" s="90"/>
      <c r="X30" s="133" t="s">
        <v>90</v>
      </c>
      <c r="Y30" s="133">
        <v>5</v>
      </c>
      <c r="Z30" s="133">
        <v>50</v>
      </c>
      <c r="AA30" s="133">
        <v>2</v>
      </c>
      <c r="AB30" s="133">
        <v>1206</v>
      </c>
    </row>
    <row r="31" spans="1:29" x14ac:dyDescent="0.35">
      <c r="X31" s="133" t="s">
        <v>96</v>
      </c>
      <c r="Y31" s="156">
        <v>1</v>
      </c>
      <c r="Z31" s="156">
        <v>10</v>
      </c>
      <c r="AA31" s="156">
        <v>2</v>
      </c>
      <c r="AB31" s="133">
        <v>1211</v>
      </c>
    </row>
  </sheetData>
  <phoneticPr fontId="24" type="noConversion"/>
  <conditionalFormatting sqref="E1">
    <cfRule type="containsText" dxfId="342" priority="96" operator="containsText" text=" ">
      <formula>NOT(ISERROR(SEARCH(" ",E1)))</formula>
    </cfRule>
  </conditionalFormatting>
  <conditionalFormatting sqref="J1">
    <cfRule type="containsText" dxfId="341" priority="130" operator="containsText" text=" ">
      <formula>NOT(ISERROR(SEARCH(" ",J1)))</formula>
    </cfRule>
  </conditionalFormatting>
  <conditionalFormatting sqref="K1">
    <cfRule type="containsText" dxfId="340" priority="127" operator="containsText" text=" ">
      <formula>NOT(ISERROR(SEARCH(" ",K1)))</formula>
    </cfRule>
  </conditionalFormatting>
  <conditionalFormatting sqref="L1">
    <cfRule type="containsText" dxfId="339" priority="57" operator="containsText" text=" ">
      <formula>NOT(ISERROR(SEARCH(" ",L1)))</formula>
    </cfRule>
  </conditionalFormatting>
  <conditionalFormatting sqref="E2">
    <cfRule type="containsText" dxfId="338" priority="95" operator="containsText" text=" ">
      <formula>NOT(ISERROR(SEARCH(" ",E2)))</formula>
    </cfRule>
  </conditionalFormatting>
  <conditionalFormatting sqref="J2">
    <cfRule type="containsText" dxfId="337" priority="129" operator="containsText" text=" ">
      <formula>NOT(ISERROR(SEARCH(" ",J2)))</formula>
    </cfRule>
  </conditionalFormatting>
  <conditionalFormatting sqref="K2">
    <cfRule type="containsText" dxfId="336" priority="126" operator="containsText" text=" ">
      <formula>NOT(ISERROR(SEARCH(" ",K2)))</formula>
    </cfRule>
  </conditionalFormatting>
  <conditionalFormatting sqref="L2">
    <cfRule type="containsText" dxfId="335" priority="56" operator="containsText" text=" ">
      <formula>NOT(ISERROR(SEARCH(" ",L2)))</formula>
    </cfRule>
  </conditionalFormatting>
  <conditionalFormatting sqref="F4">
    <cfRule type="containsText" dxfId="334" priority="94" operator="containsText" text=" ">
      <formula>NOT(ISERROR(SEARCH(" ",F4)))</formula>
    </cfRule>
  </conditionalFormatting>
  <conditionalFormatting sqref="Q5">
    <cfRule type="containsText" dxfId="333" priority="16" operator="containsText" text=" ">
      <formula>NOT(ISERROR(SEARCH(" ",Q5)))</formula>
    </cfRule>
  </conditionalFormatting>
  <conditionalFormatting sqref="T5">
    <cfRule type="containsText" dxfId="332" priority="3" operator="containsText" text=" ">
      <formula>NOT(ISERROR(SEARCH(" ",T5)))</formula>
    </cfRule>
  </conditionalFormatting>
  <conditionalFormatting sqref="Q6">
    <cfRule type="containsText" dxfId="331" priority="14" operator="containsText" text=" ">
      <formula>NOT(ISERROR(SEARCH(" ",Q6)))</formula>
    </cfRule>
    <cfRule type="containsText" dxfId="330" priority="15" operator="containsText" text=" ">
      <formula>NOT(ISERROR(SEARCH(" ",Q6)))</formula>
    </cfRule>
  </conditionalFormatting>
  <conditionalFormatting sqref="T6">
    <cfRule type="containsText" dxfId="329" priority="2" operator="containsText" text=" ">
      <formula>NOT(ISERROR(SEARCH(" ",T6)))</formula>
    </cfRule>
  </conditionalFormatting>
  <conditionalFormatting sqref="Q7">
    <cfRule type="containsText" dxfId="328" priority="13" operator="containsText" text=" ">
      <formula>NOT(ISERROR(SEARCH(" ",Q7)))</formula>
    </cfRule>
  </conditionalFormatting>
  <conditionalFormatting sqref="R7:S7">
    <cfRule type="containsText" dxfId="327" priority="124" operator="containsText" text=" ">
      <formula>NOT(ISERROR(SEARCH(" ",R7)))</formula>
    </cfRule>
  </conditionalFormatting>
  <conditionalFormatting sqref="Q8">
    <cfRule type="containsText" dxfId="326" priority="19" operator="containsText" text=" ">
      <formula>NOT(ISERROR(SEARCH(" ",Q8)))</formula>
    </cfRule>
  </conditionalFormatting>
  <conditionalFormatting sqref="R8:S8">
    <cfRule type="containsText" dxfId="325" priority="122" operator="containsText" text=" ">
      <formula>NOT(ISERROR(SEARCH(" ",R8)))</formula>
    </cfRule>
  </conditionalFormatting>
  <conditionalFormatting sqref="Q9">
    <cfRule type="containsText" dxfId="324" priority="20" operator="containsText" text=" ">
      <formula>NOT(ISERROR(SEARCH(" ",Q9)))</formula>
    </cfRule>
  </conditionalFormatting>
  <conditionalFormatting sqref="R9:S9">
    <cfRule type="containsText" dxfId="323" priority="120" operator="containsText" text=" ">
      <formula>NOT(ISERROR(SEARCH(" ",R9)))</formula>
    </cfRule>
  </conditionalFormatting>
  <conditionalFormatting sqref="Q10">
    <cfRule type="containsText" dxfId="322" priority="11" operator="containsText" text=" ">
      <formula>NOT(ISERROR(SEARCH(" ",Q10)))</formula>
    </cfRule>
  </conditionalFormatting>
  <conditionalFormatting sqref="R10:S10">
    <cfRule type="containsText" dxfId="321" priority="118" operator="containsText" text=" ">
      <formula>NOT(ISERROR(SEARCH(" ",R10)))</formula>
    </cfRule>
  </conditionalFormatting>
  <conditionalFormatting sqref="T10">
    <cfRule type="containsText" dxfId="320" priority="1" operator="containsText" text=" ">
      <formula>NOT(ISERROR(SEARCH(" ",T10)))</formula>
    </cfRule>
  </conditionalFormatting>
  <conditionalFormatting sqref="U10">
    <cfRule type="containsText" dxfId="319" priority="7" operator="containsText" text=" ">
      <formula>NOT(ISERROR(SEARCH(" ",U10)))</formula>
    </cfRule>
  </conditionalFormatting>
  <conditionalFormatting sqref="Q11">
    <cfRule type="containsText" dxfId="318" priority="12" operator="containsText" text=" ">
      <formula>NOT(ISERROR(SEARCH(" ",Q11)))</formula>
    </cfRule>
  </conditionalFormatting>
  <conditionalFormatting sqref="Q12">
    <cfRule type="containsText" dxfId="317" priority="9" operator="containsText" text=" ">
      <formula>NOT(ISERROR(SEARCH(" ",Q12)))</formula>
    </cfRule>
    <cfRule type="containsText" dxfId="316" priority="10" operator="containsText" text=" ">
      <formula>NOT(ISERROR(SEARCH(" ",Q12)))</formula>
    </cfRule>
  </conditionalFormatting>
  <conditionalFormatting sqref="U12">
    <cfRule type="containsText" dxfId="315" priority="6" operator="containsText" text=" ">
      <formula>NOT(ISERROR(SEARCH(" ",U12)))</formula>
    </cfRule>
  </conditionalFormatting>
  <conditionalFormatting sqref="AB12">
    <cfRule type="containsText" dxfId="314" priority="154" operator="containsText" text=" ">
      <formula>NOT(ISERROR(SEARCH(" ",AB12)))</formula>
    </cfRule>
  </conditionalFormatting>
  <conditionalFormatting sqref="Q13">
    <cfRule type="containsText" dxfId="313" priority="17" operator="containsText" text=" ">
      <formula>NOT(ISERROR(SEARCH(" ",Q13)))</formula>
    </cfRule>
  </conditionalFormatting>
  <conditionalFormatting sqref="Q14">
    <cfRule type="containsText" dxfId="312" priority="18" operator="containsText" text=" ">
      <formula>NOT(ISERROR(SEARCH(" ",Q14)))</formula>
    </cfRule>
  </conditionalFormatting>
  <conditionalFormatting sqref="Q15">
    <cfRule type="containsText" dxfId="311" priority="82" operator="containsText" text=" ">
      <formula>NOT(ISERROR(SEARCH(" ",Q15)))</formula>
    </cfRule>
  </conditionalFormatting>
  <conditionalFormatting sqref="Q16">
    <cfRule type="containsText" dxfId="310" priority="81" operator="containsText" text=" ">
      <formula>NOT(ISERROR(SEARCH(" ",Q16)))</formula>
    </cfRule>
  </conditionalFormatting>
  <conditionalFormatting sqref="R16:T16">
    <cfRule type="containsText" dxfId="309" priority="115" operator="containsText" text=" ">
      <formula>NOT(ISERROR(SEARCH(" ",R16)))</formula>
    </cfRule>
  </conditionalFormatting>
  <conditionalFormatting sqref="Q17">
    <cfRule type="containsText" dxfId="308" priority="63" operator="containsText" text=" ">
      <formula>NOT(ISERROR(SEARCH(" ",Q17)))</formula>
    </cfRule>
  </conditionalFormatting>
  <conditionalFormatting sqref="R17:T17">
    <cfRule type="containsText" dxfId="307" priority="112" operator="containsText" text=" ">
      <formula>NOT(ISERROR(SEARCH(" ",R17)))</formula>
    </cfRule>
  </conditionalFormatting>
  <conditionalFormatting sqref="T17">
    <cfRule type="containsText" dxfId="306" priority="98" operator="containsText" text=" ">
      <formula>NOT(ISERROR(SEARCH(" ",T17)))</formula>
    </cfRule>
  </conditionalFormatting>
  <conditionalFormatting sqref="U17">
    <cfRule type="containsText" dxfId="305" priority="113" operator="containsText" text=" ">
      <formula>NOT(ISERROR(SEARCH(" ",U17)))</formula>
    </cfRule>
  </conditionalFormatting>
  <conditionalFormatting sqref="X17:Y17">
    <cfRule type="containsText" dxfId="304" priority="150" operator="containsText" text=" ">
      <formula>NOT(ISERROR(SEARCH(" ",X17)))</formula>
    </cfRule>
  </conditionalFormatting>
  <conditionalFormatting sqref="Q18">
    <cfRule type="containsText" dxfId="303" priority="59" operator="containsText" text=" ">
      <formula>NOT(ISERROR(SEARCH(" ",Q18)))</formula>
    </cfRule>
    <cfRule type="containsText" dxfId="302" priority="64" operator="containsText" text=" ">
      <formula>NOT(ISERROR(SEARCH(" ",Q18)))</formula>
    </cfRule>
  </conditionalFormatting>
  <conditionalFormatting sqref="R18:S18">
    <cfRule type="containsText" dxfId="301" priority="109" operator="containsText" text=" ">
      <formula>NOT(ISERROR(SEARCH(" ",R18)))</formula>
    </cfRule>
  </conditionalFormatting>
  <conditionalFormatting sqref="T18">
    <cfRule type="containsText" dxfId="300" priority="58" operator="containsText" text=" ">
      <formula>NOT(ISERROR(SEARCH(" ",T18)))</formula>
    </cfRule>
  </conditionalFormatting>
  <conditionalFormatting sqref="U18">
    <cfRule type="containsText" dxfId="299" priority="110" operator="containsText" text=" ">
      <formula>NOT(ISERROR(SEARCH(" ",U18)))</formula>
    </cfRule>
  </conditionalFormatting>
  <conditionalFormatting sqref="X18:Y18">
    <cfRule type="containsText" dxfId="298" priority="149" operator="containsText" text=" ">
      <formula>NOT(ISERROR(SEARCH(" ",X18)))</formula>
    </cfRule>
  </conditionalFormatting>
  <conditionalFormatting sqref="Q19">
    <cfRule type="containsText" dxfId="297" priority="60" operator="containsText" text=" ">
      <formula>NOT(ISERROR(SEARCH(" ",Q19)))</formula>
    </cfRule>
    <cfRule type="containsText" dxfId="296" priority="61" operator="containsText" text=" ">
      <formula>NOT(ISERROR(SEARCH(" ",Q19)))</formula>
    </cfRule>
  </conditionalFormatting>
  <conditionalFormatting sqref="R19:T19">
    <cfRule type="containsText" dxfId="295" priority="106" operator="containsText" text=" ">
      <formula>NOT(ISERROR(SEARCH(" ",R19)))</formula>
    </cfRule>
  </conditionalFormatting>
  <conditionalFormatting sqref="U19">
    <cfRule type="containsText" dxfId="294" priority="107" operator="containsText" text=" ">
      <formula>NOT(ISERROR(SEARCH(" ",U19)))</formula>
    </cfRule>
  </conditionalFormatting>
  <conditionalFormatting sqref="AB19">
    <cfRule type="containsText" dxfId="293" priority="148" operator="containsText" text=" ">
      <formula>NOT(ISERROR(SEARCH(" ",AB19)))</formula>
    </cfRule>
  </conditionalFormatting>
  <conditionalFormatting sqref="Q20">
    <cfRule type="containsText" dxfId="292" priority="62" operator="containsText" text=" ">
      <formula>NOT(ISERROR(SEARCH(" ",Q20)))</formula>
    </cfRule>
  </conditionalFormatting>
  <conditionalFormatting sqref="R20:T20">
    <cfRule type="containsText" dxfId="291" priority="138" operator="containsText" text=" ">
      <formula>NOT(ISERROR(SEARCH(" ",R20)))</formula>
    </cfRule>
  </conditionalFormatting>
  <conditionalFormatting sqref="Q21">
    <cfRule type="containsText" dxfId="290" priority="66" operator="containsText" text=" ">
      <formula>NOT(ISERROR(SEARCH(" ",Q21)))</formula>
    </cfRule>
  </conditionalFormatting>
  <conditionalFormatting sqref="Q22">
    <cfRule type="containsText" dxfId="289" priority="67" operator="containsText" text=" ">
      <formula>NOT(ISERROR(SEARCH(" ",Q22)))</formula>
    </cfRule>
  </conditionalFormatting>
  <conditionalFormatting sqref="X31">
    <cfRule type="containsText" dxfId="288" priority="91" operator="containsText" text=" ">
      <formula>NOT(ISERROR(SEARCH(" ",X31)))</formula>
    </cfRule>
  </conditionalFormatting>
  <conditionalFormatting sqref="A2:A3">
    <cfRule type="containsText" dxfId="287" priority="162" operator="containsText" text=" ">
      <formula>NOT(ISERROR(SEARCH(" ",A2)))</formula>
    </cfRule>
  </conditionalFormatting>
  <conditionalFormatting sqref="J3:J4">
    <cfRule type="containsText" dxfId="286" priority="128" operator="containsText" text=" ">
      <formula>NOT(ISERROR(SEARCH(" ",J3)))</formula>
    </cfRule>
  </conditionalFormatting>
  <conditionalFormatting sqref="K3:K4">
    <cfRule type="containsText" dxfId="285" priority="125" operator="containsText" text=" ">
      <formula>NOT(ISERROR(SEARCH(" ",K3)))</formula>
    </cfRule>
  </conditionalFormatting>
  <conditionalFormatting sqref="L3:L4">
    <cfRule type="containsText" dxfId="284" priority="55" operator="containsText" text=" ">
      <formula>NOT(ISERROR(SEARCH(" ",L3)))</formula>
    </cfRule>
  </conditionalFormatting>
  <conditionalFormatting sqref="Q23:Q24">
    <cfRule type="containsText" dxfId="283" priority="142" operator="containsText" text=" ">
      <formula>NOT(ISERROR(SEARCH(" ",Q23)))</formula>
    </cfRule>
  </conditionalFormatting>
  <conditionalFormatting sqref="T13:T14">
    <cfRule type="containsText" dxfId="282" priority="4" operator="containsText" text=" ">
      <formula>NOT(ISERROR(SEARCH(" ",T13)))</formula>
    </cfRule>
  </conditionalFormatting>
  <conditionalFormatting sqref="T21:T24">
    <cfRule type="containsText" dxfId="281" priority="139" operator="containsText" text=" ">
      <formula>NOT(ISERROR(SEARCH(" ",T21)))</formula>
    </cfRule>
  </conditionalFormatting>
  <conditionalFormatting sqref="Z8:Z11">
    <cfRule type="containsText" dxfId="280" priority="155" operator="containsText" text=" ">
      <formula>NOT(ISERROR(SEARCH(" ",Z8)))</formula>
    </cfRule>
  </conditionalFormatting>
  <conditionalFormatting sqref="Z13:Z16">
    <cfRule type="containsText" dxfId="279" priority="152" operator="containsText" text=" ">
      <formula>NOT(ISERROR(SEARCH(" ",Z13)))</formula>
    </cfRule>
  </conditionalFormatting>
  <conditionalFormatting sqref="AB8:AB11">
    <cfRule type="containsText" dxfId="278" priority="156" operator="containsText" text=" ">
      <formula>NOT(ISERROR(SEARCH(" ",AB8)))</formula>
    </cfRule>
  </conditionalFormatting>
  <conditionalFormatting sqref="AB13:AB16">
    <cfRule type="containsText" dxfId="277" priority="153" operator="containsText" text=" ">
      <formula>NOT(ISERROR(SEARCH(" ",AB13)))</formula>
    </cfRule>
  </conditionalFormatting>
  <conditionalFormatting sqref="AB30:AB31">
    <cfRule type="containsText" dxfId="276" priority="92" operator="containsText" text=" ">
      <formula>NOT(ISERROR(SEARCH(" ",AB30)))</formula>
    </cfRule>
  </conditionalFormatting>
  <conditionalFormatting sqref="A4 W1:AB3 X4:AB7 X8:Y11 X12:AA12 W4:W24 X13:Y16 X19:AA19 W27:W37 X20:AB29 AC55:AC1048576 AC18:AC29">
    <cfRule type="containsText" dxfId="275" priority="159" operator="containsText" text=" ">
      <formula>NOT(ISERROR(SEARCH(" ",A1)))</formula>
    </cfRule>
  </conditionalFormatting>
  <conditionalFormatting sqref="A1 C1">
    <cfRule type="containsText" dxfId="274" priority="164" operator="containsText" text=" ">
      <formula>NOT(ISERROR(SEARCH(" ",A1)))</formula>
    </cfRule>
  </conditionalFormatting>
  <conditionalFormatting sqref="B1 D1 F1:I1">
    <cfRule type="containsText" dxfId="273" priority="163" operator="containsText" text=" ">
      <formula>NOT(ISERROR(SEARCH(" ",B1)))</formula>
    </cfRule>
  </conditionalFormatting>
  <conditionalFormatting sqref="B2:D2 F2:I2">
    <cfRule type="containsText" dxfId="272" priority="161" operator="containsText" text=" ">
      <formula>NOT(ISERROR(SEARCH(" ",B2)))</formula>
    </cfRule>
  </conditionalFormatting>
  <conditionalFormatting sqref="B3:I3 B4:E4 G4:I4">
    <cfRule type="containsText" dxfId="271" priority="160" operator="containsText" text=" ">
      <formula>NOT(ISERROR(SEARCH(" ",B3)))</formula>
    </cfRule>
  </conditionalFormatting>
  <conditionalFormatting sqref="R5:S6 R15:T15 U20:U24 R11:S14">
    <cfRule type="containsText" dxfId="270" priority="147" operator="containsText" text=" ">
      <formula>NOT(ISERROR(SEARCH(" ",R5)))</formula>
    </cfRule>
  </conditionalFormatting>
  <conditionalFormatting sqref="U5:U9 U11 U13:U16">
    <cfRule type="containsText" dxfId="269" priority="8" operator="containsText" text=" ">
      <formula>NOT(ISERROR(SEARCH(" ",U5)))</formula>
    </cfRule>
  </conditionalFormatting>
  <conditionalFormatting sqref="T7:T9 T11:T12">
    <cfRule type="containsText" dxfId="268" priority="5" operator="containsText" text=" ">
      <formula>NOT(ISERROR(SEARCH(" ",T7)))</formula>
    </cfRule>
  </conditionalFormatting>
  <conditionalFormatting sqref="AA8:AA11 AA13:AA16 W25:W26 Z17:AB18 W55:AB1048576 W38:W54">
    <cfRule type="containsText" dxfId="267" priority="157" operator="containsText" text=" ">
      <formula>NOT(ISERROR(SEARCH(" ",W8)))</formula>
    </cfRule>
  </conditionalFormatting>
  <conditionalFormatting sqref="R21:S24">
    <cfRule type="containsText" dxfId="266" priority="144" operator="containsText" text=" ">
      <formula>NOT(ISERROR(SEARCH(" ",R21)))</formula>
    </cfRule>
  </conditionalFormatting>
  <conditionalFormatting sqref="Q25:U28">
    <cfRule type="containsText" dxfId="265" priority="136" operator="containsText" text=" ">
      <formula>NOT(ISERROR(SEARCH(" ",Q25)))</formula>
    </cfRule>
  </conditionalFormatting>
  <conditionalFormatting sqref="Q29:U30">
    <cfRule type="containsText" dxfId="264" priority="151" operator="containsText" text=" ">
      <formula>NOT(ISERROR(SEARCH(" ",Q29)))</formula>
    </cfRule>
  </conditionalFormatting>
  <conditionalFormatting sqref="X30:AA30 Y31:AA31">
    <cfRule type="containsText" dxfId="263" priority="93" operator="containsText" text=" ">
      <formula>NOT(ISERROR(SEARCH(" ",X30)))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3"/>
  <sheetViews>
    <sheetView workbookViewId="0">
      <selection sqref="A1:J4"/>
    </sheetView>
  </sheetViews>
  <sheetFormatPr defaultColWidth="9" defaultRowHeight="15.6" x14ac:dyDescent="0.35"/>
  <cols>
    <col min="1" max="1" width="9" style="82"/>
    <col min="2" max="2" width="27.77734375" style="82" customWidth="1"/>
    <col min="3" max="3" width="33.6640625" customWidth="1"/>
    <col min="4" max="4" width="12.21875" style="82" customWidth="1"/>
    <col min="5" max="5" width="12.33203125" style="82" customWidth="1"/>
    <col min="6" max="8" width="11.33203125" style="82" customWidth="1"/>
    <col min="9" max="9" width="13.109375" style="82" customWidth="1"/>
    <col min="10" max="10" width="15.33203125" style="82" customWidth="1"/>
    <col min="11" max="16" width="9" style="82"/>
    <col min="17" max="18" width="14.109375" style="82"/>
    <col min="19" max="19" width="14.44140625" style="82" customWidth="1"/>
    <col min="20" max="20" width="10.77734375" style="82" customWidth="1"/>
    <col min="21" max="21" width="11.6640625" style="82"/>
    <col min="22" max="22" width="14.109375" style="82"/>
    <col min="23" max="16384" width="9" style="82"/>
  </cols>
  <sheetData>
    <row r="1" spans="1:20" x14ac:dyDescent="0.35">
      <c r="A1" s="38" t="s">
        <v>0</v>
      </c>
      <c r="B1" s="38" t="s">
        <v>0</v>
      </c>
      <c r="C1" s="83" t="s">
        <v>1</v>
      </c>
      <c r="D1" s="38" t="s">
        <v>1</v>
      </c>
      <c r="E1" s="38" t="s">
        <v>0</v>
      </c>
      <c r="F1" s="38" t="s">
        <v>0</v>
      </c>
      <c r="G1" s="38" t="s">
        <v>0</v>
      </c>
      <c r="H1" s="83" t="s">
        <v>1</v>
      </c>
      <c r="I1" s="38" t="s">
        <v>0</v>
      </c>
      <c r="J1" s="38" t="s">
        <v>0</v>
      </c>
    </row>
    <row r="2" spans="1:20" x14ac:dyDescent="0.35">
      <c r="A2" s="39" t="s">
        <v>9</v>
      </c>
      <c r="B2" s="39" t="s">
        <v>10</v>
      </c>
      <c r="C2" s="39" t="s">
        <v>10</v>
      </c>
      <c r="D2" s="39" t="s">
        <v>10</v>
      </c>
      <c r="E2" s="83" t="s">
        <v>9</v>
      </c>
      <c r="F2" s="83" t="s">
        <v>9</v>
      </c>
      <c r="G2" s="83" t="s">
        <v>9</v>
      </c>
      <c r="H2" s="83" t="s">
        <v>9</v>
      </c>
      <c r="I2" s="39" t="s">
        <v>9</v>
      </c>
      <c r="J2" s="39" t="s">
        <v>10</v>
      </c>
      <c r="L2" s="87" t="s">
        <v>97</v>
      </c>
    </row>
    <row r="3" spans="1:20" x14ac:dyDescent="0.35">
      <c r="A3" s="39" t="s">
        <v>31</v>
      </c>
      <c r="B3" s="39" t="s">
        <v>98</v>
      </c>
      <c r="C3" s="39" t="s">
        <v>99</v>
      </c>
      <c r="D3" s="39" t="s">
        <v>100</v>
      </c>
      <c r="E3" s="39" t="s">
        <v>101</v>
      </c>
      <c r="F3" s="39" t="s">
        <v>102</v>
      </c>
      <c r="G3" s="39" t="s">
        <v>103</v>
      </c>
      <c r="H3" s="83" t="s">
        <v>104</v>
      </c>
      <c r="I3" s="39" t="s">
        <v>105</v>
      </c>
      <c r="J3" s="39" t="s">
        <v>13</v>
      </c>
      <c r="S3" s="82" t="s">
        <v>106</v>
      </c>
    </row>
    <row r="4" spans="1:20" ht="108" x14ac:dyDescent="0.35">
      <c r="A4" s="39" t="s">
        <v>72</v>
      </c>
      <c r="B4" s="42" t="s">
        <v>107</v>
      </c>
      <c r="C4" s="42" t="s">
        <v>108</v>
      </c>
      <c r="D4" s="84" t="s">
        <v>109</v>
      </c>
      <c r="E4" s="84" t="s">
        <v>110</v>
      </c>
      <c r="F4" s="85" t="s">
        <v>111</v>
      </c>
      <c r="G4" s="40" t="s">
        <v>112</v>
      </c>
      <c r="H4" s="84" t="s">
        <v>113</v>
      </c>
      <c r="I4" s="85" t="s">
        <v>114</v>
      </c>
      <c r="J4" s="84" t="s">
        <v>115</v>
      </c>
      <c r="M4" s="82" t="s">
        <v>116</v>
      </c>
      <c r="N4" s="91" t="s">
        <v>117</v>
      </c>
      <c r="O4" s="91" t="s">
        <v>118</v>
      </c>
      <c r="P4" s="91" t="s">
        <v>119</v>
      </c>
      <c r="Q4" s="82" t="s">
        <v>120</v>
      </c>
      <c r="S4" s="82" t="s">
        <v>121</v>
      </c>
    </row>
    <row r="5" spans="1:20" x14ac:dyDescent="0.35">
      <c r="A5" s="82">
        <v>1</v>
      </c>
      <c r="B5" s="82">
        <v>8</v>
      </c>
      <c r="C5" s="86" t="s">
        <v>122</v>
      </c>
      <c r="D5" s="82" t="s">
        <v>123</v>
      </c>
      <c r="E5" s="82">
        <v>0</v>
      </c>
      <c r="F5" s="87">
        <v>30</v>
      </c>
      <c r="H5" s="82">
        <v>100</v>
      </c>
      <c r="I5" s="82">
        <v>1</v>
      </c>
      <c r="J5" s="82" t="s">
        <v>124</v>
      </c>
      <c r="M5" s="82">
        <v>0</v>
      </c>
      <c r="N5" s="82">
        <v>3</v>
      </c>
      <c r="O5" s="92">
        <v>1</v>
      </c>
      <c r="P5" s="92">
        <v>3</v>
      </c>
      <c r="Q5" s="82">
        <f>'砸金蛋|SmashEgg'!$P$12*N5+'砸金蛋|SmashEgg'!$P$22*(O5+P5)</f>
        <v>988515.91384000017</v>
      </c>
      <c r="R5" s="82">
        <f>Q5-N5*300000</f>
        <v>88515.913840000168</v>
      </c>
      <c r="S5" s="82">
        <v>1</v>
      </c>
      <c r="T5" s="89">
        <v>500000</v>
      </c>
    </row>
    <row r="6" spans="1:20" x14ac:dyDescent="0.35">
      <c r="A6" s="82">
        <v>2</v>
      </c>
      <c r="B6" s="82">
        <v>2</v>
      </c>
      <c r="C6" s="88" t="s">
        <v>125</v>
      </c>
      <c r="D6" s="82" t="s">
        <v>126</v>
      </c>
      <c r="E6" s="82">
        <v>6</v>
      </c>
      <c r="F6" s="89">
        <v>10</v>
      </c>
      <c r="H6" s="82">
        <v>90</v>
      </c>
      <c r="I6" s="82">
        <v>0</v>
      </c>
      <c r="J6" s="82" t="s">
        <v>124</v>
      </c>
      <c r="M6" s="82">
        <v>1</v>
      </c>
      <c r="N6" s="82">
        <v>3</v>
      </c>
      <c r="O6" s="92">
        <v>2</v>
      </c>
      <c r="P6" s="92">
        <v>4</v>
      </c>
      <c r="Q6" s="82">
        <f>'砸金蛋|SmashEgg'!$P$12*N6+'砸金蛋|SmashEgg'!$P$22*(O6+P6)</f>
        <v>1000717.6418400002</v>
      </c>
      <c r="R6" s="82">
        <f t="shared" ref="R6:R15" si="0">Q6-N6*300000</f>
        <v>100717.64184000017</v>
      </c>
      <c r="S6" s="82">
        <v>2</v>
      </c>
      <c r="T6" s="89">
        <v>500000</v>
      </c>
    </row>
    <row r="7" spans="1:20" x14ac:dyDescent="0.35">
      <c r="A7" s="82">
        <v>3</v>
      </c>
      <c r="B7" s="82">
        <v>14</v>
      </c>
      <c r="C7" s="86" t="s">
        <v>127</v>
      </c>
      <c r="D7" s="82" t="s">
        <v>128</v>
      </c>
      <c r="E7" s="82">
        <v>0</v>
      </c>
      <c r="F7" s="82">
        <v>3600</v>
      </c>
      <c r="H7" s="82">
        <v>80</v>
      </c>
      <c r="I7" s="82">
        <v>0</v>
      </c>
      <c r="J7" s="82" t="s">
        <v>124</v>
      </c>
      <c r="M7" s="82">
        <v>2</v>
      </c>
      <c r="N7" s="82">
        <v>3</v>
      </c>
      <c r="O7" s="92">
        <v>3</v>
      </c>
      <c r="P7" s="92">
        <v>5</v>
      </c>
      <c r="Q7" s="82">
        <f>'砸金蛋|SmashEgg'!$P$12*N7+'砸金蛋|SmashEgg'!$P$22*(O7+P7)</f>
        <v>1012919.3698400002</v>
      </c>
      <c r="R7" s="82">
        <f t="shared" si="0"/>
        <v>112919.36984000017</v>
      </c>
      <c r="S7" s="82">
        <v>3</v>
      </c>
      <c r="T7" s="89">
        <v>500000</v>
      </c>
    </row>
    <row r="8" spans="1:20" x14ac:dyDescent="0.35">
      <c r="A8" s="82">
        <v>4</v>
      </c>
      <c r="B8" s="82">
        <v>3</v>
      </c>
      <c r="C8" s="88" t="s">
        <v>129</v>
      </c>
      <c r="D8" s="82" t="s">
        <v>130</v>
      </c>
      <c r="E8" s="82">
        <v>2</v>
      </c>
      <c r="F8" s="82">
        <v>0</v>
      </c>
      <c r="H8" s="82">
        <v>70</v>
      </c>
      <c r="I8" s="82">
        <v>0</v>
      </c>
      <c r="J8" s="82" t="s">
        <v>124</v>
      </c>
      <c r="M8" s="82">
        <v>3</v>
      </c>
      <c r="N8" s="82">
        <v>3</v>
      </c>
      <c r="O8" s="92">
        <v>4</v>
      </c>
      <c r="P8" s="92">
        <v>6</v>
      </c>
      <c r="Q8" s="82">
        <f>'砸金蛋|SmashEgg'!$P$12*N8+'砸金蛋|SmashEgg'!$P$22*(O8+P8)</f>
        <v>1025121.0978400002</v>
      </c>
      <c r="R8" s="82">
        <f t="shared" si="0"/>
        <v>125121.09784000018</v>
      </c>
      <c r="S8" s="82">
        <v>4</v>
      </c>
      <c r="T8" s="89">
        <v>500000</v>
      </c>
    </row>
    <row r="9" spans="1:20" x14ac:dyDescent="0.35">
      <c r="A9" s="82">
        <v>5</v>
      </c>
      <c r="B9" s="82">
        <v>27</v>
      </c>
      <c r="C9" s="86" t="s">
        <v>131</v>
      </c>
      <c r="D9" s="82" t="s">
        <v>132</v>
      </c>
      <c r="E9" s="82">
        <v>0</v>
      </c>
      <c r="F9" s="82">
        <v>1</v>
      </c>
      <c r="G9" s="82">
        <v>0</v>
      </c>
      <c r="H9" s="82">
        <v>60</v>
      </c>
      <c r="I9" s="82">
        <v>0</v>
      </c>
      <c r="J9" s="87" t="s">
        <v>133</v>
      </c>
      <c r="M9" s="82">
        <v>4</v>
      </c>
      <c r="N9" s="82">
        <v>3</v>
      </c>
      <c r="O9" s="92">
        <v>5</v>
      </c>
      <c r="P9" s="92">
        <v>7</v>
      </c>
      <c r="Q9" s="82">
        <f>'砸金蛋|SmashEgg'!$P$12*N9+'砸金蛋|SmashEgg'!$P$22*(O9+P9)</f>
        <v>1037322.8258400002</v>
      </c>
      <c r="R9" s="82">
        <f t="shared" si="0"/>
        <v>137322.82584000018</v>
      </c>
      <c r="S9" s="82">
        <v>5</v>
      </c>
      <c r="T9" s="89">
        <v>500000</v>
      </c>
    </row>
    <row r="10" spans="1:20" x14ac:dyDescent="0.35">
      <c r="A10" s="82">
        <v>6</v>
      </c>
      <c r="B10" s="82">
        <v>27</v>
      </c>
      <c r="C10" s="86" t="s">
        <v>131</v>
      </c>
      <c r="D10" s="82" t="s">
        <v>132</v>
      </c>
      <c r="E10" s="82">
        <v>0</v>
      </c>
      <c r="F10" s="82">
        <v>1</v>
      </c>
      <c r="G10" s="82">
        <v>1</v>
      </c>
      <c r="H10" s="82">
        <v>60</v>
      </c>
      <c r="I10" s="82">
        <v>0</v>
      </c>
      <c r="J10" s="87" t="s">
        <v>134</v>
      </c>
      <c r="M10" s="82">
        <v>5</v>
      </c>
      <c r="N10" s="82">
        <v>3</v>
      </c>
      <c r="O10" s="92">
        <v>6</v>
      </c>
      <c r="P10" s="92">
        <v>8</v>
      </c>
      <c r="Q10" s="82">
        <f>'砸金蛋|SmashEgg'!$P$12*N10+'砸金蛋|SmashEgg'!$P$22*(O10+P10)</f>
        <v>1049524.5538400002</v>
      </c>
      <c r="R10" s="82">
        <f t="shared" si="0"/>
        <v>149524.55384000018</v>
      </c>
      <c r="S10" s="82">
        <v>6</v>
      </c>
      <c r="T10" s="89">
        <v>500000</v>
      </c>
    </row>
    <row r="11" spans="1:20" x14ac:dyDescent="0.35">
      <c r="A11" s="82">
        <v>7</v>
      </c>
      <c r="B11" s="82">
        <v>27</v>
      </c>
      <c r="C11" s="86" t="s">
        <v>131</v>
      </c>
      <c r="D11" s="82" t="s">
        <v>132</v>
      </c>
      <c r="E11" s="82">
        <v>0</v>
      </c>
      <c r="F11" s="82">
        <v>1</v>
      </c>
      <c r="G11" s="82">
        <v>2</v>
      </c>
      <c r="H11" s="82">
        <v>60</v>
      </c>
      <c r="I11" s="82">
        <v>0</v>
      </c>
      <c r="J11" s="87" t="s">
        <v>135</v>
      </c>
      <c r="M11" s="82">
        <v>6</v>
      </c>
      <c r="N11" s="82">
        <v>3</v>
      </c>
      <c r="O11" s="92">
        <v>7</v>
      </c>
      <c r="P11" s="92">
        <v>9</v>
      </c>
      <c r="Q11" s="82">
        <f>'砸金蛋|SmashEgg'!$P$12*N11+'砸金蛋|SmashEgg'!$P$22*(O11+P11)</f>
        <v>1061726.2818400001</v>
      </c>
      <c r="R11" s="82">
        <f t="shared" si="0"/>
        <v>161726.28184000007</v>
      </c>
      <c r="S11" s="82">
        <v>7</v>
      </c>
      <c r="T11" s="89">
        <v>500000</v>
      </c>
    </row>
    <row r="12" spans="1:20" x14ac:dyDescent="0.35">
      <c r="A12" s="82">
        <v>8</v>
      </c>
      <c r="B12" s="82">
        <v>27</v>
      </c>
      <c r="C12" s="86" t="s">
        <v>131</v>
      </c>
      <c r="D12" s="82" t="s">
        <v>132</v>
      </c>
      <c r="E12" s="82">
        <v>0</v>
      </c>
      <c r="F12" s="82">
        <v>1</v>
      </c>
      <c r="G12" s="82">
        <v>3</v>
      </c>
      <c r="H12" s="82">
        <v>60</v>
      </c>
      <c r="I12" s="82">
        <v>0</v>
      </c>
      <c r="J12" s="87" t="s">
        <v>136</v>
      </c>
      <c r="M12" s="82">
        <v>7</v>
      </c>
      <c r="N12" s="82">
        <v>3</v>
      </c>
      <c r="O12" s="92">
        <v>8</v>
      </c>
      <c r="P12" s="92">
        <v>10</v>
      </c>
      <c r="Q12" s="82">
        <f>'砸金蛋|SmashEgg'!$P$12*N12+'砸金蛋|SmashEgg'!$P$22*(O12+P12)</f>
        <v>1073928.0098400002</v>
      </c>
      <c r="R12" s="82">
        <f t="shared" si="0"/>
        <v>173928.00984000019</v>
      </c>
      <c r="S12" s="82">
        <v>8</v>
      </c>
      <c r="T12" s="89">
        <v>500000</v>
      </c>
    </row>
    <row r="13" spans="1:20" x14ac:dyDescent="0.35">
      <c r="A13" s="82">
        <v>9</v>
      </c>
      <c r="B13" s="82">
        <v>27</v>
      </c>
      <c r="C13" s="86" t="s">
        <v>131</v>
      </c>
      <c r="D13" s="82" t="s">
        <v>132</v>
      </c>
      <c r="E13" s="82">
        <v>0</v>
      </c>
      <c r="F13" s="82">
        <v>1</v>
      </c>
      <c r="G13" s="82">
        <v>4</v>
      </c>
      <c r="H13" s="82">
        <v>60</v>
      </c>
      <c r="I13" s="82">
        <v>0</v>
      </c>
      <c r="J13" s="87" t="s">
        <v>137</v>
      </c>
      <c r="M13" s="82">
        <v>8</v>
      </c>
      <c r="N13" s="82">
        <v>3</v>
      </c>
      <c r="O13" s="92">
        <v>9</v>
      </c>
      <c r="P13" s="92">
        <v>11</v>
      </c>
      <c r="Q13" s="82">
        <f>'砸金蛋|SmashEgg'!$P$12*N13+'砸金蛋|SmashEgg'!$P$22*(O13+P13)</f>
        <v>1086129.7378400001</v>
      </c>
      <c r="R13" s="82">
        <f t="shared" si="0"/>
        <v>186129.73784000007</v>
      </c>
      <c r="S13" s="82">
        <v>9</v>
      </c>
      <c r="T13" s="89">
        <v>500000</v>
      </c>
    </row>
    <row r="14" spans="1:20" x14ac:dyDescent="0.35">
      <c r="A14" s="82">
        <v>10</v>
      </c>
      <c r="B14" s="82">
        <v>27</v>
      </c>
      <c r="C14" s="86" t="s">
        <v>131</v>
      </c>
      <c r="D14" s="82" t="s">
        <v>132</v>
      </c>
      <c r="E14" s="82">
        <v>0</v>
      </c>
      <c r="F14" s="82">
        <v>1</v>
      </c>
      <c r="G14" s="82">
        <v>5</v>
      </c>
      <c r="H14" s="82">
        <v>60</v>
      </c>
      <c r="I14" s="82">
        <v>0</v>
      </c>
      <c r="J14" s="87" t="s">
        <v>138</v>
      </c>
      <c r="M14" s="82">
        <v>9</v>
      </c>
      <c r="N14" s="82">
        <v>3</v>
      </c>
      <c r="O14" s="92">
        <v>10</v>
      </c>
      <c r="P14" s="92">
        <v>12</v>
      </c>
      <c r="Q14" s="82">
        <f>'砸金蛋|SmashEgg'!$P$12*N14+'砸金蛋|SmashEgg'!$P$22*(O14+P14)</f>
        <v>1098331.4658400002</v>
      </c>
      <c r="R14" s="82">
        <f t="shared" si="0"/>
        <v>198331.46584000019</v>
      </c>
      <c r="S14" s="82">
        <v>10</v>
      </c>
      <c r="T14" s="89">
        <v>500000</v>
      </c>
    </row>
    <row r="15" spans="1:20" x14ac:dyDescent="0.35">
      <c r="A15" s="82">
        <v>11</v>
      </c>
      <c r="B15" s="82">
        <v>27</v>
      </c>
      <c r="C15" s="86" t="s">
        <v>131</v>
      </c>
      <c r="D15" s="82" t="s">
        <v>132</v>
      </c>
      <c r="E15" s="82">
        <v>0</v>
      </c>
      <c r="F15" s="82">
        <v>1</v>
      </c>
      <c r="G15" s="82">
        <v>6</v>
      </c>
      <c r="H15" s="82">
        <v>60</v>
      </c>
      <c r="I15" s="82">
        <v>0</v>
      </c>
      <c r="J15" s="87" t="s">
        <v>139</v>
      </c>
      <c r="M15" s="82">
        <v>10</v>
      </c>
      <c r="N15" s="82">
        <v>3</v>
      </c>
      <c r="O15" s="92">
        <v>12</v>
      </c>
      <c r="P15" s="92">
        <v>15</v>
      </c>
      <c r="Q15" s="82">
        <f>'砸金蛋|SmashEgg'!$P$12*N15+'砸金蛋|SmashEgg'!$P$22*(O15+P15)</f>
        <v>1128835.7858400003</v>
      </c>
      <c r="R15" s="82">
        <f t="shared" si="0"/>
        <v>228835.78584000026</v>
      </c>
      <c r="S15" s="82">
        <v>15</v>
      </c>
      <c r="T15" s="89">
        <v>500000</v>
      </c>
    </row>
    <row r="16" spans="1:20" x14ac:dyDescent="0.35">
      <c r="A16" s="82">
        <v>12</v>
      </c>
      <c r="B16" s="82">
        <v>27</v>
      </c>
      <c r="C16" s="86" t="s">
        <v>131</v>
      </c>
      <c r="D16" s="82" t="s">
        <v>132</v>
      </c>
      <c r="E16" s="82">
        <v>0</v>
      </c>
      <c r="F16" s="82">
        <v>1</v>
      </c>
      <c r="G16" s="82">
        <v>7</v>
      </c>
      <c r="H16" s="82">
        <v>60</v>
      </c>
      <c r="I16" s="82">
        <v>0</v>
      </c>
      <c r="J16" s="87" t="s">
        <v>140</v>
      </c>
      <c r="S16" s="82">
        <v>20</v>
      </c>
      <c r="T16" s="89">
        <v>500000</v>
      </c>
    </row>
    <row r="17" spans="1:20" x14ac:dyDescent="0.35">
      <c r="A17" s="82">
        <v>13</v>
      </c>
      <c r="B17" s="82">
        <v>27</v>
      </c>
      <c r="C17" s="86" t="s">
        <v>131</v>
      </c>
      <c r="D17" s="82" t="s">
        <v>132</v>
      </c>
      <c r="E17" s="82">
        <v>0</v>
      </c>
      <c r="F17" s="82">
        <v>1</v>
      </c>
      <c r="G17" s="82">
        <v>8</v>
      </c>
      <c r="H17" s="82">
        <v>60</v>
      </c>
      <c r="I17" s="82">
        <v>0</v>
      </c>
      <c r="J17" s="87" t="s">
        <v>141</v>
      </c>
      <c r="S17" s="82">
        <v>25</v>
      </c>
      <c r="T17" s="89">
        <v>500000</v>
      </c>
    </row>
    <row r="18" spans="1:20" x14ac:dyDescent="0.35">
      <c r="A18" s="82">
        <v>14</v>
      </c>
      <c r="B18" s="82">
        <v>27</v>
      </c>
      <c r="C18" s="86" t="s">
        <v>131</v>
      </c>
      <c r="D18" s="82" t="s">
        <v>132</v>
      </c>
      <c r="E18" s="82">
        <v>0</v>
      </c>
      <c r="F18" s="82">
        <v>1</v>
      </c>
      <c r="G18" s="82">
        <v>9</v>
      </c>
      <c r="H18" s="82">
        <v>60</v>
      </c>
      <c r="I18" s="82">
        <v>0</v>
      </c>
      <c r="J18" s="87" t="s">
        <v>142</v>
      </c>
      <c r="S18" s="82">
        <v>30</v>
      </c>
      <c r="T18" s="89">
        <v>500000</v>
      </c>
    </row>
    <row r="19" spans="1:20" x14ac:dyDescent="0.35">
      <c r="A19" s="82">
        <v>15</v>
      </c>
      <c r="B19" s="82">
        <v>27</v>
      </c>
      <c r="C19" s="86" t="s">
        <v>131</v>
      </c>
      <c r="D19" s="82" t="s">
        <v>132</v>
      </c>
      <c r="E19" s="82">
        <v>0</v>
      </c>
      <c r="F19" s="82">
        <v>1</v>
      </c>
      <c r="G19" s="82">
        <v>10</v>
      </c>
      <c r="H19" s="82">
        <v>60</v>
      </c>
      <c r="I19" s="82">
        <v>0</v>
      </c>
      <c r="J19" s="87" t="s">
        <v>143</v>
      </c>
      <c r="S19" s="82">
        <v>35</v>
      </c>
      <c r="T19" s="89">
        <v>500000</v>
      </c>
    </row>
    <row r="20" spans="1:20" x14ac:dyDescent="0.35">
      <c r="C20" s="86"/>
      <c r="S20" s="82">
        <v>40</v>
      </c>
      <c r="T20" s="89">
        <v>500000</v>
      </c>
    </row>
    <row r="21" spans="1:20" x14ac:dyDescent="0.35">
      <c r="S21" s="82">
        <v>45</v>
      </c>
      <c r="T21" s="89">
        <v>500000</v>
      </c>
    </row>
    <row r="22" spans="1:20" x14ac:dyDescent="0.35">
      <c r="S22" s="92">
        <v>50</v>
      </c>
      <c r="T22" s="89">
        <v>500000</v>
      </c>
    </row>
    <row r="23" spans="1:20" x14ac:dyDescent="0.35">
      <c r="S23" s="82">
        <v>60</v>
      </c>
      <c r="T23" s="89">
        <v>1000000</v>
      </c>
    </row>
    <row r="24" spans="1:20" x14ac:dyDescent="0.35">
      <c r="S24" s="82">
        <v>70</v>
      </c>
      <c r="T24" s="89">
        <v>1000000</v>
      </c>
    </row>
    <row r="25" spans="1:20" x14ac:dyDescent="0.35">
      <c r="S25" s="82">
        <v>80</v>
      </c>
      <c r="T25" s="89">
        <v>1000000</v>
      </c>
    </row>
    <row r="26" spans="1:20" x14ac:dyDescent="0.35">
      <c r="C26" s="90"/>
      <c r="S26" s="82">
        <v>90</v>
      </c>
      <c r="T26" s="89">
        <v>1000000</v>
      </c>
    </row>
    <row r="27" spans="1:20" x14ac:dyDescent="0.35">
      <c r="C27" s="90"/>
      <c r="S27" s="92">
        <v>100</v>
      </c>
      <c r="T27" s="89">
        <v>1000000</v>
      </c>
    </row>
    <row r="28" spans="1:20" x14ac:dyDescent="0.35">
      <c r="S28" s="82">
        <v>150</v>
      </c>
      <c r="T28" s="89">
        <v>3000000</v>
      </c>
    </row>
    <row r="29" spans="1:20" ht="16.2" x14ac:dyDescent="0.4">
      <c r="S29" s="93">
        <v>200</v>
      </c>
      <c r="T29" s="89">
        <v>3000000</v>
      </c>
    </row>
    <row r="30" spans="1:20" x14ac:dyDescent="0.35">
      <c r="S30" s="82">
        <v>250</v>
      </c>
      <c r="T30" s="89">
        <v>3000000</v>
      </c>
    </row>
    <row r="31" spans="1:20" x14ac:dyDescent="0.35">
      <c r="S31" s="92">
        <v>300</v>
      </c>
      <c r="T31" s="89">
        <v>3000000</v>
      </c>
    </row>
    <row r="32" spans="1:20" x14ac:dyDescent="0.35">
      <c r="S32" s="82">
        <v>350</v>
      </c>
      <c r="T32" s="89">
        <v>5000000</v>
      </c>
    </row>
    <row r="33" spans="19:20" x14ac:dyDescent="0.35">
      <c r="S33" s="82">
        <v>400</v>
      </c>
      <c r="T33" s="89">
        <v>5000000</v>
      </c>
    </row>
    <row r="34" spans="19:20" x14ac:dyDescent="0.35">
      <c r="S34" s="82">
        <v>450</v>
      </c>
      <c r="T34" s="89">
        <v>5000000</v>
      </c>
    </row>
    <row r="35" spans="19:20" ht="16.2" x14ac:dyDescent="0.4">
      <c r="S35" s="94">
        <v>500</v>
      </c>
      <c r="T35" s="89">
        <v>5000000</v>
      </c>
    </row>
    <row r="36" spans="19:20" x14ac:dyDescent="0.35">
      <c r="S36" s="82">
        <v>600</v>
      </c>
      <c r="T36" s="89">
        <v>10000000</v>
      </c>
    </row>
    <row r="37" spans="19:20" x14ac:dyDescent="0.35">
      <c r="S37" s="82">
        <v>700</v>
      </c>
      <c r="T37" s="89">
        <v>10000000</v>
      </c>
    </row>
    <row r="38" spans="19:20" x14ac:dyDescent="0.35">
      <c r="S38" s="82">
        <v>800</v>
      </c>
      <c r="T38" s="89">
        <v>10000000</v>
      </c>
    </row>
    <row r="39" spans="19:20" x14ac:dyDescent="0.35">
      <c r="S39" s="82">
        <v>900</v>
      </c>
      <c r="T39" s="89">
        <v>10000000</v>
      </c>
    </row>
    <row r="40" spans="19:20" ht="16.2" x14ac:dyDescent="0.4">
      <c r="S40" s="94">
        <v>1000</v>
      </c>
      <c r="T40" s="89">
        <v>10000000</v>
      </c>
    </row>
    <row r="41" spans="19:20" x14ac:dyDescent="0.35">
      <c r="S41" s="82">
        <v>1500</v>
      </c>
      <c r="T41" s="89">
        <v>20000000</v>
      </c>
    </row>
    <row r="42" spans="19:20" x14ac:dyDescent="0.35">
      <c r="S42" s="92">
        <v>2000</v>
      </c>
      <c r="T42" s="89">
        <v>20000000</v>
      </c>
    </row>
    <row r="43" spans="19:20" x14ac:dyDescent="0.35">
      <c r="S43" s="82">
        <v>2500</v>
      </c>
      <c r="T43" s="89">
        <v>30000000</v>
      </c>
    </row>
    <row r="44" spans="19:20" x14ac:dyDescent="0.35">
      <c r="S44" s="92">
        <v>3000</v>
      </c>
      <c r="T44" s="89">
        <v>30000000</v>
      </c>
    </row>
    <row r="45" spans="19:20" ht="16.2" x14ac:dyDescent="0.4">
      <c r="S45" s="93">
        <v>3500</v>
      </c>
      <c r="T45" s="89">
        <v>50000000</v>
      </c>
    </row>
    <row r="46" spans="19:20" x14ac:dyDescent="0.35">
      <c r="S46" s="82">
        <v>4000</v>
      </c>
      <c r="T46" s="89">
        <v>50000000</v>
      </c>
    </row>
    <row r="47" spans="19:20" x14ac:dyDescent="0.35">
      <c r="S47" s="82">
        <v>4500</v>
      </c>
      <c r="T47" s="89">
        <v>50000000</v>
      </c>
    </row>
    <row r="48" spans="19:20" x14ac:dyDescent="0.35">
      <c r="S48" s="92">
        <v>5000</v>
      </c>
      <c r="T48" s="89">
        <v>50000000</v>
      </c>
    </row>
    <row r="49" spans="19:20" x14ac:dyDescent="0.35">
      <c r="S49" s="82">
        <v>6000</v>
      </c>
      <c r="T49" s="89">
        <v>70000000</v>
      </c>
    </row>
    <row r="50" spans="19:20" x14ac:dyDescent="0.35">
      <c r="S50" s="92">
        <v>7000</v>
      </c>
      <c r="T50" s="89">
        <v>70000000</v>
      </c>
    </row>
    <row r="51" spans="19:20" x14ac:dyDescent="0.35">
      <c r="S51" s="82">
        <v>8000</v>
      </c>
      <c r="T51" s="89">
        <v>100000000</v>
      </c>
    </row>
    <row r="52" spans="19:20" x14ac:dyDescent="0.35">
      <c r="S52" s="82">
        <v>9000</v>
      </c>
      <c r="T52" s="89">
        <v>100000000</v>
      </c>
    </row>
    <row r="53" spans="19:20" x14ac:dyDescent="0.35">
      <c r="S53" s="92">
        <v>10000</v>
      </c>
      <c r="T53" s="89">
        <v>100000000</v>
      </c>
    </row>
  </sheetData>
  <phoneticPr fontId="24" type="noConversion"/>
  <conditionalFormatting sqref="C2">
    <cfRule type="containsText" dxfId="262" priority="9" operator="containsText" text=" ">
      <formula>NOT(ISERROR(SEARCH(" ",C2)))</formula>
    </cfRule>
  </conditionalFormatting>
  <conditionalFormatting sqref="I2">
    <cfRule type="containsText" dxfId="261" priority="26" operator="containsText" text=" ">
      <formula>NOT(ISERROR(SEARCH(" ",I2)))</formula>
    </cfRule>
  </conditionalFormatting>
  <conditionalFormatting sqref="C3">
    <cfRule type="containsText" dxfId="260" priority="8" operator="containsText" text=" ">
      <formula>NOT(ISERROR(SEARCH(" ",C3)))</formula>
    </cfRule>
  </conditionalFormatting>
  <conditionalFormatting sqref="A4">
    <cfRule type="containsText" dxfId="259" priority="31" operator="containsText" text=" ">
      <formula>NOT(ISERROR(SEARCH(" ",A4)))</formula>
    </cfRule>
  </conditionalFormatting>
  <conditionalFormatting sqref="C4">
    <cfRule type="containsText" dxfId="258" priority="7" operator="containsText" text=" ">
      <formula>NOT(ISERROR(SEARCH(" ",C4)))</formula>
    </cfRule>
  </conditionalFormatting>
  <conditionalFormatting sqref="H4">
    <cfRule type="containsText" dxfId="257" priority="22" operator="containsText" text=" ">
      <formula>NOT(ISERROR(SEARCH(" ",H4)))</formula>
    </cfRule>
  </conditionalFormatting>
  <conditionalFormatting sqref="J4">
    <cfRule type="containsText" dxfId="256" priority="18" operator="containsText" text=" ">
      <formula>NOT(ISERROR(SEARCH(" ",J4)))</formula>
    </cfRule>
  </conditionalFormatting>
  <conditionalFormatting sqref="C5">
    <cfRule type="containsText" dxfId="255" priority="4" operator="containsText" text=" ">
      <formula>NOT(ISERROR(SEARCH(" ",C5)))</formula>
    </cfRule>
  </conditionalFormatting>
  <conditionalFormatting sqref="H19">
    <cfRule type="containsText" dxfId="254" priority="3" operator="containsText" text=" ">
      <formula>NOT(ISERROR(SEARCH(" ",H19)))</formula>
    </cfRule>
  </conditionalFormatting>
  <conditionalFormatting sqref="C20">
    <cfRule type="containsText" dxfId="253" priority="10" operator="containsText" text=" ">
      <formula>NOT(ISERROR(SEARCH(" ",C20)))</formula>
    </cfRule>
  </conditionalFormatting>
  <conditionalFormatting sqref="A2:A3">
    <cfRule type="containsText" dxfId="252" priority="32" operator="containsText" text=" ">
      <formula>NOT(ISERROR(SEARCH(" ",A2)))</formula>
    </cfRule>
  </conditionalFormatting>
  <conditionalFormatting sqref="B1:B3">
    <cfRule type="containsText" dxfId="251" priority="17" operator="containsText" text=" ">
      <formula>NOT(ISERROR(SEARCH(" ",B1)))</formula>
    </cfRule>
  </conditionalFormatting>
  <conditionalFormatting sqref="D1:D4">
    <cfRule type="containsText" dxfId="250" priority="19" operator="containsText" text=" ">
      <formula>NOT(ISERROR(SEARCH(" ",D1)))</formula>
    </cfRule>
  </conditionalFormatting>
  <conditionalFormatting sqref="J1:J3">
    <cfRule type="containsText" dxfId="249" priority="25" operator="containsText" text=" ">
      <formula>NOT(ISERROR(SEARCH(" ",J1)))</formula>
    </cfRule>
  </conditionalFormatting>
  <conditionalFormatting sqref="S5:S53">
    <cfRule type="containsText" dxfId="248" priority="16" operator="containsText" text=" ">
      <formula>NOT(ISERROR(SEARCH(" ",S5)))</formula>
    </cfRule>
  </conditionalFormatting>
  <conditionalFormatting sqref="T5:T53">
    <cfRule type="containsText" dxfId="247" priority="1" operator="containsText" text=" ">
      <formula>NOT(ISERROR(SEARCH(" ",T5)))</formula>
    </cfRule>
  </conditionalFormatting>
  <conditionalFormatting sqref="A1 B4 I1 I3:I4 F4:G4 H5:H18">
    <cfRule type="containsText" dxfId="246" priority="33" operator="containsText" text=" ">
      <formula>NOT(ISERROR(SEARCH(" ",A1)))</formula>
    </cfRule>
  </conditionalFormatting>
  <conditionalFormatting sqref="E1 E3:E4">
    <cfRule type="containsText" dxfId="245" priority="20" operator="containsText" text=" ">
      <formula>NOT(ISERROR(SEARCH(" ",E1)))</formula>
    </cfRule>
  </conditionalFormatting>
  <conditionalFormatting sqref="F3:G3 F1:G1">
    <cfRule type="containsText" dxfId="244" priority="24" operator="containsText" text=" ">
      <formula>NOT(ISERROR(SEARCH(" ",F1)))</formula>
    </cfRule>
  </conditionalFormatting>
  <conditionalFormatting sqref="C6 C8">
    <cfRule type="containsText" dxfId="243" priority="11" operator="containsText" text=" ">
      <formula>NOT(ISERROR(SEARCH(" ",C6)))</formula>
    </cfRule>
  </conditionalFormatting>
  <conditionalFormatting sqref="C26:C27 C9:C19">
    <cfRule type="containsText" dxfId="242" priority="14" operator="containsText" text=" ">
      <formula>NOT(ISERROR(SEARCH(" ",C9)))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9"/>
  <sheetViews>
    <sheetView tabSelected="1" topLeftCell="J1" workbookViewId="0">
      <selection activeCell="AF17" sqref="AF17"/>
    </sheetView>
  </sheetViews>
  <sheetFormatPr defaultColWidth="9" defaultRowHeight="14.4" x14ac:dyDescent="0.25"/>
  <cols>
    <col min="1" max="1" width="5.6640625" style="55" customWidth="1"/>
    <col min="2" max="2" width="7.44140625" customWidth="1"/>
    <col min="3" max="3" width="20.77734375" customWidth="1"/>
    <col min="4" max="4" width="7.44140625" customWidth="1"/>
    <col min="5" max="5" width="20.77734375" customWidth="1"/>
    <col min="6" max="6" width="7.44140625" customWidth="1"/>
    <col min="7" max="7" width="20.77734375" customWidth="1"/>
    <col min="8" max="8" width="7.44140625" customWidth="1"/>
    <col min="9" max="9" width="20.77734375" customWidth="1"/>
    <col min="12" max="12" width="7.109375" customWidth="1"/>
    <col min="13" max="14" width="5.44140625" customWidth="1"/>
    <col min="15" max="15" width="7.88671875" customWidth="1"/>
    <col min="16" max="16" width="9.109375" customWidth="1"/>
    <col min="17" max="17" width="8.88671875" customWidth="1"/>
    <col min="18" max="18" width="7.109375" customWidth="1"/>
    <col min="19" max="19" width="5.44140625" customWidth="1"/>
    <col min="20" max="20" width="5.21875" customWidth="1"/>
    <col min="21" max="22" width="7.88671875" customWidth="1"/>
    <col min="23" max="23" width="6.21875" customWidth="1"/>
    <col min="24" max="24" width="7.109375" customWidth="1"/>
    <col min="25" max="25" width="5.44140625" customWidth="1"/>
    <col min="26" max="26" width="5.88671875" customWidth="1"/>
    <col min="27" max="28" width="7.88671875" customWidth="1"/>
    <col min="29" max="29" width="7.109375" customWidth="1"/>
    <col min="30" max="30" width="5.44140625" customWidth="1"/>
    <col min="31" max="31" width="5.88671875" customWidth="1"/>
    <col min="32" max="33" width="7.88671875" customWidth="1"/>
    <col min="36" max="36" width="12.21875" customWidth="1"/>
    <col min="37" max="37" width="11.6640625" customWidth="1"/>
    <col min="38" max="39" width="13.44140625" customWidth="1"/>
  </cols>
  <sheetData>
    <row r="1" spans="1:44" ht="15.6" x14ac:dyDescent="0.35">
      <c r="A1" s="2" t="s">
        <v>0</v>
      </c>
      <c r="B1" s="2" t="s">
        <v>1</v>
      </c>
      <c r="C1" s="56" t="s">
        <v>58</v>
      </c>
      <c r="D1" s="2" t="s">
        <v>1</v>
      </c>
      <c r="E1" s="56" t="s">
        <v>58</v>
      </c>
      <c r="F1" s="2" t="s">
        <v>1</v>
      </c>
      <c r="G1" s="56" t="s">
        <v>58</v>
      </c>
      <c r="H1" s="2" t="s">
        <v>1</v>
      </c>
      <c r="I1" s="56" t="s">
        <v>58</v>
      </c>
    </row>
    <row r="2" spans="1:44" ht="15.6" x14ac:dyDescent="0.35">
      <c r="A2" s="4" t="s">
        <v>9</v>
      </c>
      <c r="B2" s="4" t="s">
        <v>10</v>
      </c>
      <c r="C2" s="4" t="s">
        <v>10</v>
      </c>
      <c r="D2" s="4" t="s">
        <v>10</v>
      </c>
      <c r="E2" s="4" t="s">
        <v>10</v>
      </c>
      <c r="F2" s="4" t="s">
        <v>10</v>
      </c>
      <c r="G2" s="4" t="s">
        <v>10</v>
      </c>
      <c r="H2" s="4" t="s">
        <v>10</v>
      </c>
      <c r="I2" s="4" t="s">
        <v>10</v>
      </c>
      <c r="N2" s="60" t="s">
        <v>144</v>
      </c>
      <c r="O2" s="61"/>
    </row>
    <row r="3" spans="1:44" ht="15.6" x14ac:dyDescent="0.35">
      <c r="A3" s="4" t="s">
        <v>31</v>
      </c>
      <c r="B3" s="4" t="s">
        <v>145</v>
      </c>
      <c r="C3" s="4" t="s">
        <v>146</v>
      </c>
      <c r="D3" s="4" t="s">
        <v>147</v>
      </c>
      <c r="E3" s="4" t="s">
        <v>148</v>
      </c>
      <c r="F3" s="4" t="s">
        <v>149</v>
      </c>
      <c r="G3" s="4" t="s">
        <v>150</v>
      </c>
      <c r="H3" s="56" t="s">
        <v>151</v>
      </c>
      <c r="I3" s="4" t="s">
        <v>152</v>
      </c>
      <c r="AJ3" s="16" t="s">
        <v>153</v>
      </c>
    </row>
    <row r="4" spans="1:44" ht="60" x14ac:dyDescent="0.35">
      <c r="A4" s="4" t="s">
        <v>154</v>
      </c>
      <c r="B4" s="57" t="s">
        <v>155</v>
      </c>
      <c r="C4" s="57" t="s">
        <v>156</v>
      </c>
      <c r="D4" s="58" t="s">
        <v>157</v>
      </c>
      <c r="E4" s="58" t="s">
        <v>158</v>
      </c>
      <c r="F4" s="7" t="s">
        <v>159</v>
      </c>
      <c r="G4" s="6" t="s">
        <v>160</v>
      </c>
      <c r="H4" s="58" t="s">
        <v>161</v>
      </c>
      <c r="I4" s="7" t="s">
        <v>162</v>
      </c>
      <c r="L4" s="12" t="s">
        <v>86</v>
      </c>
      <c r="M4" s="13" t="s">
        <v>25</v>
      </c>
      <c r="N4" s="13" t="s">
        <v>26</v>
      </c>
      <c r="O4" s="14" t="s">
        <v>163</v>
      </c>
      <c r="P4" s="14" t="s">
        <v>164</v>
      </c>
      <c r="Q4" s="14" t="s">
        <v>165</v>
      </c>
      <c r="R4" s="12" t="s">
        <v>86</v>
      </c>
      <c r="S4" s="13" t="s">
        <v>25</v>
      </c>
      <c r="T4" s="13" t="s">
        <v>26</v>
      </c>
      <c r="U4" s="14" t="s">
        <v>163</v>
      </c>
      <c r="V4" s="14" t="s">
        <v>164</v>
      </c>
      <c r="W4" s="14" t="s">
        <v>165</v>
      </c>
      <c r="X4" s="12" t="s">
        <v>86</v>
      </c>
      <c r="Y4" s="13" t="s">
        <v>25</v>
      </c>
      <c r="Z4" s="13" t="s">
        <v>26</v>
      </c>
      <c r="AA4" s="14" t="s">
        <v>163</v>
      </c>
      <c r="AB4" s="14" t="s">
        <v>164</v>
      </c>
      <c r="AC4" s="12" t="s">
        <v>86</v>
      </c>
      <c r="AD4" s="13" t="s">
        <v>25</v>
      </c>
      <c r="AE4" s="13" t="s">
        <v>26</v>
      </c>
      <c r="AF4" s="14" t="s">
        <v>163</v>
      </c>
      <c r="AG4" s="14" t="s">
        <v>164</v>
      </c>
      <c r="AH4" s="72" t="s">
        <v>166</v>
      </c>
      <c r="AI4" s="73"/>
      <c r="AJ4" s="74" t="s">
        <v>167</v>
      </c>
      <c r="AK4" s="18" t="s">
        <v>29</v>
      </c>
      <c r="AL4" s="19" t="s">
        <v>168</v>
      </c>
      <c r="AM4" s="19" t="s">
        <v>87</v>
      </c>
      <c r="AN4" s="18" t="s">
        <v>25</v>
      </c>
      <c r="AO4" s="20" t="s">
        <v>31</v>
      </c>
      <c r="AP4" s="35" t="s">
        <v>88</v>
      </c>
      <c r="AQ4" s="1"/>
      <c r="AR4" s="1"/>
    </row>
    <row r="5" spans="1:44" ht="16.2" x14ac:dyDescent="0.35">
      <c r="A5" s="1">
        <v>1</v>
      </c>
      <c r="B5" s="59" t="str">
        <f>M5&amp;"|"&amp;N5</f>
        <v>1|2</v>
      </c>
      <c r="C5" s="59" t="str">
        <f>M5&amp;"|"&amp;N5&amp;"|"&amp;O5&amp;","&amp;M5&amp;"|"&amp;N5&amp;"|"&amp;P5</f>
        <v>1|2|10000,1|2|30000</v>
      </c>
      <c r="D5" s="59" t="str">
        <f>S5&amp;"|"&amp;T5</f>
        <v>1|1</v>
      </c>
      <c r="E5" s="59" t="str">
        <f>S5&amp;"|"&amp;T5&amp;"|"&amp;U5&amp;","&amp;S5&amp;"|"&amp;T5&amp;"|"&amp;V5</f>
        <v>1|1|2,1|1|3</v>
      </c>
      <c r="F5" s="59" t="str">
        <f>Y5&amp;"|"&amp;Z5</f>
        <v>2|1001</v>
      </c>
      <c r="G5" s="59" t="str">
        <f>Y5&amp;"|"&amp;Z5&amp;"|"&amp;AA5&amp;","&amp;Y5&amp;"|"&amp;Z5&amp;"|"&amp;AB5</f>
        <v>2|1001|2,2|1001|3</v>
      </c>
      <c r="H5" s="59" t="str">
        <f>AD5&amp;"|"&amp;AE5</f>
        <v>2|1002</v>
      </c>
      <c r="I5" s="59" t="str">
        <f>AD5&amp;"|"&amp;AE5&amp;"|"&amp;AF5&amp;","&amp;AD5&amp;"|"&amp;AE5&amp;"|"&amp;AG5</f>
        <v>2|1002|2,2|1002|3</v>
      </c>
      <c r="K5">
        <f>Q5*6</f>
        <v>120000</v>
      </c>
      <c r="L5" s="62" t="s">
        <v>32</v>
      </c>
      <c r="M5" s="30">
        <f>VLOOKUP(L5,AJ:AO,5,0)</f>
        <v>1</v>
      </c>
      <c r="N5" s="30">
        <f>VLOOKUP(L5,AJ:AO,6,0)</f>
        <v>2</v>
      </c>
      <c r="O5" s="63">
        <v>10000</v>
      </c>
      <c r="P5" s="64">
        <v>30000</v>
      </c>
      <c r="Q5" s="69">
        <f>AVERAGE(O5:P5)</f>
        <v>20000</v>
      </c>
      <c r="R5" s="62" t="s">
        <v>35</v>
      </c>
      <c r="S5" s="30">
        <f>VLOOKUP(R5,AJ:AT,5,0)</f>
        <v>1</v>
      </c>
      <c r="T5" s="30">
        <f>VLOOKUP(R5,AJ:AT,6,0)</f>
        <v>1</v>
      </c>
      <c r="U5" s="63">
        <v>2</v>
      </c>
      <c r="V5" s="64">
        <v>3</v>
      </c>
      <c r="W5" s="69">
        <f t="shared" ref="W5:W11" si="0">AVERAGE(U5:V5)</f>
        <v>2.5</v>
      </c>
      <c r="X5" s="62" t="s">
        <v>38</v>
      </c>
      <c r="Y5" s="30">
        <f>VLOOKUP(X5,AJ:AO,5,0)</f>
        <v>2</v>
      </c>
      <c r="Z5" s="30">
        <f>VLOOKUP(X5,AJ:AO,6,0)</f>
        <v>1001</v>
      </c>
      <c r="AA5" s="63">
        <v>2</v>
      </c>
      <c r="AB5" s="64">
        <v>3</v>
      </c>
      <c r="AC5" s="221" t="s">
        <v>263</v>
      </c>
      <c r="AD5" s="30">
        <f>VLOOKUP(AC5,AJ:AO,5,0)</f>
        <v>2</v>
      </c>
      <c r="AE5" s="30">
        <f>VLOOKUP(AC5,AJ:AO,6,0)</f>
        <v>1002</v>
      </c>
      <c r="AF5" s="63">
        <v>2</v>
      </c>
      <c r="AG5" s="64">
        <v>3</v>
      </c>
      <c r="AH5" s="29">
        <f>IF(AC5="福卡",AVERAGE(AF5:AG5)*6,0)</f>
        <v>0</v>
      </c>
      <c r="AI5" s="29" t="s">
        <v>170</v>
      </c>
      <c r="AJ5" s="21" t="s">
        <v>33</v>
      </c>
      <c r="AK5" s="30">
        <v>1</v>
      </c>
      <c r="AL5" s="30">
        <f>AK5*10</f>
        <v>10</v>
      </c>
      <c r="AM5" s="22">
        <f>AL5/$AL$7</f>
        <v>200000</v>
      </c>
      <c r="AN5" s="30">
        <v>1</v>
      </c>
      <c r="AO5" s="78">
        <v>0</v>
      </c>
      <c r="AP5" s="79">
        <v>1</v>
      </c>
      <c r="AQ5" s="1"/>
      <c r="AR5" s="1"/>
    </row>
    <row r="6" spans="1:44" ht="16.2" x14ac:dyDescent="0.35">
      <c r="A6" s="1">
        <v>2</v>
      </c>
      <c r="B6" s="59" t="str">
        <f t="shared" ref="B6:B11" si="1">M6&amp;"|"&amp;N6</f>
        <v>1|2</v>
      </c>
      <c r="C6" s="59" t="str">
        <f t="shared" ref="C6:C11" si="2">M6&amp;"|"&amp;N6&amp;"|"&amp;O6&amp;","&amp;M6&amp;"|"&amp;N6&amp;"|"&amp;P6</f>
        <v>1|2|5000,1|2|15000</v>
      </c>
      <c r="D6" s="59" t="str">
        <f t="shared" ref="D6:D11" si="3">S6&amp;"|"&amp;T6</f>
        <v>1|1</v>
      </c>
      <c r="E6" s="59" t="str">
        <f t="shared" ref="E6:E11" si="4">S6&amp;"|"&amp;T6&amp;"|"&amp;U6&amp;","&amp;S6&amp;"|"&amp;T6&amp;"|"&amp;V6</f>
        <v>1|1|1,1|1|2</v>
      </c>
      <c r="F6" s="59" t="str">
        <f t="shared" ref="F6:F11" si="5">Y6&amp;"|"&amp;Z6</f>
        <v>2|1001</v>
      </c>
      <c r="G6" s="59" t="str">
        <f t="shared" ref="G6:G11" si="6">Y6&amp;"|"&amp;Z6&amp;"|"&amp;AA6&amp;","&amp;Y6&amp;"|"&amp;Z6&amp;"|"&amp;AB6</f>
        <v>2|1001|1,2|1001|2</v>
      </c>
      <c r="H6" s="59" t="str">
        <f t="shared" ref="H6:H11" si="7">AD6&amp;"|"&amp;AE6</f>
        <v>2|1002</v>
      </c>
      <c r="I6" s="59" t="str">
        <f t="shared" ref="I6:I11" si="8">AD6&amp;"|"&amp;AE6&amp;"|"&amp;AF6&amp;","&amp;AD6&amp;"|"&amp;AE6&amp;"|"&amp;AG6</f>
        <v>2|1002|1,2|1002|2</v>
      </c>
      <c r="K6">
        <f t="shared" ref="K6:K11" si="9">Q6*6</f>
        <v>60000</v>
      </c>
      <c r="L6" s="62" t="s">
        <v>32</v>
      </c>
      <c r="M6" s="30">
        <f t="shared" ref="M6:M11" si="10">VLOOKUP(L6,AJ:AO,5,0)</f>
        <v>1</v>
      </c>
      <c r="N6" s="30">
        <f t="shared" ref="N6:N11" si="11">VLOOKUP(L6,AJ:AO,6,0)</f>
        <v>2</v>
      </c>
      <c r="O6" s="63">
        <v>5000</v>
      </c>
      <c r="P6" s="64">
        <v>15000</v>
      </c>
      <c r="Q6" s="70">
        <f t="shared" ref="Q6:Q11" si="12">AVERAGE(O6:P6)</f>
        <v>10000</v>
      </c>
      <c r="R6" s="62" t="s">
        <v>35</v>
      </c>
      <c r="S6" s="30">
        <f t="shared" ref="S6:S11" si="13">VLOOKUP(R6,AJ:AT,5,0)</f>
        <v>1</v>
      </c>
      <c r="T6" s="30">
        <f t="shared" ref="T6:T11" si="14">VLOOKUP(R6,AJ:AT,6,0)</f>
        <v>1</v>
      </c>
      <c r="U6" s="63">
        <v>1</v>
      </c>
      <c r="V6" s="64">
        <v>2</v>
      </c>
      <c r="W6" s="70">
        <f t="shared" si="0"/>
        <v>1.5</v>
      </c>
      <c r="X6" s="62" t="s">
        <v>38</v>
      </c>
      <c r="Y6" s="30">
        <f t="shared" ref="Y6:Y11" si="15">VLOOKUP(X6,AJ:AO,5,0)</f>
        <v>2</v>
      </c>
      <c r="Z6" s="30">
        <f t="shared" ref="Z6:Z11" si="16">VLOOKUP(X6,AJ:AO,6,0)</f>
        <v>1001</v>
      </c>
      <c r="AA6" s="63">
        <v>1</v>
      </c>
      <c r="AB6" s="64">
        <v>2</v>
      </c>
      <c r="AC6" s="62" t="s">
        <v>263</v>
      </c>
      <c r="AD6" s="30">
        <f t="shared" ref="AD6:AD11" si="17">VLOOKUP(AC6,AJ:AO,5,0)</f>
        <v>2</v>
      </c>
      <c r="AE6" s="30">
        <f t="shared" ref="AE6:AE11" si="18">VLOOKUP(AC6,AJ:AO,6,0)</f>
        <v>1002</v>
      </c>
      <c r="AF6" s="63">
        <v>1</v>
      </c>
      <c r="AG6" s="64">
        <v>2</v>
      </c>
      <c r="AH6" s="29">
        <f t="shared" ref="AH6:AH11" si="19">IF(AC6="福卡",AVERAGE(AF6:AG6)*6,0)</f>
        <v>0</v>
      </c>
      <c r="AI6" s="29" t="s">
        <v>171</v>
      </c>
      <c r="AJ6" s="21" t="s">
        <v>35</v>
      </c>
      <c r="AK6" s="75">
        <v>0.1</v>
      </c>
      <c r="AL6" s="75">
        <v>1</v>
      </c>
      <c r="AM6" s="75">
        <f>AL6/$AL$7</f>
        <v>20000</v>
      </c>
      <c r="AN6" s="30">
        <v>1</v>
      </c>
      <c r="AO6" s="78">
        <v>1</v>
      </c>
      <c r="AP6" s="80">
        <v>2.5</v>
      </c>
      <c r="AQ6" s="1"/>
      <c r="AR6" s="1"/>
    </row>
    <row r="7" spans="1:44" ht="16.2" x14ac:dyDescent="0.35">
      <c r="A7" s="1">
        <v>3</v>
      </c>
      <c r="B7" s="59" t="str">
        <f t="shared" si="1"/>
        <v>1|2</v>
      </c>
      <c r="C7" s="59" t="str">
        <f t="shared" si="2"/>
        <v>1|2|4000,1|2|14000</v>
      </c>
      <c r="D7" s="59" t="str">
        <f t="shared" si="3"/>
        <v>1|1</v>
      </c>
      <c r="E7" s="59" t="str">
        <f t="shared" si="4"/>
        <v>1|1|1,1|1|2</v>
      </c>
      <c r="F7" s="59" t="str">
        <f t="shared" si="5"/>
        <v>2|1001</v>
      </c>
      <c r="G7" s="59" t="str">
        <f t="shared" si="6"/>
        <v>2|1001|1,2|1001|2</v>
      </c>
      <c r="H7" s="59" t="str">
        <f t="shared" si="7"/>
        <v>2|1002</v>
      </c>
      <c r="I7" s="59" t="str">
        <f t="shared" si="8"/>
        <v>2|1002|1,2|1002|2</v>
      </c>
      <c r="K7">
        <f t="shared" si="9"/>
        <v>54000</v>
      </c>
      <c r="L7" s="62" t="s">
        <v>32</v>
      </c>
      <c r="M7" s="30">
        <f t="shared" si="10"/>
        <v>1</v>
      </c>
      <c r="N7" s="30">
        <f t="shared" si="11"/>
        <v>2</v>
      </c>
      <c r="O7" s="63">
        <v>4000</v>
      </c>
      <c r="P7" s="64">
        <v>14000</v>
      </c>
      <c r="Q7" s="70">
        <f t="shared" si="12"/>
        <v>9000</v>
      </c>
      <c r="R7" s="62" t="s">
        <v>35</v>
      </c>
      <c r="S7" s="30">
        <f t="shared" si="13"/>
        <v>1</v>
      </c>
      <c r="T7" s="30">
        <f t="shared" si="14"/>
        <v>1</v>
      </c>
      <c r="U7" s="63">
        <v>1</v>
      </c>
      <c r="V7" s="64">
        <v>2</v>
      </c>
      <c r="W7" s="70">
        <f t="shared" si="0"/>
        <v>1.5</v>
      </c>
      <c r="X7" s="62" t="s">
        <v>38</v>
      </c>
      <c r="Y7" s="30">
        <f t="shared" si="15"/>
        <v>2</v>
      </c>
      <c r="Z7" s="30">
        <f t="shared" si="16"/>
        <v>1001</v>
      </c>
      <c r="AA7" s="63">
        <v>1</v>
      </c>
      <c r="AB7" s="64">
        <v>2</v>
      </c>
      <c r="AC7" s="62" t="s">
        <v>263</v>
      </c>
      <c r="AD7" s="30">
        <f t="shared" si="17"/>
        <v>2</v>
      </c>
      <c r="AE7" s="30">
        <f t="shared" si="18"/>
        <v>1002</v>
      </c>
      <c r="AF7" s="63">
        <v>1</v>
      </c>
      <c r="AG7" s="64">
        <v>2</v>
      </c>
      <c r="AH7" s="29">
        <f t="shared" si="19"/>
        <v>0</v>
      </c>
      <c r="AI7" s="29">
        <v>4</v>
      </c>
      <c r="AJ7" s="21" t="s">
        <v>32</v>
      </c>
      <c r="AK7" s="76">
        <f>1/200000</f>
        <v>5.0000000000000004E-6</v>
      </c>
      <c r="AL7" s="77">
        <f>AK7*10</f>
        <v>5.0000000000000002E-5</v>
      </c>
      <c r="AM7" s="77">
        <v>1</v>
      </c>
      <c r="AN7" s="30">
        <v>1</v>
      </c>
      <c r="AO7" s="78">
        <v>2</v>
      </c>
      <c r="AP7" s="79">
        <v>1</v>
      </c>
      <c r="AQ7" s="1"/>
      <c r="AR7" s="1"/>
    </row>
    <row r="8" spans="1:44" ht="16.2" x14ac:dyDescent="0.35">
      <c r="A8" s="1">
        <v>4</v>
      </c>
      <c r="B8" s="59" t="str">
        <f t="shared" si="1"/>
        <v>1|2</v>
      </c>
      <c r="C8" s="59" t="str">
        <f t="shared" si="2"/>
        <v>1|2|3000,1|2|13000</v>
      </c>
      <c r="D8" s="59" t="str">
        <f t="shared" si="3"/>
        <v>1|1</v>
      </c>
      <c r="E8" s="59" t="str">
        <f t="shared" si="4"/>
        <v>1|1|1,1|1|1</v>
      </c>
      <c r="F8" s="59" t="str">
        <f t="shared" si="5"/>
        <v>2|1001</v>
      </c>
      <c r="G8" s="59" t="str">
        <f t="shared" si="6"/>
        <v>2|1001|1,2|1001|1</v>
      </c>
      <c r="H8" s="59" t="str">
        <f t="shared" si="7"/>
        <v>2|1002</v>
      </c>
      <c r="I8" s="59" t="str">
        <f t="shared" si="8"/>
        <v>2|1002|1,2|1002|1</v>
      </c>
      <c r="K8">
        <f t="shared" si="9"/>
        <v>48000</v>
      </c>
      <c r="L8" s="62" t="s">
        <v>32</v>
      </c>
      <c r="M8" s="30">
        <f t="shared" si="10"/>
        <v>1</v>
      </c>
      <c r="N8" s="30">
        <f t="shared" si="11"/>
        <v>2</v>
      </c>
      <c r="O8" s="63">
        <v>3000</v>
      </c>
      <c r="P8" s="64">
        <v>13000</v>
      </c>
      <c r="Q8" s="70">
        <f t="shared" si="12"/>
        <v>8000</v>
      </c>
      <c r="R8" s="62" t="s">
        <v>35</v>
      </c>
      <c r="S8" s="30">
        <f t="shared" si="13"/>
        <v>1</v>
      </c>
      <c r="T8" s="30">
        <f t="shared" si="14"/>
        <v>1</v>
      </c>
      <c r="U8" s="63">
        <v>1</v>
      </c>
      <c r="V8" s="64">
        <v>1</v>
      </c>
      <c r="W8" s="70">
        <f t="shared" si="0"/>
        <v>1</v>
      </c>
      <c r="X8" s="62" t="s">
        <v>38</v>
      </c>
      <c r="Y8" s="30">
        <f t="shared" si="15"/>
        <v>2</v>
      </c>
      <c r="Z8" s="30">
        <f t="shared" si="16"/>
        <v>1001</v>
      </c>
      <c r="AA8" s="63">
        <v>1</v>
      </c>
      <c r="AB8" s="64">
        <v>1</v>
      </c>
      <c r="AC8" s="62" t="s">
        <v>263</v>
      </c>
      <c r="AD8" s="30">
        <f t="shared" si="17"/>
        <v>2</v>
      </c>
      <c r="AE8" s="30">
        <f t="shared" si="18"/>
        <v>1002</v>
      </c>
      <c r="AF8" s="63">
        <v>1</v>
      </c>
      <c r="AG8" s="64">
        <v>1</v>
      </c>
      <c r="AH8" s="29">
        <f t="shared" si="19"/>
        <v>0</v>
      </c>
      <c r="AI8" s="29">
        <v>5</v>
      </c>
      <c r="AJ8" s="21" t="s">
        <v>38</v>
      </c>
      <c r="AK8" s="30">
        <v>0.2</v>
      </c>
      <c r="AL8" s="30">
        <v>2</v>
      </c>
      <c r="AM8" s="22">
        <f>AL8/$AL$7</f>
        <v>40000</v>
      </c>
      <c r="AN8" s="30">
        <v>2</v>
      </c>
      <c r="AO8" s="78">
        <v>1001</v>
      </c>
      <c r="AP8" s="80">
        <v>2.5</v>
      </c>
      <c r="AQ8" s="1"/>
      <c r="AR8" s="1"/>
    </row>
    <row r="9" spans="1:44" ht="16.2" x14ac:dyDescent="0.35">
      <c r="A9" s="1">
        <v>5</v>
      </c>
      <c r="B9" s="59" t="str">
        <f t="shared" si="1"/>
        <v>1|2</v>
      </c>
      <c r="C9" s="59" t="str">
        <f t="shared" si="2"/>
        <v>1|2|2000,1|2|12000</v>
      </c>
      <c r="D9" s="59" t="str">
        <f t="shared" si="3"/>
        <v>1|1</v>
      </c>
      <c r="E9" s="59" t="str">
        <f t="shared" si="4"/>
        <v>1|1|1,1|1|1</v>
      </c>
      <c r="F9" s="59" t="str">
        <f t="shared" si="5"/>
        <v>2|1001</v>
      </c>
      <c r="G9" s="59" t="str">
        <f t="shared" si="6"/>
        <v>2|1001|1,2|1001|1</v>
      </c>
      <c r="H9" s="59" t="str">
        <f t="shared" si="7"/>
        <v>2|1002</v>
      </c>
      <c r="I9" s="59" t="str">
        <f t="shared" si="8"/>
        <v>2|1002|1,2|1002|1</v>
      </c>
      <c r="K9">
        <f t="shared" si="9"/>
        <v>42000</v>
      </c>
      <c r="L9" s="62" t="s">
        <v>32</v>
      </c>
      <c r="M9" s="30">
        <f t="shared" si="10"/>
        <v>1</v>
      </c>
      <c r="N9" s="30">
        <f t="shared" si="11"/>
        <v>2</v>
      </c>
      <c r="O9" s="63">
        <v>2000</v>
      </c>
      <c r="P9" s="64">
        <v>12000</v>
      </c>
      <c r="Q9" s="70">
        <f t="shared" si="12"/>
        <v>7000</v>
      </c>
      <c r="R9" s="62" t="s">
        <v>35</v>
      </c>
      <c r="S9" s="30">
        <f t="shared" si="13"/>
        <v>1</v>
      </c>
      <c r="T9" s="30">
        <f t="shared" si="14"/>
        <v>1</v>
      </c>
      <c r="U9" s="63">
        <v>1</v>
      </c>
      <c r="V9" s="64">
        <v>1</v>
      </c>
      <c r="W9" s="70">
        <f t="shared" si="0"/>
        <v>1</v>
      </c>
      <c r="X9" s="62" t="s">
        <v>38</v>
      </c>
      <c r="Y9" s="30">
        <f t="shared" si="15"/>
        <v>2</v>
      </c>
      <c r="Z9" s="30">
        <f t="shared" si="16"/>
        <v>1001</v>
      </c>
      <c r="AA9" s="63">
        <v>1</v>
      </c>
      <c r="AB9" s="64">
        <v>1</v>
      </c>
      <c r="AC9" s="62" t="s">
        <v>263</v>
      </c>
      <c r="AD9" s="30">
        <f t="shared" si="17"/>
        <v>2</v>
      </c>
      <c r="AE9" s="30">
        <f t="shared" si="18"/>
        <v>1002</v>
      </c>
      <c r="AF9" s="63">
        <v>1</v>
      </c>
      <c r="AG9" s="64">
        <v>1</v>
      </c>
      <c r="AH9" s="29">
        <f t="shared" si="19"/>
        <v>0</v>
      </c>
      <c r="AI9" s="29">
        <v>6</v>
      </c>
      <c r="AJ9" s="21" t="s">
        <v>40</v>
      </c>
      <c r="AK9" s="30">
        <v>0.5</v>
      </c>
      <c r="AL9" s="30">
        <v>5</v>
      </c>
      <c r="AM9" s="22">
        <f>AL9/$AL$7</f>
        <v>100000</v>
      </c>
      <c r="AN9" s="30">
        <v>2</v>
      </c>
      <c r="AO9" s="78">
        <v>1002</v>
      </c>
      <c r="AP9" s="79">
        <v>1</v>
      </c>
      <c r="AQ9" s="1"/>
      <c r="AR9" s="1"/>
    </row>
    <row r="10" spans="1:44" ht="16.2" x14ac:dyDescent="0.35">
      <c r="A10" s="1">
        <v>6</v>
      </c>
      <c r="B10" s="59" t="str">
        <f t="shared" si="1"/>
        <v>1|2</v>
      </c>
      <c r="C10" s="59" t="str">
        <f t="shared" si="2"/>
        <v>1|2|1000,1|2|11000</v>
      </c>
      <c r="D10" s="59" t="str">
        <f t="shared" si="3"/>
        <v>1|1</v>
      </c>
      <c r="E10" s="59" t="str">
        <f t="shared" si="4"/>
        <v>1|1|1,1|1|1</v>
      </c>
      <c r="F10" s="59" t="str">
        <f t="shared" si="5"/>
        <v>2|1001</v>
      </c>
      <c r="G10" s="59" t="str">
        <f t="shared" si="6"/>
        <v>2|1001|1,2|1001|1</v>
      </c>
      <c r="H10" s="59" t="str">
        <f t="shared" si="7"/>
        <v>2|1002</v>
      </c>
      <c r="I10" s="59" t="str">
        <f t="shared" si="8"/>
        <v>2|1002|1,2|1002|1</v>
      </c>
      <c r="K10">
        <f t="shared" si="9"/>
        <v>36000</v>
      </c>
      <c r="L10" s="62" t="s">
        <v>32</v>
      </c>
      <c r="M10" s="30">
        <f t="shared" si="10"/>
        <v>1</v>
      </c>
      <c r="N10" s="30">
        <f t="shared" si="11"/>
        <v>2</v>
      </c>
      <c r="O10" s="63">
        <v>1000</v>
      </c>
      <c r="P10" s="64">
        <v>11000</v>
      </c>
      <c r="Q10" s="70">
        <f t="shared" si="12"/>
        <v>6000</v>
      </c>
      <c r="R10" s="62" t="s">
        <v>35</v>
      </c>
      <c r="S10" s="30">
        <f t="shared" si="13"/>
        <v>1</v>
      </c>
      <c r="T10" s="30">
        <f t="shared" si="14"/>
        <v>1</v>
      </c>
      <c r="U10" s="63">
        <v>1</v>
      </c>
      <c r="V10" s="64">
        <v>1</v>
      </c>
      <c r="W10" s="70">
        <f t="shared" si="0"/>
        <v>1</v>
      </c>
      <c r="X10" s="62" t="s">
        <v>38</v>
      </c>
      <c r="Y10" s="30">
        <f t="shared" si="15"/>
        <v>2</v>
      </c>
      <c r="Z10" s="30">
        <f t="shared" si="16"/>
        <v>1001</v>
      </c>
      <c r="AA10" s="63">
        <v>1</v>
      </c>
      <c r="AB10" s="64">
        <v>1</v>
      </c>
      <c r="AC10" s="62" t="s">
        <v>263</v>
      </c>
      <c r="AD10" s="30">
        <f t="shared" si="17"/>
        <v>2</v>
      </c>
      <c r="AE10" s="30">
        <f t="shared" si="18"/>
        <v>1002</v>
      </c>
      <c r="AF10" s="63">
        <v>1</v>
      </c>
      <c r="AG10" s="64">
        <v>1</v>
      </c>
      <c r="AH10" s="29">
        <f t="shared" si="19"/>
        <v>0</v>
      </c>
      <c r="AI10" s="29" t="s">
        <v>172</v>
      </c>
      <c r="AJ10" s="21" t="s">
        <v>42</v>
      </c>
      <c r="AK10" s="75">
        <f>AL10/10</f>
        <v>1</v>
      </c>
      <c r="AL10" s="75">
        <v>10</v>
      </c>
      <c r="AM10" s="22">
        <f>AL10/$AL$7</f>
        <v>200000</v>
      </c>
      <c r="AN10" s="30">
        <v>2</v>
      </c>
      <c r="AO10" s="78">
        <v>1003</v>
      </c>
      <c r="AP10" s="80">
        <v>2.5</v>
      </c>
      <c r="AQ10" s="1"/>
      <c r="AR10" s="1"/>
    </row>
    <row r="11" spans="1:44" ht="16.2" x14ac:dyDescent="0.35">
      <c r="A11" s="1">
        <v>7</v>
      </c>
      <c r="B11" s="59" t="str">
        <f t="shared" si="1"/>
        <v>1|2</v>
      </c>
      <c r="C11" s="59" t="str">
        <f t="shared" si="2"/>
        <v>1|2|1000,1|2|10000</v>
      </c>
      <c r="D11" s="59" t="str">
        <f t="shared" si="3"/>
        <v>1|1</v>
      </c>
      <c r="E11" s="59" t="str">
        <f t="shared" si="4"/>
        <v>1|1|1,1|1|1</v>
      </c>
      <c r="F11" s="59" t="str">
        <f t="shared" si="5"/>
        <v>2|1001</v>
      </c>
      <c r="G11" s="59" t="str">
        <f t="shared" si="6"/>
        <v>2|1001|1,2|1001|1</v>
      </c>
      <c r="H11" s="59" t="str">
        <f t="shared" si="7"/>
        <v>2|1002</v>
      </c>
      <c r="I11" s="59" t="str">
        <f t="shared" si="8"/>
        <v>2|1002|1,2|1002|1</v>
      </c>
      <c r="K11">
        <f t="shared" si="9"/>
        <v>33000</v>
      </c>
      <c r="L11" s="65" t="s">
        <v>32</v>
      </c>
      <c r="M11" s="66">
        <f t="shared" si="10"/>
        <v>1</v>
      </c>
      <c r="N11" s="66">
        <f t="shared" si="11"/>
        <v>2</v>
      </c>
      <c r="O11" s="67">
        <v>1000</v>
      </c>
      <c r="P11" s="68">
        <v>10000</v>
      </c>
      <c r="Q11" s="71">
        <f t="shared" si="12"/>
        <v>5500</v>
      </c>
      <c r="R11" s="65" t="s">
        <v>35</v>
      </c>
      <c r="S11" s="66">
        <f t="shared" si="13"/>
        <v>1</v>
      </c>
      <c r="T11" s="66">
        <f t="shared" si="14"/>
        <v>1</v>
      </c>
      <c r="U11" s="67">
        <v>1</v>
      </c>
      <c r="V11" s="68">
        <v>1</v>
      </c>
      <c r="W11" s="71">
        <f t="shared" si="0"/>
        <v>1</v>
      </c>
      <c r="X11" s="65" t="s">
        <v>38</v>
      </c>
      <c r="Y11" s="66">
        <f t="shared" si="15"/>
        <v>2</v>
      </c>
      <c r="Z11" s="66">
        <f t="shared" si="16"/>
        <v>1001</v>
      </c>
      <c r="AA11" s="67">
        <v>1</v>
      </c>
      <c r="AB11" s="68">
        <v>1</v>
      </c>
      <c r="AC11" s="65" t="s">
        <v>263</v>
      </c>
      <c r="AD11" s="66">
        <f t="shared" si="17"/>
        <v>2</v>
      </c>
      <c r="AE11" s="66">
        <f t="shared" si="18"/>
        <v>1002</v>
      </c>
      <c r="AF11" s="67">
        <v>1</v>
      </c>
      <c r="AG11" s="68">
        <v>1</v>
      </c>
      <c r="AH11" s="29">
        <f t="shared" si="19"/>
        <v>0</v>
      </c>
      <c r="AI11" s="29"/>
      <c r="AJ11" s="21" t="s">
        <v>43</v>
      </c>
      <c r="AK11" s="30">
        <v>0.2</v>
      </c>
      <c r="AL11" s="30">
        <v>2</v>
      </c>
      <c r="AM11" s="22">
        <f>AL11/$AL$7</f>
        <v>40000</v>
      </c>
      <c r="AN11" s="30">
        <v>2</v>
      </c>
      <c r="AO11" s="78">
        <v>1004</v>
      </c>
      <c r="AP11" s="79">
        <v>1</v>
      </c>
      <c r="AQ11" s="1"/>
      <c r="AR11" s="1"/>
    </row>
    <row r="12" spans="1:44" ht="15.6" x14ac:dyDescent="0.35">
      <c r="K12">
        <f>SUM(K5:K11)</f>
        <v>393000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>
        <f>SUM(AH5:AH11)</f>
        <v>0</v>
      </c>
      <c r="AI12" s="28"/>
      <c r="AJ12" s="21" t="s">
        <v>169</v>
      </c>
      <c r="AK12" s="75">
        <f>AK5/1000</f>
        <v>1E-3</v>
      </c>
      <c r="AL12" s="30">
        <f>AK12*10</f>
        <v>0.01</v>
      </c>
      <c r="AM12" s="22">
        <f>150000/1000</f>
        <v>150</v>
      </c>
      <c r="AN12" s="30">
        <v>2</v>
      </c>
      <c r="AO12" s="78">
        <v>1204</v>
      </c>
      <c r="AP12" s="79">
        <v>1</v>
      </c>
      <c r="AQ12" s="1"/>
      <c r="AR12" s="1"/>
    </row>
    <row r="13" spans="1:44" ht="15.6" x14ac:dyDescent="0.35"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8"/>
      <c r="AJ13" s="21" t="s">
        <v>34</v>
      </c>
      <c r="AK13" s="30">
        <f>1000000/200000</f>
        <v>5</v>
      </c>
      <c r="AL13" s="30">
        <f>AK13*10</f>
        <v>50</v>
      </c>
      <c r="AM13" s="22">
        <f>AL13/$AL$7</f>
        <v>1000000</v>
      </c>
      <c r="AN13" s="30">
        <v>2</v>
      </c>
      <c r="AO13" s="78">
        <v>1005</v>
      </c>
      <c r="AP13" s="79">
        <v>1</v>
      </c>
      <c r="AQ13" s="1"/>
      <c r="AR13" s="1"/>
    </row>
    <row r="14" spans="1:44" ht="15.6" x14ac:dyDescent="0.35"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8"/>
      <c r="AJ14" s="21" t="s">
        <v>37</v>
      </c>
      <c r="AK14" s="30">
        <f>2000000/200000</f>
        <v>10</v>
      </c>
      <c r="AL14" s="30">
        <f t="shared" ref="AL14:AL16" si="20">AK14*10</f>
        <v>100</v>
      </c>
      <c r="AM14" s="22">
        <f t="shared" ref="AM14:AM31" si="21">AL14/$AL$7</f>
        <v>2000000</v>
      </c>
      <c r="AN14" s="30">
        <v>2</v>
      </c>
      <c r="AO14" s="78">
        <v>1006</v>
      </c>
      <c r="AP14" s="79">
        <v>1</v>
      </c>
      <c r="AQ14" s="1"/>
      <c r="AR14" s="1"/>
    </row>
    <row r="15" spans="1:44" ht="15.6" x14ac:dyDescent="0.35"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8"/>
      <c r="AJ15" s="21" t="s">
        <v>39</v>
      </c>
      <c r="AK15" s="30">
        <f>5000000/200000</f>
        <v>25</v>
      </c>
      <c r="AL15" s="30">
        <f t="shared" si="20"/>
        <v>250</v>
      </c>
      <c r="AM15" s="22">
        <f t="shared" si="21"/>
        <v>5000000</v>
      </c>
      <c r="AN15" s="30">
        <v>2</v>
      </c>
      <c r="AO15" s="78">
        <v>1007</v>
      </c>
      <c r="AP15" s="79">
        <v>1</v>
      </c>
      <c r="AQ15" s="1"/>
      <c r="AR15" s="1"/>
    </row>
    <row r="16" spans="1:44" ht="15.6" x14ac:dyDescent="0.35"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8"/>
      <c r="AJ16" s="21" t="s">
        <v>44</v>
      </c>
      <c r="AK16" s="30">
        <f>10000000/200000</f>
        <v>50</v>
      </c>
      <c r="AL16" s="30">
        <f t="shared" si="20"/>
        <v>500</v>
      </c>
      <c r="AM16" s="22">
        <f t="shared" si="21"/>
        <v>10000000</v>
      </c>
      <c r="AN16" s="30">
        <v>2</v>
      </c>
      <c r="AO16" s="78">
        <v>1008</v>
      </c>
      <c r="AP16" s="79">
        <v>1</v>
      </c>
      <c r="AQ16" s="1"/>
      <c r="AR16" s="1"/>
    </row>
    <row r="17" spans="12:44" ht="15.6" x14ac:dyDescent="0.35"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8"/>
      <c r="AJ17" s="21" t="s">
        <v>90</v>
      </c>
      <c r="AK17" s="30">
        <v>5</v>
      </c>
      <c r="AL17" s="30">
        <v>50</v>
      </c>
      <c r="AM17" s="22">
        <f t="shared" si="21"/>
        <v>1000000</v>
      </c>
      <c r="AN17" s="30">
        <v>2</v>
      </c>
      <c r="AO17" s="78">
        <v>1206</v>
      </c>
      <c r="AP17" s="79">
        <v>1</v>
      </c>
      <c r="AQ17" s="1"/>
      <c r="AR17" s="1"/>
    </row>
    <row r="18" spans="12:44" ht="15.6" x14ac:dyDescent="0.35"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8"/>
      <c r="AJ18" s="21" t="s">
        <v>49</v>
      </c>
      <c r="AK18" s="30">
        <v>2</v>
      </c>
      <c r="AL18" s="30">
        <v>20</v>
      </c>
      <c r="AM18" s="22">
        <f t="shared" si="21"/>
        <v>400000</v>
      </c>
      <c r="AN18" s="30">
        <v>2</v>
      </c>
      <c r="AO18" s="78">
        <v>1205</v>
      </c>
      <c r="AP18" s="79">
        <v>1</v>
      </c>
      <c r="AQ18" s="1"/>
      <c r="AR18" s="1"/>
    </row>
    <row r="19" spans="12:44" ht="15.6" x14ac:dyDescent="0.35"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8"/>
      <c r="AJ19" s="25" t="s">
        <v>50</v>
      </c>
      <c r="AK19" s="66">
        <v>200</v>
      </c>
      <c r="AL19" s="66">
        <v>2000</v>
      </c>
      <c r="AM19" s="22">
        <f t="shared" si="21"/>
        <v>40000000</v>
      </c>
      <c r="AN19" s="66">
        <v>2</v>
      </c>
      <c r="AO19" s="81">
        <v>1208</v>
      </c>
      <c r="AP19" s="79">
        <v>1</v>
      </c>
      <c r="AQ19" s="1"/>
      <c r="AR19" s="1"/>
    </row>
    <row r="20" spans="12:44" ht="15.6" x14ac:dyDescent="0.35">
      <c r="L20" s="29"/>
      <c r="M20" s="29"/>
      <c r="N20" s="29"/>
      <c r="O20" s="29"/>
      <c r="P20" s="29"/>
      <c r="Q20" s="29"/>
      <c r="R20" s="29"/>
      <c r="S20" s="29"/>
      <c r="T20" s="29"/>
      <c r="U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8"/>
      <c r="AJ20" s="28" t="s">
        <v>51</v>
      </c>
      <c r="AK20" s="28">
        <v>30</v>
      </c>
      <c r="AL20" s="28">
        <v>300</v>
      </c>
      <c r="AM20" s="22">
        <f t="shared" si="21"/>
        <v>6000000</v>
      </c>
      <c r="AN20" s="28">
        <v>2</v>
      </c>
      <c r="AO20" s="28">
        <v>1209</v>
      </c>
      <c r="AP20" s="79">
        <v>1</v>
      </c>
      <c r="AQ20" s="1"/>
      <c r="AR20" s="1"/>
    </row>
    <row r="21" spans="12:44" ht="15.6" x14ac:dyDescent="0.35">
      <c r="L21" s="29"/>
      <c r="M21" s="29"/>
      <c r="N21" s="29"/>
      <c r="O21" s="29"/>
      <c r="P21" s="29"/>
      <c r="Q21" s="29"/>
      <c r="R21" s="29"/>
      <c r="S21" s="29"/>
      <c r="T21" s="29"/>
      <c r="U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8"/>
      <c r="AJ21" s="28" t="s">
        <v>52</v>
      </c>
      <c r="AK21" s="28">
        <v>50</v>
      </c>
      <c r="AL21" s="28">
        <v>500</v>
      </c>
      <c r="AM21" s="22">
        <f t="shared" si="21"/>
        <v>10000000</v>
      </c>
      <c r="AN21" s="28">
        <v>2</v>
      </c>
      <c r="AO21" s="28">
        <v>1210</v>
      </c>
      <c r="AP21" s="79">
        <v>1</v>
      </c>
      <c r="AQ21" s="1"/>
      <c r="AR21" s="1"/>
    </row>
    <row r="22" spans="12:44" ht="15.6" x14ac:dyDescent="0.35">
      <c r="L22" s="29"/>
      <c r="M22" s="29"/>
      <c r="N22" s="29"/>
      <c r="O22" s="29"/>
      <c r="P22" s="29"/>
      <c r="Q22" s="29"/>
      <c r="R22" s="29"/>
      <c r="S22" s="29"/>
      <c r="T22" s="29"/>
      <c r="U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8"/>
      <c r="AJ22" s="28" t="s">
        <v>53</v>
      </c>
      <c r="AK22" s="28">
        <v>1</v>
      </c>
      <c r="AL22" s="28">
        <v>10</v>
      </c>
      <c r="AM22" s="22">
        <f t="shared" si="21"/>
        <v>200000</v>
      </c>
      <c r="AN22" s="28">
        <v>1</v>
      </c>
      <c r="AO22" s="28">
        <v>6</v>
      </c>
      <c r="AP22" s="79">
        <v>1</v>
      </c>
      <c r="AQ22" s="1"/>
      <c r="AR22" s="1"/>
    </row>
    <row r="23" spans="12:44" ht="15.6" x14ac:dyDescent="0.35">
      <c r="L23" s="29"/>
      <c r="M23" s="29"/>
      <c r="N23" s="29"/>
      <c r="O23" s="29"/>
      <c r="P23" s="29"/>
      <c r="Q23" s="29"/>
      <c r="R23" s="29"/>
      <c r="S23" s="29"/>
      <c r="T23" s="29"/>
      <c r="U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8"/>
      <c r="AJ23" s="28" t="s">
        <v>54</v>
      </c>
      <c r="AK23" s="28">
        <v>1</v>
      </c>
      <c r="AL23" s="28">
        <v>10</v>
      </c>
      <c r="AM23" s="22">
        <f t="shared" si="21"/>
        <v>200000</v>
      </c>
      <c r="AN23" s="28">
        <v>2</v>
      </c>
      <c r="AO23" s="28">
        <v>1301</v>
      </c>
      <c r="AP23" s="79">
        <v>1</v>
      </c>
      <c r="AQ23" s="1"/>
      <c r="AR23" s="1"/>
    </row>
    <row r="24" spans="12:44" ht="15.6" x14ac:dyDescent="0.35">
      <c r="L24" s="29"/>
      <c r="M24" s="29"/>
      <c r="N24" s="29"/>
      <c r="O24" s="29"/>
      <c r="P24" s="29"/>
      <c r="Q24" s="29"/>
      <c r="R24" s="29"/>
      <c r="S24" s="29"/>
      <c r="T24" s="29"/>
      <c r="U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8"/>
      <c r="AJ24" s="28" t="s">
        <v>55</v>
      </c>
      <c r="AK24" s="28">
        <v>1</v>
      </c>
      <c r="AL24" s="28">
        <v>10</v>
      </c>
      <c r="AM24" s="22">
        <f t="shared" si="21"/>
        <v>200000</v>
      </c>
      <c r="AN24" s="28">
        <v>2</v>
      </c>
      <c r="AO24" s="28">
        <v>1302</v>
      </c>
      <c r="AP24" s="79">
        <v>1</v>
      </c>
      <c r="AQ24" s="1"/>
      <c r="AR24" s="1"/>
    </row>
    <row r="25" spans="12:44" ht="15.6" x14ac:dyDescent="0.35"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8"/>
      <c r="AJ25" s="28" t="s">
        <v>56</v>
      </c>
      <c r="AK25" s="28">
        <v>1</v>
      </c>
      <c r="AL25" s="28">
        <v>10</v>
      </c>
      <c r="AM25" s="22">
        <f t="shared" si="21"/>
        <v>200000</v>
      </c>
      <c r="AN25" s="28">
        <v>2</v>
      </c>
      <c r="AO25" s="28">
        <v>1303</v>
      </c>
      <c r="AP25" s="79">
        <v>1</v>
      </c>
      <c r="AQ25" s="1"/>
      <c r="AR25" s="1"/>
    </row>
    <row r="26" spans="12:44" ht="15.6" x14ac:dyDescent="0.35"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8"/>
      <c r="AJ26" s="28" t="s">
        <v>57</v>
      </c>
      <c r="AK26" s="28">
        <v>1</v>
      </c>
      <c r="AL26" s="28">
        <v>10</v>
      </c>
      <c r="AM26" s="22">
        <f t="shared" si="21"/>
        <v>200000</v>
      </c>
      <c r="AN26" s="28">
        <v>2</v>
      </c>
      <c r="AO26" s="28">
        <v>1304</v>
      </c>
      <c r="AP26" s="79">
        <v>1</v>
      </c>
      <c r="AQ26" s="1"/>
      <c r="AR26" s="1"/>
    </row>
    <row r="27" spans="12:44" ht="15.6" x14ac:dyDescent="0.35"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8"/>
      <c r="AJ27" s="28" t="s">
        <v>92</v>
      </c>
      <c r="AK27" s="28">
        <v>40</v>
      </c>
      <c r="AL27" s="30">
        <f>AK27*10</f>
        <v>400</v>
      </c>
      <c r="AM27" s="22">
        <f t="shared" si="21"/>
        <v>8000000</v>
      </c>
      <c r="AN27" s="28">
        <v>2</v>
      </c>
      <c r="AO27" s="28">
        <v>1500</v>
      </c>
      <c r="AP27" s="79">
        <v>1</v>
      </c>
      <c r="AQ27" s="1"/>
      <c r="AR27" s="1"/>
    </row>
    <row r="28" spans="12:44" ht="15.6" x14ac:dyDescent="0.35"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8"/>
      <c r="AJ28" s="28" t="s">
        <v>94</v>
      </c>
      <c r="AK28" s="28">
        <v>80</v>
      </c>
      <c r="AL28" s="28">
        <f>AK28*10</f>
        <v>800</v>
      </c>
      <c r="AM28" s="22">
        <f t="shared" si="21"/>
        <v>16000000</v>
      </c>
      <c r="AN28" s="28">
        <v>2</v>
      </c>
      <c r="AO28" s="28">
        <v>1503</v>
      </c>
      <c r="AP28" s="28"/>
      <c r="AQ28" s="1"/>
      <c r="AR28" s="1"/>
    </row>
    <row r="29" spans="12:44" ht="15.6" x14ac:dyDescent="0.35"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8"/>
      <c r="AJ29" s="28" t="s">
        <v>95</v>
      </c>
      <c r="AK29" s="28">
        <v>110</v>
      </c>
      <c r="AL29" s="28">
        <f>AK29*10</f>
        <v>1100</v>
      </c>
      <c r="AM29" s="22">
        <f t="shared" si="21"/>
        <v>22000000</v>
      </c>
      <c r="AN29" s="28">
        <v>2</v>
      </c>
      <c r="AO29" s="28">
        <v>1504</v>
      </c>
      <c r="AP29" s="28"/>
      <c r="AQ29" s="1"/>
      <c r="AR29" s="1"/>
    </row>
    <row r="30" spans="12:44" ht="15.6" x14ac:dyDescent="0.35"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8"/>
      <c r="AJ30" s="30" t="s">
        <v>90</v>
      </c>
      <c r="AK30" s="30">
        <v>5</v>
      </c>
      <c r="AL30" s="30">
        <v>50</v>
      </c>
      <c r="AM30" s="22">
        <f t="shared" si="21"/>
        <v>1000000</v>
      </c>
      <c r="AN30" s="30">
        <v>2</v>
      </c>
      <c r="AO30" s="30">
        <v>1206</v>
      </c>
      <c r="AP30" s="28"/>
      <c r="AQ30" s="1"/>
      <c r="AR30" s="1"/>
    </row>
    <row r="31" spans="12:44" ht="15.6" x14ac:dyDescent="0.35"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8"/>
      <c r="AJ31" s="30" t="s">
        <v>96</v>
      </c>
      <c r="AK31" s="22">
        <v>1</v>
      </c>
      <c r="AL31" s="22">
        <v>10</v>
      </c>
      <c r="AM31" s="22">
        <f t="shared" si="21"/>
        <v>200000</v>
      </c>
      <c r="AN31" s="22">
        <v>2</v>
      </c>
      <c r="AO31" s="30">
        <v>1211</v>
      </c>
      <c r="AP31" s="28"/>
      <c r="AQ31" s="1"/>
      <c r="AR31" s="1"/>
    </row>
    <row r="32" spans="12:44" ht="15.6" x14ac:dyDescent="0.35"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8"/>
      <c r="AJ32" s="28" t="s">
        <v>253</v>
      </c>
      <c r="AK32" s="28">
        <f>AL32/10</f>
        <v>4.8</v>
      </c>
      <c r="AL32" s="28">
        <f>AM32/20000</f>
        <v>48</v>
      </c>
      <c r="AM32" s="28">
        <v>960000</v>
      </c>
      <c r="AN32" s="28">
        <v>2</v>
      </c>
      <c r="AO32" s="28">
        <v>1603</v>
      </c>
      <c r="AP32" s="28"/>
      <c r="AQ32" s="1"/>
      <c r="AR32" s="1"/>
    </row>
    <row r="33" spans="12:44" ht="15.6" x14ac:dyDescent="0.35"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8"/>
      <c r="AJ33" s="28"/>
      <c r="AK33" s="28"/>
      <c r="AL33" s="28"/>
      <c r="AM33" s="28"/>
      <c r="AN33" s="28"/>
      <c r="AO33" s="28"/>
      <c r="AP33" s="28"/>
      <c r="AQ33" s="1"/>
      <c r="AR33" s="1"/>
    </row>
    <row r="34" spans="12:44" ht="15.6" x14ac:dyDescent="0.35"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8"/>
      <c r="AJ34" s="28"/>
      <c r="AK34" s="28"/>
      <c r="AL34" s="28"/>
      <c r="AM34" s="28"/>
      <c r="AN34" s="28"/>
      <c r="AO34" s="28"/>
      <c r="AP34" s="28"/>
      <c r="AQ34" s="1"/>
      <c r="AR34" s="1"/>
    </row>
    <row r="35" spans="12:44" ht="15.6" x14ac:dyDescent="0.35"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8"/>
      <c r="AJ35" s="28"/>
      <c r="AK35" s="28"/>
      <c r="AL35" s="28"/>
      <c r="AM35" s="28"/>
      <c r="AN35" s="28"/>
      <c r="AO35" s="28"/>
      <c r="AP35" s="28"/>
      <c r="AQ35" s="1"/>
      <c r="AR35" s="1"/>
    </row>
    <row r="36" spans="12:44" ht="15.6" x14ac:dyDescent="0.35"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8"/>
      <c r="AJ36" s="28"/>
      <c r="AK36" s="28"/>
      <c r="AL36" s="28"/>
      <c r="AM36" s="28"/>
      <c r="AN36" s="28"/>
      <c r="AO36" s="28"/>
      <c r="AP36" s="28"/>
      <c r="AQ36" s="1"/>
      <c r="AR36" s="1"/>
    </row>
    <row r="37" spans="12:44" ht="15.6" x14ac:dyDescent="0.35"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8"/>
      <c r="AJ37" s="28"/>
      <c r="AK37" s="28"/>
      <c r="AL37" s="28"/>
      <c r="AM37" s="28"/>
      <c r="AN37" s="28"/>
      <c r="AO37" s="28"/>
      <c r="AP37" s="28"/>
      <c r="AQ37" s="1"/>
      <c r="AR37" s="1"/>
    </row>
    <row r="38" spans="12:44" ht="15.6" x14ac:dyDescent="0.35"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8"/>
      <c r="AJ38" s="28"/>
      <c r="AK38" s="28"/>
      <c r="AL38" s="28"/>
      <c r="AM38" s="28"/>
      <c r="AN38" s="28"/>
      <c r="AO38" s="28"/>
      <c r="AP38" s="28"/>
      <c r="AQ38" s="1"/>
      <c r="AR38" s="1"/>
    </row>
    <row r="39" spans="12:44" ht="15.6" x14ac:dyDescent="0.35"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8"/>
      <c r="AJ39" s="28"/>
      <c r="AK39" s="28"/>
      <c r="AL39" s="28"/>
      <c r="AM39" s="28"/>
      <c r="AN39" s="28"/>
      <c r="AO39" s="28"/>
      <c r="AP39" s="28"/>
      <c r="AQ39" s="1"/>
      <c r="AR39" s="1"/>
    </row>
  </sheetData>
  <phoneticPr fontId="24" type="noConversion"/>
  <conditionalFormatting sqref="D1">
    <cfRule type="containsText" dxfId="241" priority="46" operator="containsText" text=" ">
      <formula>NOT(ISERROR(SEARCH(" ",D1)))</formula>
    </cfRule>
  </conditionalFormatting>
  <conditionalFormatting sqref="F1">
    <cfRule type="containsText" dxfId="240" priority="45" operator="containsText" text=" ">
      <formula>NOT(ISERROR(SEARCH(" ",F1)))</formula>
    </cfRule>
  </conditionalFormatting>
  <conditionalFormatting sqref="H1">
    <cfRule type="containsText" dxfId="239" priority="44" operator="containsText" text=" ">
      <formula>NOT(ISERROR(SEARCH(" ",H1)))</formula>
    </cfRule>
  </conditionalFormatting>
  <conditionalFormatting sqref="C2">
    <cfRule type="containsText" dxfId="238" priority="68" operator="containsText" text=" ">
      <formula>NOT(ISERROR(SEARCH(" ",C2)))</formula>
    </cfRule>
  </conditionalFormatting>
  <conditionalFormatting sqref="E2">
    <cfRule type="containsText" dxfId="237" priority="43" operator="containsText" text=" ">
      <formula>NOT(ISERROR(SEARCH(" ",E2)))</formula>
    </cfRule>
  </conditionalFormatting>
  <conditionalFormatting sqref="F2">
    <cfRule type="containsText" dxfId="236" priority="42" operator="containsText" text=" ">
      <formula>NOT(ISERROR(SEARCH(" ",F2)))</formula>
    </cfRule>
  </conditionalFormatting>
  <conditionalFormatting sqref="G2">
    <cfRule type="containsText" dxfId="235" priority="41" operator="containsText" text=" ">
      <formula>NOT(ISERROR(SEARCH(" ",G2)))</formula>
    </cfRule>
  </conditionalFormatting>
  <conditionalFormatting sqref="H2">
    <cfRule type="containsText" dxfId="234" priority="40" operator="containsText" text=" ">
      <formula>NOT(ISERROR(SEARCH(" ",H2)))</formula>
    </cfRule>
  </conditionalFormatting>
  <conditionalFormatting sqref="I2">
    <cfRule type="containsText" dxfId="233" priority="39" operator="containsText" text=" ">
      <formula>NOT(ISERROR(SEARCH(" ",I2)))</formula>
    </cfRule>
  </conditionalFormatting>
  <conditionalFormatting sqref="C3">
    <cfRule type="containsText" dxfId="232" priority="67" operator="containsText" text=" ">
      <formula>NOT(ISERROR(SEARCH(" ",C3)))</formula>
    </cfRule>
  </conditionalFormatting>
  <conditionalFormatting sqref="F3:G3">
    <cfRule type="containsText" dxfId="231" priority="73" operator="containsText" text=" ">
      <formula>NOT(ISERROR(SEARCH(" ",F3)))</formula>
    </cfRule>
  </conditionalFormatting>
  <conditionalFormatting sqref="A4">
    <cfRule type="containsText" dxfId="230" priority="74" operator="containsText" text=" ">
      <formula>NOT(ISERROR(SEARCH(" ",A4)))</formula>
    </cfRule>
  </conditionalFormatting>
  <conditionalFormatting sqref="C4">
    <cfRule type="containsText" dxfId="229" priority="66" operator="containsText" text=" ">
      <formula>NOT(ISERROR(SEARCH(" ",C4)))</formula>
    </cfRule>
  </conditionalFormatting>
  <conditionalFormatting sqref="H4">
    <cfRule type="containsText" dxfId="228" priority="72" operator="containsText" text=" ">
      <formula>NOT(ISERROR(SEARCH(" ",H4)))</formula>
    </cfRule>
  </conditionalFormatting>
  <conditionalFormatting sqref="O5:P5">
    <cfRule type="containsText" dxfId="227" priority="15" operator="containsText" text=" ">
      <formula>NOT(ISERROR(SEARCH(" ",O5)))</formula>
    </cfRule>
  </conditionalFormatting>
  <conditionalFormatting sqref="U5:V5">
    <cfRule type="containsText" dxfId="226" priority="12" operator="containsText" text=" ">
      <formula>NOT(ISERROR(SEARCH(" ",U5)))</formula>
    </cfRule>
  </conditionalFormatting>
  <conditionalFormatting sqref="M7:N7">
    <cfRule type="containsText" dxfId="225" priority="54" operator="containsText" text=" ">
      <formula>NOT(ISERROR(SEARCH(" ",M7)))</formula>
    </cfRule>
  </conditionalFormatting>
  <conditionalFormatting sqref="S7:T7">
    <cfRule type="containsText" dxfId="224" priority="36" operator="containsText" text=" ">
      <formula>NOT(ISERROR(SEARCH(" ",S7)))</formula>
    </cfRule>
  </conditionalFormatting>
  <conditionalFormatting sqref="Y7:Z7">
    <cfRule type="containsText" dxfId="223" priority="30" operator="containsText" text=" ">
      <formula>NOT(ISERROR(SEARCH(" ",Y7)))</formula>
    </cfRule>
  </conditionalFormatting>
  <conditionalFormatting sqref="AD7:AE7">
    <cfRule type="containsText" dxfId="222" priority="24" operator="containsText" text=" ">
      <formula>NOT(ISERROR(SEARCH(" ",AD7)))</formula>
    </cfRule>
  </conditionalFormatting>
  <conditionalFormatting sqref="M8:N8">
    <cfRule type="containsText" dxfId="221" priority="53" operator="containsText" text=" ">
      <formula>NOT(ISERROR(SEARCH(" ",M8)))</formula>
    </cfRule>
  </conditionalFormatting>
  <conditionalFormatting sqref="S8:T8">
    <cfRule type="containsText" dxfId="220" priority="35" operator="containsText" text=" ">
      <formula>NOT(ISERROR(SEARCH(" ",S8)))</formula>
    </cfRule>
  </conditionalFormatting>
  <conditionalFormatting sqref="Y8:Z8">
    <cfRule type="containsText" dxfId="219" priority="29" operator="containsText" text=" ">
      <formula>NOT(ISERROR(SEARCH(" ",Y8)))</formula>
    </cfRule>
  </conditionalFormatting>
  <conditionalFormatting sqref="AD8:AE8">
    <cfRule type="containsText" dxfId="218" priority="23" operator="containsText" text=" ">
      <formula>NOT(ISERROR(SEARCH(" ",AD8)))</formula>
    </cfRule>
  </conditionalFormatting>
  <conditionalFormatting sqref="AM8">
    <cfRule type="containsText" dxfId="217" priority="9" operator="containsText" text=" ">
      <formula>NOT(ISERROR(SEARCH(" ",AM8)))</formula>
    </cfRule>
  </conditionalFormatting>
  <conditionalFormatting sqref="M9:N9">
    <cfRule type="containsText" dxfId="216" priority="52" operator="containsText" text=" ">
      <formula>NOT(ISERROR(SEARCH(" ",M9)))</formula>
    </cfRule>
  </conditionalFormatting>
  <conditionalFormatting sqref="O9:P9">
    <cfRule type="containsText" dxfId="215" priority="16" operator="containsText" text=" ">
      <formula>NOT(ISERROR(SEARCH(" ",O9)))</formula>
    </cfRule>
  </conditionalFormatting>
  <conditionalFormatting sqref="S9:T9">
    <cfRule type="containsText" dxfId="214" priority="34" operator="containsText" text=" ">
      <formula>NOT(ISERROR(SEARCH(" ",S9)))</formula>
    </cfRule>
  </conditionalFormatting>
  <conditionalFormatting sqref="U9:V9">
    <cfRule type="containsText" dxfId="213" priority="13" operator="containsText" text=" ">
      <formula>NOT(ISERROR(SEARCH(" ",U9)))</formula>
    </cfRule>
  </conditionalFormatting>
  <conditionalFormatting sqref="Y9:Z9">
    <cfRule type="containsText" dxfId="212" priority="28" operator="containsText" text=" ">
      <formula>NOT(ISERROR(SEARCH(" ",Y9)))</formula>
    </cfRule>
  </conditionalFormatting>
  <conditionalFormatting sqref="AD9:AE9">
    <cfRule type="containsText" dxfId="211" priority="22" operator="containsText" text=" ">
      <formula>NOT(ISERROR(SEARCH(" ",AD9)))</formula>
    </cfRule>
  </conditionalFormatting>
  <conditionalFormatting sqref="AM9">
    <cfRule type="containsText" dxfId="210" priority="8" operator="containsText" text=" ">
      <formula>NOT(ISERROR(SEARCH(" ",AM9)))</formula>
    </cfRule>
  </conditionalFormatting>
  <conditionalFormatting sqref="M10:N10">
    <cfRule type="containsText" dxfId="209" priority="51" operator="containsText" text=" ">
      <formula>NOT(ISERROR(SEARCH(" ",M10)))</formula>
    </cfRule>
  </conditionalFormatting>
  <conditionalFormatting sqref="S10:T10">
    <cfRule type="containsText" dxfId="208" priority="33" operator="containsText" text=" ">
      <formula>NOT(ISERROR(SEARCH(" ",S10)))</formula>
    </cfRule>
  </conditionalFormatting>
  <conditionalFormatting sqref="Y10:Z10">
    <cfRule type="containsText" dxfId="207" priority="27" operator="containsText" text=" ">
      <formula>NOT(ISERROR(SEARCH(" ",Y10)))</formula>
    </cfRule>
  </conditionalFormatting>
  <conditionalFormatting sqref="AD10:AE10">
    <cfRule type="containsText" dxfId="206" priority="21" operator="containsText" text=" ">
      <formula>NOT(ISERROR(SEARCH(" ",AD10)))</formula>
    </cfRule>
  </conditionalFormatting>
  <conditionalFormatting sqref="AM10">
    <cfRule type="containsText" dxfId="205" priority="7" operator="containsText" text=" ">
      <formula>NOT(ISERROR(SEARCH(" ",AM10)))</formula>
    </cfRule>
  </conditionalFormatting>
  <conditionalFormatting sqref="AM11">
    <cfRule type="containsText" dxfId="204" priority="6" operator="containsText" text=" ">
      <formula>NOT(ISERROR(SEARCH(" ",AM11)))</formula>
    </cfRule>
  </conditionalFormatting>
  <conditionalFormatting sqref="AM12">
    <cfRule type="containsText" dxfId="203" priority="3" operator="containsText" text=" ">
      <formula>NOT(ISERROR(SEARCH(" ",AM12)))</formula>
    </cfRule>
  </conditionalFormatting>
  <conditionalFormatting sqref="AO12">
    <cfRule type="containsText" dxfId="202" priority="61" operator="containsText" text=" ">
      <formula>NOT(ISERROR(SEARCH(" ",AO12)))</formula>
    </cfRule>
  </conditionalFormatting>
  <conditionalFormatting sqref="AJ17:AK17">
    <cfRule type="containsText" dxfId="201" priority="58" operator="containsText" text=" ">
      <formula>NOT(ISERROR(SEARCH(" ",AJ17)))</formula>
    </cfRule>
  </conditionalFormatting>
  <conditionalFormatting sqref="AJ18:AK18">
    <cfRule type="containsText" dxfId="200" priority="57" operator="containsText" text=" ">
      <formula>NOT(ISERROR(SEARCH(" ",AJ18)))</formula>
    </cfRule>
  </conditionalFormatting>
  <conditionalFormatting sqref="AO19">
    <cfRule type="containsText" dxfId="199" priority="56" operator="containsText" text=" ">
      <formula>NOT(ISERROR(SEARCH(" ",AO19)))</formula>
    </cfRule>
  </conditionalFormatting>
  <conditionalFormatting sqref="AL27">
    <cfRule type="containsText" dxfId="198" priority="4" operator="containsText" text=" ">
      <formula>NOT(ISERROR(SEARCH(" ",AL27)))</formula>
    </cfRule>
  </conditionalFormatting>
  <conditionalFormatting sqref="AJ31">
    <cfRule type="containsText" dxfId="197" priority="48" operator="containsText" text=" ">
      <formula>NOT(ISERROR(SEARCH(" ",AJ31)))</formula>
    </cfRule>
  </conditionalFormatting>
  <conditionalFormatting sqref="A2:A3">
    <cfRule type="containsText" dxfId="196" priority="75" operator="containsText" text=" ">
      <formula>NOT(ISERROR(SEARCH(" ",A2)))</formula>
    </cfRule>
  </conditionalFormatting>
  <conditionalFormatting sqref="B1:B3">
    <cfRule type="containsText" dxfId="195" priority="69" operator="containsText" text=" ">
      <formula>NOT(ISERROR(SEARCH(" ",B1)))</formula>
    </cfRule>
  </conditionalFormatting>
  <conditionalFormatting sqref="D2:D4">
    <cfRule type="containsText" dxfId="194" priority="70" operator="containsText" text=" ">
      <formula>NOT(ISERROR(SEARCH(" ",D2)))</formula>
    </cfRule>
  </conditionalFormatting>
  <conditionalFormatting sqref="E3:E4">
    <cfRule type="containsText" dxfId="193" priority="71" operator="containsText" text=" ">
      <formula>NOT(ISERROR(SEARCH(" ",E3)))</formula>
    </cfRule>
  </conditionalFormatting>
  <conditionalFormatting sqref="L5:L11">
    <cfRule type="containsText" dxfId="192" priority="38" operator="containsText" text=" ">
      <formula>NOT(ISERROR(SEARCH(" ",L5)))</formula>
    </cfRule>
  </conditionalFormatting>
  <conditionalFormatting sqref="Q5:Q11">
    <cfRule type="containsText" dxfId="191" priority="47" operator="containsText" text=" ">
      <formula>NOT(ISERROR(SEARCH(" ",Q5)))</formula>
    </cfRule>
  </conditionalFormatting>
  <conditionalFormatting sqref="R5:R11">
    <cfRule type="containsText" dxfId="190" priority="32" operator="containsText" text=" ">
      <formula>NOT(ISERROR(SEARCH(" ",R5)))</formula>
    </cfRule>
  </conditionalFormatting>
  <conditionalFormatting sqref="W5:W11">
    <cfRule type="containsText" dxfId="189" priority="18" operator="containsText" text=" ">
      <formula>NOT(ISERROR(SEARCH(" ",W5)))</formula>
    </cfRule>
  </conditionalFormatting>
  <conditionalFormatting sqref="X5:X11">
    <cfRule type="containsText" dxfId="188" priority="26" operator="containsText" text=" ">
      <formula>NOT(ISERROR(SEARCH(" ",X5)))</formula>
    </cfRule>
  </conditionalFormatting>
  <conditionalFormatting sqref="AH5:AH12">
    <cfRule type="cellIs" dxfId="187" priority="19" operator="greaterThan">
      <formula>0</formula>
    </cfRule>
  </conditionalFormatting>
  <conditionalFormatting sqref="AL8:AL11">
    <cfRule type="containsText" dxfId="186" priority="62" operator="containsText" text=" ">
      <formula>NOT(ISERROR(SEARCH(" ",AL8)))</formula>
    </cfRule>
  </conditionalFormatting>
  <conditionalFormatting sqref="AL13:AL16">
    <cfRule type="containsText" dxfId="185" priority="59" operator="containsText" text=" ">
      <formula>NOT(ISERROR(SEARCH(" ",AL13)))</formula>
    </cfRule>
  </conditionalFormatting>
  <conditionalFormatting sqref="AM13:AM31">
    <cfRule type="containsText" dxfId="184" priority="5" operator="containsText" text=" ">
      <formula>NOT(ISERROR(SEARCH(" ",AM13)))</formula>
    </cfRule>
  </conditionalFormatting>
  <conditionalFormatting sqref="AO8:AO11">
    <cfRule type="containsText" dxfId="183" priority="63" operator="containsText" text=" ">
      <formula>NOT(ISERROR(SEARCH(" ",AO8)))</formula>
    </cfRule>
  </conditionalFormatting>
  <conditionalFormatting sqref="AO13:AO16">
    <cfRule type="containsText" dxfId="182" priority="60" operator="containsText" text=" ">
      <formula>NOT(ISERROR(SEARCH(" ",AO13)))</formula>
    </cfRule>
  </conditionalFormatting>
  <conditionalFormatting sqref="AO30:AO31">
    <cfRule type="containsText" dxfId="181" priority="49" operator="containsText" text=" ">
      <formula>NOT(ISERROR(SEARCH(" ",AO30)))</formula>
    </cfRule>
  </conditionalFormatting>
  <conditionalFormatting sqref="A1 B4 I3:I4 F4:G4">
    <cfRule type="containsText" dxfId="180" priority="76" operator="containsText" text=" ">
      <formula>NOT(ISERROR(SEARCH(" ",A1)))</formula>
    </cfRule>
  </conditionalFormatting>
  <conditionalFormatting sqref="AP18:AP29 AI27:AI37 AJ19:AL26 AI4 AI12:AI24 AJ8:AK11 AJ4:AO7 AJ13:AK16 AN19 AN20:AO29 AJ28:AL29 AJ27:AK27 AJ12:AL12 AN12">
    <cfRule type="containsText" dxfId="179" priority="65" operator="containsText" text=" ">
      <formula>NOT(ISERROR(SEARCH(" ",AI4)))</formula>
    </cfRule>
  </conditionalFormatting>
  <conditionalFormatting sqref="M5:N6 M11:N11">
    <cfRule type="containsText" dxfId="178" priority="55" operator="containsText" text=" ">
      <formula>NOT(ISERROR(SEARCH(" ",M5)))</formula>
    </cfRule>
  </conditionalFormatting>
  <conditionalFormatting sqref="S5:T6 S11:T11">
    <cfRule type="containsText" dxfId="177" priority="37" operator="containsText" text=" ">
      <formula>NOT(ISERROR(SEARCH(" ",S5)))</formula>
    </cfRule>
  </conditionalFormatting>
  <conditionalFormatting sqref="Y5:Z6 Y11:Z11">
    <cfRule type="containsText" dxfId="176" priority="31" operator="containsText" text=" ">
      <formula>NOT(ISERROR(SEARCH(" ",Y5)))</formula>
    </cfRule>
  </conditionalFormatting>
  <conditionalFormatting sqref="AA5:AB11">
    <cfRule type="containsText" dxfId="175" priority="11" operator="containsText" text=" ">
      <formula>NOT(ISERROR(SEARCH(" ",AA5)))</formula>
    </cfRule>
  </conditionalFormatting>
  <conditionalFormatting sqref="AD5:AE6 AD11:AE11">
    <cfRule type="containsText" dxfId="174" priority="25" operator="containsText" text=" ">
      <formula>NOT(ISERROR(SEARCH(" ",AD5)))</formula>
    </cfRule>
  </conditionalFormatting>
  <conditionalFormatting sqref="O6:P8 O10:P11">
    <cfRule type="containsText" dxfId="173" priority="17" operator="containsText" text=" ">
      <formula>NOT(ISERROR(SEARCH(" ",O6)))</formula>
    </cfRule>
  </conditionalFormatting>
  <conditionalFormatting sqref="U6:V8 U10:V11">
    <cfRule type="containsText" dxfId="172" priority="14" operator="containsText" text=" ">
      <formula>NOT(ISERROR(SEARCH(" ",U6)))</formula>
    </cfRule>
  </conditionalFormatting>
  <conditionalFormatting sqref="AN8:AN11 AI38:AI39 AL17:AL18 AI25:AI26 AN13:AN16 AN17:AO18">
    <cfRule type="containsText" dxfId="171" priority="64" operator="containsText" text=" ">
      <formula>NOT(ISERROR(SEARCH(" ",AI8)))</formula>
    </cfRule>
  </conditionalFormatting>
  <conditionalFormatting sqref="AJ30:AL30 AK31:AL31 AN30:AN31">
    <cfRule type="containsText" dxfId="170" priority="50" operator="containsText" text=" ">
      <formula>NOT(ISERROR(SEARCH(" ",AJ30)))</formula>
    </cfRule>
  </conditionalFormatting>
  <conditionalFormatting sqref="AC5:AC11">
    <cfRule type="containsText" dxfId="0" priority="2" operator="containsText" text=" ">
      <formula>NOT(ISERROR(SEARCH(" ",AC5)))</formula>
    </cfRule>
  </conditionalFormatting>
  <conditionalFormatting sqref="AF5:AG11">
    <cfRule type="containsText" dxfId="169" priority="1" operator="containsText" text=" ">
      <formula>NOT(ISERROR(SEARCH(" ",AF5)))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03"/>
  <sheetViews>
    <sheetView workbookViewId="0">
      <pane xSplit="7" ySplit="4" topLeftCell="H5" activePane="bottomRight" state="frozen"/>
      <selection pane="topRight"/>
      <selection pane="bottomLeft"/>
      <selection pane="bottomRight" activeCell="X11" sqref="X11"/>
    </sheetView>
  </sheetViews>
  <sheetFormatPr defaultColWidth="9" defaultRowHeight="15.6" x14ac:dyDescent="0.25"/>
  <cols>
    <col min="1" max="1" width="9" style="43"/>
    <col min="2" max="2" width="9.109375" style="43" customWidth="1"/>
    <col min="3" max="3" width="18.88671875" style="43" customWidth="1"/>
    <col min="4" max="4" width="18.44140625" style="43" customWidth="1"/>
    <col min="5" max="5" width="9.109375" style="43" customWidth="1"/>
    <col min="6" max="6" width="17.44140625" style="43" customWidth="1"/>
    <col min="7" max="7" width="18.44140625" style="43" customWidth="1"/>
    <col min="8" max="8" width="9" style="43"/>
    <col min="9" max="9" width="13.88671875" style="43" customWidth="1"/>
    <col min="10" max="10" width="9" style="43"/>
    <col min="11" max="12" width="11.44140625" style="43" customWidth="1"/>
    <col min="13" max="13" width="12.5546875" style="44" customWidth="1"/>
    <col min="14" max="14" width="9.77734375" style="43" customWidth="1"/>
    <col min="15" max="15" width="9.109375" style="45" customWidth="1"/>
    <col min="16" max="16" width="14.109375" style="45" customWidth="1"/>
    <col min="17" max="17" width="9.109375" style="45" customWidth="1"/>
    <col min="18" max="18" width="14.109375" style="45" customWidth="1"/>
    <col min="19" max="19" width="9.109375" style="45" customWidth="1"/>
    <col min="20" max="20" width="14.109375" style="45" customWidth="1"/>
    <col min="21" max="22" width="9.109375" style="45" customWidth="1"/>
    <col min="23" max="23" width="14.109375" style="45" customWidth="1"/>
    <col min="24" max="24" width="9.109375" style="45" customWidth="1"/>
    <col min="25" max="25" width="14.109375" style="45" customWidth="1"/>
    <col min="26" max="26" width="9.109375" style="45" customWidth="1"/>
    <col min="27" max="27" width="14.109375" style="45" customWidth="1"/>
    <col min="28" max="30" width="9.109375" style="45" customWidth="1"/>
    <col min="31" max="32" width="9.21875" style="45" customWidth="1"/>
    <col min="33" max="33" width="9.109375" style="45" customWidth="1"/>
    <col min="34" max="35" width="14.109375" style="45" customWidth="1"/>
    <col min="36" max="36" width="9.109375" style="45" customWidth="1"/>
    <col min="37" max="37" width="14.109375" style="45" customWidth="1"/>
    <col min="38" max="38" width="9.109375" style="45" customWidth="1"/>
    <col min="39" max="39" width="14.109375" style="45" customWidth="1"/>
    <col min="40" max="40" width="9.109375" style="45" customWidth="1"/>
    <col min="41" max="41" width="14.109375" style="45" customWidth="1"/>
    <col min="42" max="16384" width="9" style="43"/>
  </cols>
  <sheetData>
    <row r="1" spans="1:41" ht="15.6" customHeight="1" x14ac:dyDescent="0.35">
      <c r="A1" s="38" t="s">
        <v>58</v>
      </c>
      <c r="B1" s="38" t="s">
        <v>58</v>
      </c>
      <c r="C1" s="38" t="s">
        <v>58</v>
      </c>
      <c r="D1" s="38" t="s">
        <v>58</v>
      </c>
      <c r="E1" s="38" t="s">
        <v>58</v>
      </c>
      <c r="F1" s="38" t="s">
        <v>58</v>
      </c>
      <c r="G1" s="38" t="s">
        <v>58</v>
      </c>
      <c r="N1" s="215" t="s">
        <v>173</v>
      </c>
      <c r="O1" s="215"/>
      <c r="P1" s="45" t="s">
        <v>174</v>
      </c>
      <c r="Q1" s="52" t="str">
        <f>"第"&amp;Q2&amp;"次免费"</f>
        <v>第1次免费</v>
      </c>
      <c r="R1" s="45" t="s">
        <v>175</v>
      </c>
      <c r="S1" s="52" t="str">
        <f>"第"&amp;S2&amp;"次免费"</f>
        <v>第2次免费</v>
      </c>
      <c r="T1" s="45" t="s">
        <v>175</v>
      </c>
      <c r="V1" s="214" t="s">
        <v>176</v>
      </c>
      <c r="W1" s="45" t="s">
        <v>177</v>
      </c>
      <c r="X1" s="52" t="str">
        <f>"第"&amp;X2&amp;"次星钻"</f>
        <v>第1次星钻</v>
      </c>
      <c r="Y1" s="45" t="s">
        <v>175</v>
      </c>
      <c r="Z1" s="52" t="str">
        <f>"第"&amp;Z2&amp;"次星钻"</f>
        <v>第2次星钻</v>
      </c>
      <c r="AA1" s="45" t="s">
        <v>175</v>
      </c>
      <c r="AD1" s="216" t="s">
        <v>178</v>
      </c>
      <c r="AE1" s="216"/>
      <c r="AH1" s="45" t="s">
        <v>179</v>
      </c>
      <c r="AI1" s="53">
        <v>143240000</v>
      </c>
      <c r="AK1" s="45" t="s">
        <v>180</v>
      </c>
      <c r="AL1" s="52" t="str">
        <f>"第"&amp;AL2&amp;"次星钻"</f>
        <v>第1次星钻</v>
      </c>
      <c r="AM1" s="45" t="s">
        <v>175</v>
      </c>
      <c r="AN1" s="52" t="str">
        <f>"第"&amp;AN2&amp;"次星钻"</f>
        <v>第2次星钻</v>
      </c>
      <c r="AO1" s="45" t="s">
        <v>175</v>
      </c>
    </row>
    <row r="2" spans="1:41" x14ac:dyDescent="0.35">
      <c r="A2" s="39" t="s">
        <v>9</v>
      </c>
      <c r="B2" s="39" t="s">
        <v>10</v>
      </c>
      <c r="C2" s="39" t="s">
        <v>10</v>
      </c>
      <c r="D2" s="39" t="s">
        <v>10</v>
      </c>
      <c r="E2" s="39" t="s">
        <v>10</v>
      </c>
      <c r="F2" s="39" t="s">
        <v>10</v>
      </c>
      <c r="G2" s="39" t="s">
        <v>10</v>
      </c>
      <c r="I2" s="43" t="s">
        <v>181</v>
      </c>
      <c r="J2" s="43">
        <f>P3/40</f>
        <v>0.75156558998022471</v>
      </c>
      <c r="N2" s="215"/>
      <c r="O2" s="215"/>
      <c r="P2" s="46">
        <f>ROUND(P3*$J$3,0)</f>
        <v>300626</v>
      </c>
      <c r="Q2" s="45">
        <v>1</v>
      </c>
      <c r="R2" s="46">
        <f>ROUND(R3*$J$3,0)</f>
        <v>300626</v>
      </c>
      <c r="S2" s="45">
        <v>2</v>
      </c>
      <c r="T2" s="46">
        <f>ROUND(T3*$J$3,0)</f>
        <v>300626</v>
      </c>
      <c r="V2" s="214"/>
      <c r="W2" s="46">
        <f>ROUND(W3*$J$3,0)</f>
        <v>359937</v>
      </c>
      <c r="X2" s="45">
        <v>1</v>
      </c>
      <c r="Y2" s="46">
        <f>ROUND(Y3*$J$3,0)</f>
        <v>400000</v>
      </c>
      <c r="Z2" s="45">
        <v>2</v>
      </c>
      <c r="AA2" s="46">
        <f>ROUND(AA3*$J$3,0)</f>
        <v>359937</v>
      </c>
      <c r="AD2" s="216"/>
      <c r="AE2" s="216"/>
      <c r="AH2" s="46">
        <f>ROUND(AH3*$J$3,0)</f>
        <v>1926250</v>
      </c>
      <c r="AI2" s="53">
        <v>82350000</v>
      </c>
      <c r="AK2" s="46">
        <f>ROUND(AK3*$J$3,0)</f>
        <v>3241335</v>
      </c>
      <c r="AL2" s="45">
        <v>1</v>
      </c>
      <c r="AM2" s="46">
        <f>ROUND(AM3*$J$3,0)</f>
        <v>4001213</v>
      </c>
      <c r="AN2" s="45">
        <v>2</v>
      </c>
      <c r="AO2" s="46">
        <f>ROUND(AO3*$J$3,0)</f>
        <v>3241335</v>
      </c>
    </row>
    <row r="3" spans="1:41" ht="31.2" x14ac:dyDescent="0.35">
      <c r="A3" s="39" t="s">
        <v>182</v>
      </c>
      <c r="B3" s="39" t="s">
        <v>183</v>
      </c>
      <c r="C3" s="39" t="s">
        <v>184</v>
      </c>
      <c r="D3" s="39" t="s">
        <v>185</v>
      </c>
      <c r="E3" s="39" t="s">
        <v>186</v>
      </c>
      <c r="F3" s="39" t="s">
        <v>187</v>
      </c>
      <c r="G3" s="39" t="s">
        <v>188</v>
      </c>
      <c r="I3" s="43" t="s">
        <v>189</v>
      </c>
      <c r="J3" s="43">
        <v>10000</v>
      </c>
      <c r="N3" s="47" t="s">
        <v>190</v>
      </c>
      <c r="O3" s="45" t="s">
        <v>191</v>
      </c>
      <c r="P3" s="45">
        <f>SUMPRODUCT(P$5:P$103,$N$5:$N$103)</f>
        <v>30.06262359920899</v>
      </c>
      <c r="Q3" s="45" t="s">
        <v>191</v>
      </c>
      <c r="R3" s="45">
        <f>SUMPRODUCT(R$5:R$103,$N$5:$N$103)</f>
        <v>30.06262359920899</v>
      </c>
      <c r="S3" s="45" t="s">
        <v>191</v>
      </c>
      <c r="T3" s="45">
        <f>SUMPRODUCT(T$5:T$103,$N$5:$N$103)</f>
        <v>30.06262359920899</v>
      </c>
      <c r="V3" s="45" t="s">
        <v>191</v>
      </c>
      <c r="W3" s="45">
        <f>SUMPRODUCT(W$5:W$103,$N$5:$N$103)</f>
        <v>35.993667636488084</v>
      </c>
      <c r="X3" s="45" t="s">
        <v>191</v>
      </c>
      <c r="Y3" s="45">
        <f>SUMPRODUCT(Y$5:Y$103,$N$5:$N$103)</f>
        <v>39.99999999999995</v>
      </c>
      <c r="Z3" s="45" t="s">
        <v>191</v>
      </c>
      <c r="AA3" s="45">
        <f>SUMPRODUCT(AA$5:AA$103,$N$5:$N$103)</f>
        <v>35.993667636488084</v>
      </c>
      <c r="AG3" s="45" t="s">
        <v>191</v>
      </c>
      <c r="AH3" s="45">
        <f>SUMPRODUCT(AH$5:AH$103,$AF$5:$AF$103)</f>
        <v>192.625</v>
      </c>
      <c r="AI3" s="53">
        <f>AI1/AA2</f>
        <v>397.95853163192447</v>
      </c>
      <c r="AJ3" s="45" t="s">
        <v>191</v>
      </c>
      <c r="AK3" s="45">
        <f>SUMPRODUCT(AK$5:AK$103,$AF$5:$AF$103)</f>
        <v>324.13349047208044</v>
      </c>
      <c r="AL3" s="45" t="s">
        <v>191</v>
      </c>
      <c r="AM3" s="45">
        <f>SUMPRODUCT(AM$5:AM$103,$AF$5:$AF$103)</f>
        <v>400.12134502923976</v>
      </c>
      <c r="AN3" s="45" t="s">
        <v>191</v>
      </c>
      <c r="AO3" s="45">
        <f>SUMPRODUCT(AO$5:AO$103,$AF$5:$AF$103)</f>
        <v>324.13349047208044</v>
      </c>
    </row>
    <row r="4" spans="1:41" ht="39.6" x14ac:dyDescent="0.3">
      <c r="A4" s="40" t="s">
        <v>192</v>
      </c>
      <c r="B4" s="40" t="s">
        <v>193</v>
      </c>
      <c r="C4" s="41" t="s">
        <v>194</v>
      </c>
      <c r="D4" s="205" t="s">
        <v>261</v>
      </c>
      <c r="E4" s="40" t="s">
        <v>195</v>
      </c>
      <c r="F4" s="41" t="s">
        <v>196</v>
      </c>
      <c r="G4" s="205" t="s">
        <v>262</v>
      </c>
      <c r="I4" s="43" t="s">
        <v>197</v>
      </c>
      <c r="J4" s="43">
        <v>20</v>
      </c>
      <c r="K4" s="43">
        <f>J4*10</f>
        <v>200</v>
      </c>
      <c r="L4" s="43">
        <v>180</v>
      </c>
      <c r="O4" s="45" t="s">
        <v>198</v>
      </c>
      <c r="P4" s="45" t="s">
        <v>199</v>
      </c>
      <c r="Q4" s="45" t="s">
        <v>198</v>
      </c>
      <c r="R4" s="45" t="s">
        <v>199</v>
      </c>
      <c r="S4" s="45" t="s">
        <v>198</v>
      </c>
      <c r="T4" s="45" t="s">
        <v>199</v>
      </c>
      <c r="V4" s="45" t="s">
        <v>198</v>
      </c>
      <c r="W4" s="45" t="s">
        <v>199</v>
      </c>
      <c r="X4" s="45" t="s">
        <v>198</v>
      </c>
      <c r="Y4" s="45" t="s">
        <v>199</v>
      </c>
      <c r="Z4" s="45" t="s">
        <v>198</v>
      </c>
      <c r="AA4" s="45" t="s">
        <v>199</v>
      </c>
      <c r="AG4" s="45" t="s">
        <v>198</v>
      </c>
      <c r="AH4" s="45" t="s">
        <v>199</v>
      </c>
      <c r="AI4" s="53">
        <f>AI2/AK2</f>
        <v>25.406198371967108</v>
      </c>
      <c r="AJ4" s="45" t="s">
        <v>198</v>
      </c>
      <c r="AK4" s="45" t="s">
        <v>199</v>
      </c>
      <c r="AL4" s="45" t="s">
        <v>198</v>
      </c>
      <c r="AM4" s="45" t="s">
        <v>199</v>
      </c>
      <c r="AN4" s="45" t="s">
        <v>198</v>
      </c>
      <c r="AO4" s="45" t="s">
        <v>199</v>
      </c>
    </row>
    <row r="5" spans="1:41" x14ac:dyDescent="0.25">
      <c r="A5" s="43">
        <v>1</v>
      </c>
      <c r="B5" s="43" t="str">
        <f>N5&amp;","&amp;N5</f>
        <v>1,1</v>
      </c>
      <c r="C5" s="43" t="str">
        <f t="shared" ref="C5:C36" si="0">"[["&amp;0&amp;","&amp;O5&amp;"],["&amp;Q$2&amp;","&amp;Q5&amp;"],["&amp;S$2&amp;","&amp;S5&amp;"]]"</f>
        <v>[[0,0],[1,0],[2,0]]</v>
      </c>
      <c r="D5" s="43" t="str">
        <f>"[["&amp;0&amp;","&amp;V5&amp;"],["&amp;X$2&amp;","&amp;X5&amp;"],["&amp;Z$2&amp;","&amp;Z5&amp;"]]"</f>
        <v>[[0,0],[1,0],[2,0]]</v>
      </c>
      <c r="E5" s="45" t="str">
        <f>AD5&amp;","&amp;AE5</f>
        <v>10,19</v>
      </c>
      <c r="F5" s="45" t="str">
        <f>"[["&amp;0&amp;","&amp;AG5&amp;"]]"</f>
        <v>[[0,0]]</v>
      </c>
      <c r="G5" s="43" t="str">
        <f>"[["&amp;0&amp;","&amp;AJ5&amp;"],["&amp;AL$2&amp;","&amp;AL5&amp;"],["&amp;AN$2&amp;","&amp;AN5&amp;"]]"</f>
        <v>[[0,0],[1,0],[2,0]]</v>
      </c>
      <c r="I5" s="43" t="s">
        <v>200</v>
      </c>
      <c r="J5" s="43">
        <f>J4*J3</f>
        <v>200000</v>
      </c>
      <c r="K5" s="43">
        <f>K4*J5</f>
        <v>40000000</v>
      </c>
      <c r="L5" s="43">
        <f>L4*J5</f>
        <v>36000000</v>
      </c>
      <c r="N5" s="43">
        <v>1</v>
      </c>
      <c r="O5" s="48">
        <v>0</v>
      </c>
      <c r="P5" s="49">
        <f>O5/SUM(O$5:O$103)</f>
        <v>0</v>
      </c>
      <c r="Q5" s="48">
        <v>0</v>
      </c>
      <c r="R5" s="49">
        <f>Q5/SUM(Q$5:Q$103)</f>
        <v>0</v>
      </c>
      <c r="S5" s="48">
        <v>0</v>
      </c>
      <c r="T5" s="49">
        <f>S5/SUM(S$5:S$103)</f>
        <v>0</v>
      </c>
      <c r="V5" s="48">
        <v>0</v>
      </c>
      <c r="W5" s="49">
        <f>V5/SUM(V$5:V$103)</f>
        <v>0</v>
      </c>
      <c r="X5" s="48">
        <v>0</v>
      </c>
      <c r="Y5" s="49">
        <f>X5/SUM(X$5:X$103)</f>
        <v>0</v>
      </c>
      <c r="Z5" s="48">
        <f>V5</f>
        <v>0</v>
      </c>
      <c r="AA5" s="49">
        <f>Z5/SUM(Z$5:Z$103)</f>
        <v>0</v>
      </c>
      <c r="AD5" s="45">
        <f t="shared" ref="AD5:AD36" si="1">N5*10</f>
        <v>10</v>
      </c>
      <c r="AE5" s="45">
        <f>AD5+9</f>
        <v>19</v>
      </c>
      <c r="AF5" s="45">
        <f>AVERAGE(AD5:AE5)</f>
        <v>14.5</v>
      </c>
      <c r="AG5" s="48">
        <v>0</v>
      </c>
      <c r="AH5" s="49">
        <f>AG5/SUM(AG$5:AG$103)</f>
        <v>0</v>
      </c>
      <c r="AI5" s="54">
        <f>AI4*180</f>
        <v>4573.1157069540795</v>
      </c>
      <c r="AJ5" s="48">
        <v>0</v>
      </c>
      <c r="AK5" s="49">
        <f>AJ5/SUM(AJ$5:AJ$103)</f>
        <v>0</v>
      </c>
      <c r="AL5" s="48">
        <v>0</v>
      </c>
      <c r="AM5" s="49">
        <f>AL5/SUM(AL$5:AL$103)</f>
        <v>0</v>
      </c>
      <c r="AN5" s="48">
        <f>AJ5</f>
        <v>0</v>
      </c>
      <c r="AO5" s="49">
        <f>AN5/SUM(AN$5:AN$103)</f>
        <v>0</v>
      </c>
    </row>
    <row r="6" spans="1:41" x14ac:dyDescent="0.25">
      <c r="A6" s="43">
        <v>2</v>
      </c>
      <c r="B6" s="43" t="str">
        <f t="shared" ref="B6:B69" si="2">N6&amp;","&amp;N6</f>
        <v>2,2</v>
      </c>
      <c r="C6" s="43" t="str">
        <f t="shared" si="0"/>
        <v>[[0,0],[1,0],[2,0]]</v>
      </c>
      <c r="D6" s="43" t="str">
        <f t="shared" ref="D6:D69" si="3">"[["&amp;0&amp;","&amp;V6&amp;"],["&amp;X$2&amp;","&amp;X6&amp;"],["&amp;Z$2&amp;","&amp;Z6&amp;"]]"</f>
        <v>[[0,0],[1,0],[2,0]]</v>
      </c>
      <c r="E6" s="45" t="str">
        <f t="shared" ref="E6:E69" si="4">AD6&amp;","&amp;AE6</f>
        <v>20,29</v>
      </c>
      <c r="F6" s="45" t="str">
        <f t="shared" ref="F6:F69" si="5">"[["&amp;0&amp;","&amp;AG6&amp;"]]"</f>
        <v>[[0,0]]</v>
      </c>
      <c r="G6" s="43" t="str">
        <f t="shared" ref="G6:G69" si="6">"[["&amp;0&amp;","&amp;AJ6&amp;"],["&amp;AL$2&amp;","&amp;AL6&amp;"],["&amp;AN$2&amp;","&amp;AN6&amp;"]]"</f>
        <v>[[0,0],[1,0],[2,0]]</v>
      </c>
      <c r="I6" s="43" t="s">
        <v>87</v>
      </c>
      <c r="J6" s="43">
        <f>J3*P3</f>
        <v>300626.2359920899</v>
      </c>
      <c r="N6" s="43">
        <v>2</v>
      </c>
      <c r="O6" s="48">
        <v>0</v>
      </c>
      <c r="P6" s="49">
        <f t="shared" ref="P6:P69" si="7">O6/SUM(O$5:O$103)</f>
        <v>0</v>
      </c>
      <c r="Q6" s="48">
        <v>0</v>
      </c>
      <c r="R6" s="49">
        <f t="shared" ref="R6:T69" si="8">Q6/SUM(Q$5:Q$103)</f>
        <v>0</v>
      </c>
      <c r="S6" s="48">
        <v>0</v>
      </c>
      <c r="T6" s="49">
        <f t="shared" si="8"/>
        <v>0</v>
      </c>
      <c r="V6" s="48">
        <v>0</v>
      </c>
      <c r="W6" s="49">
        <f t="shared" ref="W6:W69" si="9">V6/SUM(V$5:V$103)</f>
        <v>0</v>
      </c>
      <c r="X6" s="48">
        <v>0</v>
      </c>
      <c r="Y6" s="49">
        <f t="shared" ref="Y6" si="10">X6/SUM(X$5:X$103)</f>
        <v>0</v>
      </c>
      <c r="Z6" s="48">
        <f t="shared" ref="Z6:Z69" si="11">V6</f>
        <v>0</v>
      </c>
      <c r="AA6" s="49">
        <f t="shared" ref="AA6" si="12">Z6/SUM(Z$5:Z$103)</f>
        <v>0</v>
      </c>
      <c r="AD6" s="45">
        <f t="shared" si="1"/>
        <v>20</v>
      </c>
      <c r="AE6" s="45">
        <f t="shared" ref="AE6:AE69" si="13">AD6+9</f>
        <v>29</v>
      </c>
      <c r="AF6" s="45">
        <f t="shared" ref="AF6:AF69" si="14">AVERAGE(AD6:AE6)</f>
        <v>24.5</v>
      </c>
      <c r="AG6" s="48">
        <v>0</v>
      </c>
      <c r="AH6" s="49">
        <f t="shared" ref="AH6:AH69" si="15">AG6/SUM(AG$5:AG$103)</f>
        <v>0</v>
      </c>
      <c r="AI6" s="54">
        <f>AI3*20</f>
        <v>7959.1706326384892</v>
      </c>
      <c r="AJ6" s="48">
        <v>0</v>
      </c>
      <c r="AK6" s="49">
        <f t="shared" ref="AK6:AM69" si="16">AJ6/SUM(AJ$5:AJ$103)</f>
        <v>0</v>
      </c>
      <c r="AL6" s="48">
        <v>0</v>
      </c>
      <c r="AM6" s="49">
        <f t="shared" si="16"/>
        <v>0</v>
      </c>
      <c r="AN6" s="48">
        <f t="shared" ref="AN6:AN69" si="17">AJ6</f>
        <v>0</v>
      </c>
      <c r="AO6" s="49">
        <f t="shared" ref="AO6" si="18">AN6/SUM(AN$5:AN$103)</f>
        <v>0</v>
      </c>
    </row>
    <row r="7" spans="1:41" x14ac:dyDescent="0.25">
      <c r="A7" s="43">
        <v>3</v>
      </c>
      <c r="B7" s="43" t="str">
        <f t="shared" si="2"/>
        <v>3,3</v>
      </c>
      <c r="C7" s="43" t="str">
        <f t="shared" si="0"/>
        <v>[[0,0],[1,0],[2,0]]</v>
      </c>
      <c r="D7" s="43" t="str">
        <f t="shared" si="3"/>
        <v>[[0,0],[1,0],[2,0]]</v>
      </c>
      <c r="E7" s="45" t="str">
        <f t="shared" si="4"/>
        <v>30,39</v>
      </c>
      <c r="F7" s="45" t="str">
        <f t="shared" si="5"/>
        <v>[[0,0]]</v>
      </c>
      <c r="G7" s="43" t="str">
        <f t="shared" si="6"/>
        <v>[[0,0],[1,0],[2,0]]</v>
      </c>
      <c r="I7" s="43" t="s">
        <v>201</v>
      </c>
      <c r="J7" s="43">
        <f>J5*2</f>
        <v>400000</v>
      </c>
      <c r="N7" s="43">
        <v>3</v>
      </c>
      <c r="O7" s="48">
        <v>0</v>
      </c>
      <c r="P7" s="49">
        <f t="shared" si="7"/>
        <v>0</v>
      </c>
      <c r="Q7" s="48">
        <v>0</v>
      </c>
      <c r="R7" s="49">
        <f t="shared" si="8"/>
        <v>0</v>
      </c>
      <c r="S7" s="48">
        <v>0</v>
      </c>
      <c r="T7" s="49">
        <f t="shared" si="8"/>
        <v>0</v>
      </c>
      <c r="V7" s="48">
        <v>0</v>
      </c>
      <c r="W7" s="49">
        <f t="shared" si="9"/>
        <v>0</v>
      </c>
      <c r="X7" s="48">
        <v>0</v>
      </c>
      <c r="Y7" s="49">
        <f t="shared" ref="Y7" si="19">X7/SUM(X$5:X$103)</f>
        <v>0</v>
      </c>
      <c r="Z7" s="48">
        <f t="shared" si="11"/>
        <v>0</v>
      </c>
      <c r="AA7" s="49">
        <f t="shared" ref="AA7" si="20">Z7/SUM(Z$5:Z$103)</f>
        <v>0</v>
      </c>
      <c r="AD7" s="45">
        <f t="shared" si="1"/>
        <v>30</v>
      </c>
      <c r="AE7" s="45">
        <f t="shared" si="13"/>
        <v>39</v>
      </c>
      <c r="AF7" s="45">
        <f t="shared" si="14"/>
        <v>34.5</v>
      </c>
      <c r="AG7" s="48">
        <v>0</v>
      </c>
      <c r="AH7" s="49">
        <f t="shared" si="15"/>
        <v>0</v>
      </c>
      <c r="AI7" s="54">
        <f>AI5+AI6</f>
        <v>12532.286339592569</v>
      </c>
      <c r="AJ7" s="48">
        <v>0</v>
      </c>
      <c r="AK7" s="49">
        <f t="shared" si="16"/>
        <v>0</v>
      </c>
      <c r="AL7" s="48">
        <v>0</v>
      </c>
      <c r="AM7" s="49">
        <f t="shared" si="16"/>
        <v>0</v>
      </c>
      <c r="AN7" s="48">
        <f t="shared" si="17"/>
        <v>0</v>
      </c>
      <c r="AO7" s="49">
        <f t="shared" ref="AO7" si="21">AN7/SUM(AN$5:AN$103)</f>
        <v>0</v>
      </c>
    </row>
    <row r="8" spans="1:41" x14ac:dyDescent="0.25">
      <c r="A8" s="43">
        <v>4</v>
      </c>
      <c r="B8" s="43" t="str">
        <f t="shared" si="2"/>
        <v>4,4</v>
      </c>
      <c r="C8" s="43" t="str">
        <f t="shared" si="0"/>
        <v>[[0,0],[1,0],[2,0]]</v>
      </c>
      <c r="D8" s="43" t="str">
        <f t="shared" si="3"/>
        <v>[[0,0],[1,0],[2,0]]</v>
      </c>
      <c r="E8" s="45" t="str">
        <f t="shared" si="4"/>
        <v>40,49</v>
      </c>
      <c r="F8" s="45" t="str">
        <f t="shared" si="5"/>
        <v>[[0,0]]</v>
      </c>
      <c r="G8" s="43" t="str">
        <f t="shared" si="6"/>
        <v>[[0,0],[1,0],[2,0]]</v>
      </c>
      <c r="N8" s="43">
        <v>4</v>
      </c>
      <c r="O8" s="48">
        <v>0</v>
      </c>
      <c r="P8" s="49">
        <f t="shared" si="7"/>
        <v>0</v>
      </c>
      <c r="Q8" s="48">
        <v>0</v>
      </c>
      <c r="R8" s="49">
        <f t="shared" si="8"/>
        <v>0</v>
      </c>
      <c r="S8" s="48">
        <v>0</v>
      </c>
      <c r="T8" s="49">
        <f t="shared" si="8"/>
        <v>0</v>
      </c>
      <c r="V8" s="48">
        <v>0</v>
      </c>
      <c r="W8" s="49">
        <f t="shared" si="9"/>
        <v>0</v>
      </c>
      <c r="X8" s="48">
        <v>0</v>
      </c>
      <c r="Y8" s="49">
        <f t="shared" ref="Y8" si="22">X8/SUM(X$5:X$103)</f>
        <v>0</v>
      </c>
      <c r="Z8" s="48">
        <f t="shared" si="11"/>
        <v>0</v>
      </c>
      <c r="AA8" s="49">
        <f t="shared" ref="AA8" si="23">Z8/SUM(Z$5:Z$103)</f>
        <v>0</v>
      </c>
      <c r="AD8" s="45">
        <f t="shared" si="1"/>
        <v>40</v>
      </c>
      <c r="AE8" s="45">
        <f t="shared" si="13"/>
        <v>49</v>
      </c>
      <c r="AF8" s="45">
        <f t="shared" si="14"/>
        <v>44.5</v>
      </c>
      <c r="AG8" s="48">
        <v>0</v>
      </c>
      <c r="AH8" s="49">
        <f t="shared" si="15"/>
        <v>0</v>
      </c>
      <c r="AI8" s="49"/>
      <c r="AJ8" s="48">
        <v>0</v>
      </c>
      <c r="AK8" s="49">
        <f t="shared" si="16"/>
        <v>0</v>
      </c>
      <c r="AL8" s="48">
        <v>0</v>
      </c>
      <c r="AM8" s="49">
        <f t="shared" si="16"/>
        <v>0</v>
      </c>
      <c r="AN8" s="48">
        <f t="shared" si="17"/>
        <v>0</v>
      </c>
      <c r="AO8" s="49">
        <f t="shared" ref="AO8" si="24">AN8/SUM(AN$5:AN$103)</f>
        <v>0</v>
      </c>
    </row>
    <row r="9" spans="1:41" x14ac:dyDescent="0.25">
      <c r="A9" s="43">
        <v>5</v>
      </c>
      <c r="B9" s="43" t="str">
        <f t="shared" si="2"/>
        <v>5,5</v>
      </c>
      <c r="C9" s="43" t="str">
        <f t="shared" si="0"/>
        <v>[[0,0],[1,0],[2,0]]</v>
      </c>
      <c r="D9" s="43" t="str">
        <f t="shared" si="3"/>
        <v>[[0,0],[1,0],[2,0]]</v>
      </c>
      <c r="E9" s="45" t="str">
        <f t="shared" si="4"/>
        <v>50,59</v>
      </c>
      <c r="F9" s="45" t="str">
        <f t="shared" si="5"/>
        <v>[[0,0]]</v>
      </c>
      <c r="G9" s="43" t="str">
        <f t="shared" si="6"/>
        <v>[[0,0],[1,0],[2,0]]</v>
      </c>
      <c r="I9" s="50" t="s">
        <v>202</v>
      </c>
      <c r="N9" s="43">
        <v>5</v>
      </c>
      <c r="O9" s="48">
        <v>0</v>
      </c>
      <c r="P9" s="49">
        <f t="shared" si="7"/>
        <v>0</v>
      </c>
      <c r="Q9" s="48">
        <v>0</v>
      </c>
      <c r="R9" s="49">
        <f t="shared" si="8"/>
        <v>0</v>
      </c>
      <c r="S9" s="48">
        <v>0</v>
      </c>
      <c r="T9" s="49">
        <f t="shared" si="8"/>
        <v>0</v>
      </c>
      <c r="V9" s="48">
        <v>0</v>
      </c>
      <c r="W9" s="49">
        <f t="shared" si="9"/>
        <v>0</v>
      </c>
      <c r="X9" s="48">
        <v>0</v>
      </c>
      <c r="Y9" s="49">
        <f t="shared" ref="Y9" si="25">X9/SUM(X$5:X$103)</f>
        <v>0</v>
      </c>
      <c r="Z9" s="48">
        <f t="shared" si="11"/>
        <v>0</v>
      </c>
      <c r="AA9" s="49">
        <f t="shared" ref="AA9" si="26">Z9/SUM(Z$5:Z$103)</f>
        <v>0</v>
      </c>
      <c r="AD9" s="45">
        <f t="shared" si="1"/>
        <v>50</v>
      </c>
      <c r="AE9" s="45">
        <f t="shared" si="13"/>
        <v>59</v>
      </c>
      <c r="AF9" s="45">
        <f t="shared" si="14"/>
        <v>54.5</v>
      </c>
      <c r="AG9" s="48">
        <v>0</v>
      </c>
      <c r="AH9" s="49">
        <f t="shared" si="15"/>
        <v>0</v>
      </c>
      <c r="AI9" s="49"/>
      <c r="AJ9" s="48">
        <v>0</v>
      </c>
      <c r="AK9" s="49">
        <f t="shared" si="16"/>
        <v>0</v>
      </c>
      <c r="AL9" s="48">
        <v>0</v>
      </c>
      <c r="AM9" s="49">
        <f t="shared" si="16"/>
        <v>0</v>
      </c>
      <c r="AN9" s="48">
        <f t="shared" si="17"/>
        <v>0</v>
      </c>
      <c r="AO9" s="49">
        <f t="shared" ref="AO9" si="27">AN9/SUM(AN$5:AN$103)</f>
        <v>0</v>
      </c>
    </row>
    <row r="10" spans="1:41" x14ac:dyDescent="0.25">
      <c r="A10" s="43">
        <v>6</v>
      </c>
      <c r="B10" s="43" t="str">
        <f t="shared" si="2"/>
        <v>6,6</v>
      </c>
      <c r="C10" s="43" t="str">
        <f t="shared" si="0"/>
        <v>[[0,0],[1,0],[2,0]]</v>
      </c>
      <c r="D10" s="43" t="str">
        <f t="shared" si="3"/>
        <v>[[0,0],[1,0],[2,0]]</v>
      </c>
      <c r="E10" s="45" t="str">
        <f t="shared" si="4"/>
        <v>60,69</v>
      </c>
      <c r="F10" s="45" t="str">
        <f t="shared" si="5"/>
        <v>[[0,0]]</v>
      </c>
      <c r="G10" s="43" t="str">
        <f t="shared" si="6"/>
        <v>[[0,0],[1,0],[2,0]]</v>
      </c>
      <c r="I10" s="43" t="s">
        <v>203</v>
      </c>
      <c r="N10" s="43">
        <v>6</v>
      </c>
      <c r="O10" s="48">
        <v>0</v>
      </c>
      <c r="P10" s="49">
        <f t="shared" si="7"/>
        <v>0</v>
      </c>
      <c r="Q10" s="48">
        <v>0</v>
      </c>
      <c r="R10" s="49">
        <f t="shared" si="8"/>
        <v>0</v>
      </c>
      <c r="S10" s="48">
        <v>0</v>
      </c>
      <c r="T10" s="49">
        <f t="shared" si="8"/>
        <v>0</v>
      </c>
      <c r="V10" s="48">
        <v>0</v>
      </c>
      <c r="W10" s="49">
        <f t="shared" si="9"/>
        <v>0</v>
      </c>
      <c r="X10" s="48">
        <v>0</v>
      </c>
      <c r="Y10" s="49">
        <f t="shared" ref="Y10" si="28">X10/SUM(X$5:X$103)</f>
        <v>0</v>
      </c>
      <c r="Z10" s="48">
        <f t="shared" si="11"/>
        <v>0</v>
      </c>
      <c r="AA10" s="49">
        <f t="shared" ref="AA10" si="29">Z10/SUM(Z$5:Z$103)</f>
        <v>0</v>
      </c>
      <c r="AD10" s="45">
        <f t="shared" si="1"/>
        <v>60</v>
      </c>
      <c r="AE10" s="45">
        <f t="shared" si="13"/>
        <v>69</v>
      </c>
      <c r="AF10" s="45">
        <f t="shared" si="14"/>
        <v>64.5</v>
      </c>
      <c r="AG10" s="48">
        <v>0</v>
      </c>
      <c r="AH10" s="49">
        <f t="shared" si="15"/>
        <v>0</v>
      </c>
      <c r="AI10" s="49"/>
      <c r="AJ10" s="48">
        <v>0</v>
      </c>
      <c r="AK10" s="49">
        <f t="shared" si="16"/>
        <v>0</v>
      </c>
      <c r="AL10" s="48">
        <v>0</v>
      </c>
      <c r="AM10" s="49">
        <f t="shared" si="16"/>
        <v>0</v>
      </c>
      <c r="AN10" s="48">
        <f t="shared" si="17"/>
        <v>0</v>
      </c>
      <c r="AO10" s="49">
        <f t="shared" ref="AO10" si="30">AN10/SUM(AN$5:AN$103)</f>
        <v>0</v>
      </c>
    </row>
    <row r="11" spans="1:41" x14ac:dyDescent="0.25">
      <c r="A11" s="43">
        <v>7</v>
      </c>
      <c r="B11" s="43" t="str">
        <f t="shared" si="2"/>
        <v>7,7</v>
      </c>
      <c r="C11" s="43" t="str">
        <f t="shared" si="0"/>
        <v>[[0,0],[1,0],[2,0]]</v>
      </c>
      <c r="D11" s="43" t="str">
        <f t="shared" si="3"/>
        <v>[[0,0],[1,0],[2,0]]</v>
      </c>
      <c r="E11" s="45" t="str">
        <f t="shared" si="4"/>
        <v>70,79</v>
      </c>
      <c r="F11" s="45" t="str">
        <f t="shared" si="5"/>
        <v>[[0,0]]</v>
      </c>
      <c r="G11" s="43" t="str">
        <f t="shared" si="6"/>
        <v>[[0,0],[1,0],[2,0]]</v>
      </c>
      <c r="I11" s="43" t="s">
        <v>204</v>
      </c>
      <c r="N11" s="43">
        <v>7</v>
      </c>
      <c r="O11" s="48">
        <v>0</v>
      </c>
      <c r="P11" s="49">
        <f t="shared" si="7"/>
        <v>0</v>
      </c>
      <c r="Q11" s="48">
        <v>0</v>
      </c>
      <c r="R11" s="49">
        <f t="shared" si="8"/>
        <v>0</v>
      </c>
      <c r="S11" s="48">
        <v>0</v>
      </c>
      <c r="T11" s="49">
        <f t="shared" si="8"/>
        <v>0</v>
      </c>
      <c r="V11" s="48">
        <v>0</v>
      </c>
      <c r="W11" s="49">
        <f t="shared" si="9"/>
        <v>0</v>
      </c>
      <c r="X11" s="48">
        <v>0</v>
      </c>
      <c r="Y11" s="49">
        <f t="shared" ref="Y11" si="31">X11/SUM(X$5:X$103)</f>
        <v>0</v>
      </c>
      <c r="Z11" s="48">
        <f t="shared" si="11"/>
        <v>0</v>
      </c>
      <c r="AA11" s="49">
        <f t="shared" ref="AA11" si="32">Z11/SUM(Z$5:Z$103)</f>
        <v>0</v>
      </c>
      <c r="AD11" s="45">
        <f t="shared" si="1"/>
        <v>70</v>
      </c>
      <c r="AE11" s="45">
        <f t="shared" si="13"/>
        <v>79</v>
      </c>
      <c r="AF11" s="45">
        <f t="shared" si="14"/>
        <v>74.5</v>
      </c>
      <c r="AG11" s="48">
        <v>0</v>
      </c>
      <c r="AH11" s="49">
        <f t="shared" si="15"/>
        <v>0</v>
      </c>
      <c r="AI11" s="49"/>
      <c r="AJ11" s="48">
        <v>0</v>
      </c>
      <c r="AK11" s="49">
        <f t="shared" si="16"/>
        <v>0</v>
      </c>
      <c r="AL11" s="48">
        <v>0</v>
      </c>
      <c r="AM11" s="49">
        <f t="shared" si="16"/>
        <v>0</v>
      </c>
      <c r="AN11" s="48">
        <f t="shared" si="17"/>
        <v>0</v>
      </c>
      <c r="AO11" s="49">
        <f t="shared" ref="AO11" si="33">AN11/SUM(AN$5:AN$103)</f>
        <v>0</v>
      </c>
    </row>
    <row r="12" spans="1:41" x14ac:dyDescent="0.25">
      <c r="A12" s="43">
        <v>8</v>
      </c>
      <c r="B12" s="43" t="str">
        <f t="shared" si="2"/>
        <v>8,8</v>
      </c>
      <c r="C12" s="43" t="str">
        <f t="shared" si="0"/>
        <v>[[0,0],[1,0],[2,0]]</v>
      </c>
      <c r="D12" s="43" t="str">
        <f t="shared" si="3"/>
        <v>[[0,0],[1,0],[2,0]]</v>
      </c>
      <c r="E12" s="45" t="str">
        <f t="shared" si="4"/>
        <v>80,89</v>
      </c>
      <c r="F12" s="45" t="str">
        <f t="shared" si="5"/>
        <v>[[0,0]]</v>
      </c>
      <c r="G12" s="43" t="str">
        <f t="shared" si="6"/>
        <v>[[0,0],[1,0],[2,0]]</v>
      </c>
      <c r="K12" s="44"/>
      <c r="N12" s="43">
        <v>8</v>
      </c>
      <c r="O12" s="48">
        <v>0</v>
      </c>
      <c r="P12" s="49">
        <f t="shared" si="7"/>
        <v>0</v>
      </c>
      <c r="Q12" s="48">
        <v>0</v>
      </c>
      <c r="R12" s="49">
        <f t="shared" si="8"/>
        <v>0</v>
      </c>
      <c r="S12" s="48">
        <v>0</v>
      </c>
      <c r="T12" s="49">
        <f t="shared" si="8"/>
        <v>0</v>
      </c>
      <c r="V12" s="48">
        <v>0</v>
      </c>
      <c r="W12" s="49">
        <f t="shared" si="9"/>
        <v>0</v>
      </c>
      <c r="X12" s="48">
        <v>0</v>
      </c>
      <c r="Y12" s="49">
        <f t="shared" ref="Y12" si="34">X12/SUM(X$5:X$103)</f>
        <v>0</v>
      </c>
      <c r="Z12" s="48">
        <f t="shared" si="11"/>
        <v>0</v>
      </c>
      <c r="AA12" s="49">
        <f t="shared" ref="AA12" si="35">Z12/SUM(Z$5:Z$103)</f>
        <v>0</v>
      </c>
      <c r="AD12" s="45">
        <f t="shared" si="1"/>
        <v>80</v>
      </c>
      <c r="AE12" s="45">
        <f t="shared" si="13"/>
        <v>89</v>
      </c>
      <c r="AF12" s="45">
        <f t="shared" si="14"/>
        <v>84.5</v>
      </c>
      <c r="AG12" s="48">
        <v>0</v>
      </c>
      <c r="AH12" s="49">
        <f t="shared" si="15"/>
        <v>0</v>
      </c>
      <c r="AI12" s="49"/>
      <c r="AJ12" s="48">
        <v>0</v>
      </c>
      <c r="AK12" s="49">
        <f t="shared" si="16"/>
        <v>0</v>
      </c>
      <c r="AL12" s="48">
        <v>0</v>
      </c>
      <c r="AM12" s="49">
        <f t="shared" si="16"/>
        <v>0</v>
      </c>
      <c r="AN12" s="48">
        <f t="shared" si="17"/>
        <v>0</v>
      </c>
      <c r="AO12" s="49">
        <f t="shared" ref="AO12" si="36">AN12/SUM(AN$5:AN$103)</f>
        <v>0</v>
      </c>
    </row>
    <row r="13" spans="1:41" x14ac:dyDescent="0.25">
      <c r="A13" s="43">
        <v>9</v>
      </c>
      <c r="B13" s="43" t="str">
        <f t="shared" si="2"/>
        <v>9,9</v>
      </c>
      <c r="C13" s="43" t="str">
        <f t="shared" si="0"/>
        <v>[[0,0],[1,0],[2,0]]</v>
      </c>
      <c r="D13" s="43" t="str">
        <f t="shared" si="3"/>
        <v>[[0,0],[1,0],[2,0]]</v>
      </c>
      <c r="E13" s="45" t="str">
        <f t="shared" si="4"/>
        <v>90,99</v>
      </c>
      <c r="F13" s="45" t="str">
        <f t="shared" si="5"/>
        <v>[[0,0]]</v>
      </c>
      <c r="G13" s="43" t="str">
        <f t="shared" si="6"/>
        <v>[[0,0],[1,0],[2,0]]</v>
      </c>
      <c r="K13" s="51"/>
      <c r="N13" s="43">
        <v>9</v>
      </c>
      <c r="O13" s="48">
        <v>0</v>
      </c>
      <c r="P13" s="49">
        <f t="shared" si="7"/>
        <v>0</v>
      </c>
      <c r="Q13" s="48">
        <v>0</v>
      </c>
      <c r="R13" s="49">
        <f t="shared" si="8"/>
        <v>0</v>
      </c>
      <c r="S13" s="48">
        <v>0</v>
      </c>
      <c r="T13" s="49">
        <f t="shared" si="8"/>
        <v>0</v>
      </c>
      <c r="V13" s="48">
        <v>0</v>
      </c>
      <c r="W13" s="49">
        <f t="shared" si="9"/>
        <v>0</v>
      </c>
      <c r="X13" s="48">
        <v>0</v>
      </c>
      <c r="Y13" s="49">
        <f t="shared" ref="Y13" si="37">X13/SUM(X$5:X$103)</f>
        <v>0</v>
      </c>
      <c r="Z13" s="48">
        <f t="shared" si="11"/>
        <v>0</v>
      </c>
      <c r="AA13" s="49">
        <f t="shared" ref="AA13" si="38">Z13/SUM(Z$5:Z$103)</f>
        <v>0</v>
      </c>
      <c r="AD13" s="45">
        <f t="shared" si="1"/>
        <v>90</v>
      </c>
      <c r="AE13" s="45">
        <f t="shared" si="13"/>
        <v>99</v>
      </c>
      <c r="AF13" s="45">
        <f t="shared" si="14"/>
        <v>94.5</v>
      </c>
      <c r="AG13" s="48">
        <v>0</v>
      </c>
      <c r="AH13" s="49">
        <f t="shared" si="15"/>
        <v>0</v>
      </c>
      <c r="AI13" s="49"/>
      <c r="AJ13" s="48">
        <v>0</v>
      </c>
      <c r="AK13" s="49">
        <f t="shared" si="16"/>
        <v>0</v>
      </c>
      <c r="AL13" s="48">
        <v>0</v>
      </c>
      <c r="AM13" s="49">
        <f t="shared" si="16"/>
        <v>0</v>
      </c>
      <c r="AN13" s="48">
        <f t="shared" si="17"/>
        <v>0</v>
      </c>
      <c r="AO13" s="49">
        <f t="shared" ref="AO13" si="39">AN13/SUM(AN$5:AN$103)</f>
        <v>0</v>
      </c>
    </row>
    <row r="14" spans="1:41" x14ac:dyDescent="0.25">
      <c r="A14" s="43">
        <v>10</v>
      </c>
      <c r="B14" s="43" t="str">
        <f t="shared" si="2"/>
        <v>10,10</v>
      </c>
      <c r="C14" s="43" t="str">
        <f t="shared" si="0"/>
        <v>[[0,3],[1,3],[2,3]]</v>
      </c>
      <c r="D14" s="43" t="str">
        <f t="shared" si="3"/>
        <v>[[0,4],[1,3],[2,4]]</v>
      </c>
      <c r="E14" s="45" t="str">
        <f t="shared" si="4"/>
        <v>100,109</v>
      </c>
      <c r="F14" s="45" t="str">
        <f t="shared" si="5"/>
        <v>[[0,8]]</v>
      </c>
      <c r="G14" s="43" t="str">
        <f t="shared" si="6"/>
        <v>[[0,4],[1,3],[2,4]]</v>
      </c>
      <c r="L14" s="44"/>
      <c r="N14" s="43">
        <v>10</v>
      </c>
      <c r="O14" s="48">
        <v>3</v>
      </c>
      <c r="P14" s="49">
        <f t="shared" si="7"/>
        <v>1.9775873434410035E-2</v>
      </c>
      <c r="Q14" s="48">
        <v>3</v>
      </c>
      <c r="R14" s="49">
        <f t="shared" si="8"/>
        <v>1.9775873434410035E-2</v>
      </c>
      <c r="S14" s="48">
        <v>3</v>
      </c>
      <c r="T14" s="49">
        <f t="shared" si="8"/>
        <v>1.9775873434410035E-2</v>
      </c>
      <c r="V14" s="48">
        <v>4</v>
      </c>
      <c r="W14" s="49">
        <f t="shared" si="9"/>
        <v>1.3691596782474752E-2</v>
      </c>
      <c r="X14" s="48">
        <v>3</v>
      </c>
      <c r="Y14" s="49">
        <f t="shared" ref="Y14" si="40">X14/SUM(X$5:X$103)</f>
        <v>1.049141802005959E-2</v>
      </c>
      <c r="Z14" s="48">
        <f t="shared" si="11"/>
        <v>4</v>
      </c>
      <c r="AA14" s="49">
        <f t="shared" ref="AA14" si="41">Z14/SUM(Z$5:Z$103)</f>
        <v>1.3691596782474752E-2</v>
      </c>
      <c r="AD14" s="45">
        <f t="shared" si="1"/>
        <v>100</v>
      </c>
      <c r="AE14" s="45">
        <f t="shared" si="13"/>
        <v>109</v>
      </c>
      <c r="AF14" s="45">
        <f t="shared" si="14"/>
        <v>104.5</v>
      </c>
      <c r="AG14" s="48">
        <v>8</v>
      </c>
      <c r="AH14" s="49">
        <f t="shared" si="15"/>
        <v>6.25E-2</v>
      </c>
      <c r="AI14" s="49"/>
      <c r="AJ14" s="48">
        <v>4</v>
      </c>
      <c r="AK14" s="49">
        <f t="shared" si="16"/>
        <v>1.7705774295642168E-2</v>
      </c>
      <c r="AL14" s="48">
        <v>3</v>
      </c>
      <c r="AM14" s="49">
        <f t="shared" si="16"/>
        <v>1.0964912280701754E-2</v>
      </c>
      <c r="AN14" s="48">
        <f t="shared" si="17"/>
        <v>4</v>
      </c>
      <c r="AO14" s="49">
        <f t="shared" ref="AO14" si="42">AN14/SUM(AN$5:AN$103)</f>
        <v>1.7705774295642168E-2</v>
      </c>
    </row>
    <row r="15" spans="1:41" x14ac:dyDescent="0.25">
      <c r="A15" s="43">
        <v>11</v>
      </c>
      <c r="B15" s="43" t="str">
        <f t="shared" si="2"/>
        <v>11,11</v>
      </c>
      <c r="C15" s="43" t="str">
        <f t="shared" si="0"/>
        <v>[[0,3],[1,3],[2,3]]</v>
      </c>
      <c r="D15" s="43" t="str">
        <f t="shared" si="3"/>
        <v>[[0,4],[1,3],[2,4]]</v>
      </c>
      <c r="E15" s="45" t="str">
        <f t="shared" si="4"/>
        <v>110,119</v>
      </c>
      <c r="F15" s="45" t="str">
        <f t="shared" si="5"/>
        <v>[[0,10]]</v>
      </c>
      <c r="G15" s="43" t="str">
        <f t="shared" si="6"/>
        <v>[[0,4],[1,3],[2,4]]</v>
      </c>
      <c r="L15" s="44"/>
      <c r="N15" s="43">
        <v>11</v>
      </c>
      <c r="O15" s="48">
        <v>3</v>
      </c>
      <c r="P15" s="49">
        <f t="shared" si="7"/>
        <v>1.9775873434410035E-2</v>
      </c>
      <c r="Q15" s="48">
        <v>3</v>
      </c>
      <c r="R15" s="49">
        <f t="shared" si="8"/>
        <v>1.9775873434410035E-2</v>
      </c>
      <c r="S15" s="48">
        <v>3</v>
      </c>
      <c r="T15" s="49">
        <f t="shared" si="8"/>
        <v>1.9775873434410035E-2</v>
      </c>
      <c r="V15" s="48">
        <v>4</v>
      </c>
      <c r="W15" s="49">
        <f t="shared" si="9"/>
        <v>1.3691596782474752E-2</v>
      </c>
      <c r="X15" s="48">
        <v>3</v>
      </c>
      <c r="Y15" s="49">
        <f t="shared" ref="Y15" si="43">X15/SUM(X$5:X$103)</f>
        <v>1.049141802005959E-2</v>
      </c>
      <c r="Z15" s="48">
        <f t="shared" si="11"/>
        <v>4</v>
      </c>
      <c r="AA15" s="49">
        <f t="shared" ref="AA15" si="44">Z15/SUM(Z$5:Z$103)</f>
        <v>1.3691596782474752E-2</v>
      </c>
      <c r="AD15" s="45">
        <f t="shared" si="1"/>
        <v>110</v>
      </c>
      <c r="AE15" s="45">
        <f t="shared" si="13"/>
        <v>119</v>
      </c>
      <c r="AF15" s="45">
        <f t="shared" si="14"/>
        <v>114.5</v>
      </c>
      <c r="AG15" s="48">
        <v>10</v>
      </c>
      <c r="AH15" s="49">
        <f t="shared" si="15"/>
        <v>7.8125E-2</v>
      </c>
      <c r="AI15" s="49"/>
      <c r="AJ15" s="48">
        <v>4</v>
      </c>
      <c r="AK15" s="49">
        <f t="shared" si="16"/>
        <v>1.7705774295642168E-2</v>
      </c>
      <c r="AL15" s="48">
        <v>3</v>
      </c>
      <c r="AM15" s="49">
        <f t="shared" si="16"/>
        <v>1.0964912280701754E-2</v>
      </c>
      <c r="AN15" s="48">
        <f t="shared" si="17"/>
        <v>4</v>
      </c>
      <c r="AO15" s="49">
        <f t="shared" ref="AO15" si="45">AN15/SUM(AN$5:AN$103)</f>
        <v>1.7705774295642168E-2</v>
      </c>
    </row>
    <row r="16" spans="1:41" x14ac:dyDescent="0.25">
      <c r="A16" s="43">
        <v>12</v>
      </c>
      <c r="B16" s="43" t="str">
        <f t="shared" si="2"/>
        <v>12,12</v>
      </c>
      <c r="C16" s="43" t="str">
        <f t="shared" si="0"/>
        <v>[[0,3],[1,3],[2,3]]</v>
      </c>
      <c r="D16" s="43" t="str">
        <f t="shared" si="3"/>
        <v>[[0,4],[1,3],[2,4]]</v>
      </c>
      <c r="E16" s="45" t="str">
        <f t="shared" si="4"/>
        <v>120,129</v>
      </c>
      <c r="F16" s="45" t="str">
        <f t="shared" si="5"/>
        <v>[[0,10]]</v>
      </c>
      <c r="G16" s="43" t="str">
        <f t="shared" si="6"/>
        <v>[[0,4],[1,3],[2,4]]</v>
      </c>
      <c r="L16" s="44"/>
      <c r="N16" s="43">
        <v>12</v>
      </c>
      <c r="O16" s="48">
        <v>3</v>
      </c>
      <c r="P16" s="49">
        <f t="shared" si="7"/>
        <v>1.9775873434410035E-2</v>
      </c>
      <c r="Q16" s="48">
        <v>3</v>
      </c>
      <c r="R16" s="49">
        <f t="shared" si="8"/>
        <v>1.9775873434410035E-2</v>
      </c>
      <c r="S16" s="48">
        <v>3</v>
      </c>
      <c r="T16" s="49">
        <f t="shared" si="8"/>
        <v>1.9775873434410035E-2</v>
      </c>
      <c r="V16" s="48">
        <v>4</v>
      </c>
      <c r="W16" s="49">
        <f t="shared" si="9"/>
        <v>1.3691596782474752E-2</v>
      </c>
      <c r="X16" s="48">
        <v>3</v>
      </c>
      <c r="Y16" s="49">
        <f t="shared" ref="Y16" si="46">X16/SUM(X$5:X$103)</f>
        <v>1.049141802005959E-2</v>
      </c>
      <c r="Z16" s="48">
        <f t="shared" si="11"/>
        <v>4</v>
      </c>
      <c r="AA16" s="49">
        <f t="shared" ref="AA16" si="47">Z16/SUM(Z$5:Z$103)</f>
        <v>1.3691596782474752E-2</v>
      </c>
      <c r="AD16" s="45">
        <f t="shared" si="1"/>
        <v>120</v>
      </c>
      <c r="AE16" s="45">
        <f t="shared" si="13"/>
        <v>129</v>
      </c>
      <c r="AF16" s="45">
        <f t="shared" si="14"/>
        <v>124.5</v>
      </c>
      <c r="AG16" s="48">
        <v>10</v>
      </c>
      <c r="AH16" s="49">
        <f t="shared" si="15"/>
        <v>7.8125E-2</v>
      </c>
      <c r="AI16" s="49"/>
      <c r="AJ16" s="48">
        <v>4</v>
      </c>
      <c r="AK16" s="49">
        <f t="shared" si="16"/>
        <v>1.7705774295642168E-2</v>
      </c>
      <c r="AL16" s="48">
        <v>3</v>
      </c>
      <c r="AM16" s="49">
        <f t="shared" si="16"/>
        <v>1.0964912280701754E-2</v>
      </c>
      <c r="AN16" s="48">
        <f t="shared" si="17"/>
        <v>4</v>
      </c>
      <c r="AO16" s="49">
        <f t="shared" ref="AO16" si="48">AN16/SUM(AN$5:AN$103)</f>
        <v>1.7705774295642168E-2</v>
      </c>
    </row>
    <row r="17" spans="1:41" x14ac:dyDescent="0.25">
      <c r="A17" s="43">
        <v>13</v>
      </c>
      <c r="B17" s="43" t="str">
        <f t="shared" si="2"/>
        <v>13,13</v>
      </c>
      <c r="C17" s="43" t="str">
        <f t="shared" si="0"/>
        <v>[[0,3],[1,3],[2,3]]</v>
      </c>
      <c r="D17" s="43" t="str">
        <f t="shared" si="3"/>
        <v>[[0,4],[1,3],[2,4]]</v>
      </c>
      <c r="E17" s="45" t="str">
        <f t="shared" si="4"/>
        <v>130,139</v>
      </c>
      <c r="F17" s="45" t="str">
        <f t="shared" si="5"/>
        <v>[[0,10]]</v>
      </c>
      <c r="G17" s="43" t="str">
        <f t="shared" si="6"/>
        <v>[[0,4],[1,3],[2,4]]</v>
      </c>
      <c r="L17" s="44"/>
      <c r="N17" s="43">
        <v>13</v>
      </c>
      <c r="O17" s="48">
        <v>3</v>
      </c>
      <c r="P17" s="49">
        <f t="shared" si="7"/>
        <v>1.9775873434410035E-2</v>
      </c>
      <c r="Q17" s="48">
        <v>3</v>
      </c>
      <c r="R17" s="49">
        <f t="shared" si="8"/>
        <v>1.9775873434410035E-2</v>
      </c>
      <c r="S17" s="48">
        <v>3</v>
      </c>
      <c r="T17" s="49">
        <f t="shared" si="8"/>
        <v>1.9775873434410035E-2</v>
      </c>
      <c r="V17" s="48">
        <v>4</v>
      </c>
      <c r="W17" s="49">
        <f t="shared" si="9"/>
        <v>1.3691596782474752E-2</v>
      </c>
      <c r="X17" s="48">
        <v>3</v>
      </c>
      <c r="Y17" s="49">
        <f t="shared" ref="Y17" si="49">X17/SUM(X$5:X$103)</f>
        <v>1.049141802005959E-2</v>
      </c>
      <c r="Z17" s="48">
        <f t="shared" si="11"/>
        <v>4</v>
      </c>
      <c r="AA17" s="49">
        <f t="shared" ref="AA17" si="50">Z17/SUM(Z$5:Z$103)</f>
        <v>1.3691596782474752E-2</v>
      </c>
      <c r="AD17" s="45">
        <f t="shared" si="1"/>
        <v>130</v>
      </c>
      <c r="AE17" s="45">
        <f t="shared" si="13"/>
        <v>139</v>
      </c>
      <c r="AF17" s="45">
        <f t="shared" si="14"/>
        <v>134.5</v>
      </c>
      <c r="AG17" s="48">
        <v>10</v>
      </c>
      <c r="AH17" s="49">
        <f t="shared" si="15"/>
        <v>7.8125E-2</v>
      </c>
      <c r="AI17" s="49"/>
      <c r="AJ17" s="48">
        <v>4</v>
      </c>
      <c r="AK17" s="49">
        <f t="shared" si="16"/>
        <v>1.7705774295642168E-2</v>
      </c>
      <c r="AL17" s="48">
        <v>3</v>
      </c>
      <c r="AM17" s="49">
        <f t="shared" si="16"/>
        <v>1.0964912280701754E-2</v>
      </c>
      <c r="AN17" s="48">
        <f t="shared" si="17"/>
        <v>4</v>
      </c>
      <c r="AO17" s="49">
        <f t="shared" ref="AO17" si="51">AN17/SUM(AN$5:AN$103)</f>
        <v>1.7705774295642168E-2</v>
      </c>
    </row>
    <row r="18" spans="1:41" x14ac:dyDescent="0.25">
      <c r="A18" s="43">
        <v>14</v>
      </c>
      <c r="B18" s="43" t="str">
        <f t="shared" si="2"/>
        <v>14,14</v>
      </c>
      <c r="C18" s="43" t="str">
        <f t="shared" si="0"/>
        <v>[[0,3],[1,3],[2,3]]</v>
      </c>
      <c r="D18" s="43" t="str">
        <f t="shared" si="3"/>
        <v>[[0,4],[1,3],[2,4]]</v>
      </c>
      <c r="E18" s="45" t="str">
        <f t="shared" si="4"/>
        <v>140,149</v>
      </c>
      <c r="F18" s="45" t="str">
        <f t="shared" si="5"/>
        <v>[[0,10]]</v>
      </c>
      <c r="G18" s="43" t="str">
        <f t="shared" si="6"/>
        <v>[[0,4],[1,3],[2,4]]</v>
      </c>
      <c r="L18" s="44"/>
      <c r="N18" s="43">
        <v>14</v>
      </c>
      <c r="O18" s="48">
        <v>3</v>
      </c>
      <c r="P18" s="49">
        <f t="shared" si="7"/>
        <v>1.9775873434410035E-2</v>
      </c>
      <c r="Q18" s="48">
        <v>3</v>
      </c>
      <c r="R18" s="49">
        <f t="shared" si="8"/>
        <v>1.9775873434410035E-2</v>
      </c>
      <c r="S18" s="48">
        <v>3</v>
      </c>
      <c r="T18" s="49">
        <f t="shared" si="8"/>
        <v>1.9775873434410035E-2</v>
      </c>
      <c r="V18" s="48">
        <v>4</v>
      </c>
      <c r="W18" s="49">
        <f t="shared" si="9"/>
        <v>1.3691596782474752E-2</v>
      </c>
      <c r="X18" s="48">
        <v>3</v>
      </c>
      <c r="Y18" s="49">
        <f t="shared" ref="Y18" si="52">X18/SUM(X$5:X$103)</f>
        <v>1.049141802005959E-2</v>
      </c>
      <c r="Z18" s="48">
        <f t="shared" si="11"/>
        <v>4</v>
      </c>
      <c r="AA18" s="49">
        <f t="shared" ref="AA18" si="53">Z18/SUM(Z$5:Z$103)</f>
        <v>1.3691596782474752E-2</v>
      </c>
      <c r="AD18" s="45">
        <f t="shared" si="1"/>
        <v>140</v>
      </c>
      <c r="AE18" s="45">
        <f t="shared" si="13"/>
        <v>149</v>
      </c>
      <c r="AF18" s="45">
        <f t="shared" si="14"/>
        <v>144.5</v>
      </c>
      <c r="AG18" s="48">
        <v>10</v>
      </c>
      <c r="AH18" s="49">
        <f t="shared" si="15"/>
        <v>7.8125E-2</v>
      </c>
      <c r="AI18" s="49"/>
      <c r="AJ18" s="48">
        <v>4</v>
      </c>
      <c r="AK18" s="49">
        <f t="shared" si="16"/>
        <v>1.7705774295642168E-2</v>
      </c>
      <c r="AL18" s="48">
        <v>3</v>
      </c>
      <c r="AM18" s="49">
        <f t="shared" si="16"/>
        <v>1.0964912280701754E-2</v>
      </c>
      <c r="AN18" s="48">
        <f t="shared" si="17"/>
        <v>4</v>
      </c>
      <c r="AO18" s="49">
        <f t="shared" ref="AO18" si="54">AN18/SUM(AN$5:AN$103)</f>
        <v>1.7705774295642168E-2</v>
      </c>
    </row>
    <row r="19" spans="1:41" x14ac:dyDescent="0.25">
      <c r="A19" s="43">
        <v>15</v>
      </c>
      <c r="B19" s="43" t="str">
        <f t="shared" si="2"/>
        <v>15,15</v>
      </c>
      <c r="C19" s="43" t="str">
        <f t="shared" si="0"/>
        <v>[[0,4],[1,4],[2,4]]</v>
      </c>
      <c r="D19" s="43" t="str">
        <f t="shared" si="3"/>
        <v>[[0,4],[1,3.048],[2,4]]</v>
      </c>
      <c r="E19" s="45" t="str">
        <f t="shared" si="4"/>
        <v>150,159</v>
      </c>
      <c r="F19" s="45" t="str">
        <f t="shared" si="5"/>
        <v>[[0,9]]</v>
      </c>
      <c r="G19" s="43" t="str">
        <f t="shared" si="6"/>
        <v>[[0,4],[1,3],[2,4]]</v>
      </c>
      <c r="N19" s="43">
        <v>15</v>
      </c>
      <c r="O19" s="48">
        <v>4</v>
      </c>
      <c r="P19" s="49">
        <f t="shared" si="7"/>
        <v>2.6367831245880047E-2</v>
      </c>
      <c r="Q19" s="48">
        <v>4</v>
      </c>
      <c r="R19" s="49">
        <f t="shared" si="8"/>
        <v>2.6367831245880047E-2</v>
      </c>
      <c r="S19" s="48">
        <v>4</v>
      </c>
      <c r="T19" s="49">
        <f t="shared" si="8"/>
        <v>2.6367831245880047E-2</v>
      </c>
      <c r="V19" s="48">
        <v>4</v>
      </c>
      <c r="W19" s="49">
        <f t="shared" si="9"/>
        <v>1.3691596782474752E-2</v>
      </c>
      <c r="X19" s="48">
        <v>3.048</v>
      </c>
      <c r="Y19" s="49">
        <f t="shared" ref="Y19" si="55">X19/SUM(X$5:X$103)</f>
        <v>1.0659280708380544E-2</v>
      </c>
      <c r="Z19" s="48">
        <f t="shared" si="11"/>
        <v>4</v>
      </c>
      <c r="AA19" s="49">
        <f t="shared" ref="AA19" si="56">Z19/SUM(Z$5:Z$103)</f>
        <v>1.3691596782474752E-2</v>
      </c>
      <c r="AD19" s="45">
        <f t="shared" si="1"/>
        <v>150</v>
      </c>
      <c r="AE19" s="45">
        <f t="shared" si="13"/>
        <v>159</v>
      </c>
      <c r="AF19" s="45">
        <f t="shared" si="14"/>
        <v>154.5</v>
      </c>
      <c r="AG19" s="48">
        <v>9</v>
      </c>
      <c r="AH19" s="49">
        <f t="shared" si="15"/>
        <v>7.03125E-2</v>
      </c>
      <c r="AI19" s="49"/>
      <c r="AJ19" s="48">
        <v>4</v>
      </c>
      <c r="AK19" s="49">
        <f t="shared" si="16"/>
        <v>1.7705774295642168E-2</v>
      </c>
      <c r="AL19" s="48">
        <v>3</v>
      </c>
      <c r="AM19" s="49">
        <f t="shared" si="16"/>
        <v>1.0964912280701754E-2</v>
      </c>
      <c r="AN19" s="48">
        <f t="shared" si="17"/>
        <v>4</v>
      </c>
      <c r="AO19" s="49">
        <f t="shared" ref="AO19" si="57">AN19/SUM(AN$5:AN$103)</f>
        <v>1.7705774295642168E-2</v>
      </c>
    </row>
    <row r="20" spans="1:41" x14ac:dyDescent="0.25">
      <c r="A20" s="43">
        <v>16</v>
      </c>
      <c r="B20" s="43" t="str">
        <f t="shared" si="2"/>
        <v>16,16</v>
      </c>
      <c r="C20" s="43" t="str">
        <f t="shared" si="0"/>
        <v>[[0,4],[1,4],[2,4]]</v>
      </c>
      <c r="D20" s="43" t="str">
        <f t="shared" si="3"/>
        <v>[[0,5],[1,4],[2,5]]</v>
      </c>
      <c r="E20" s="45" t="str">
        <f t="shared" si="4"/>
        <v>160,169</v>
      </c>
      <c r="F20" s="45" t="str">
        <f t="shared" si="5"/>
        <v>[[0,9]]</v>
      </c>
      <c r="G20" s="43" t="str">
        <f t="shared" si="6"/>
        <v>[[0,5],[1,4],[2,5]]</v>
      </c>
      <c r="N20" s="43">
        <v>16</v>
      </c>
      <c r="O20" s="48">
        <v>4</v>
      </c>
      <c r="P20" s="49">
        <f t="shared" si="7"/>
        <v>2.6367831245880047E-2</v>
      </c>
      <c r="Q20" s="48">
        <v>4</v>
      </c>
      <c r="R20" s="49">
        <f t="shared" si="8"/>
        <v>2.6367831245880047E-2</v>
      </c>
      <c r="S20" s="48">
        <v>4</v>
      </c>
      <c r="T20" s="49">
        <f t="shared" si="8"/>
        <v>2.6367831245880047E-2</v>
      </c>
      <c r="V20" s="48">
        <v>5</v>
      </c>
      <c r="W20" s="49">
        <f t="shared" si="9"/>
        <v>1.711449597809344E-2</v>
      </c>
      <c r="X20" s="48">
        <v>4</v>
      </c>
      <c r="Y20" s="49">
        <f t="shared" ref="Y20" si="58">X20/SUM(X$5:X$103)</f>
        <v>1.3988557360079453E-2</v>
      </c>
      <c r="Z20" s="48">
        <f t="shared" si="11"/>
        <v>5</v>
      </c>
      <c r="AA20" s="49">
        <f t="shared" ref="AA20" si="59">Z20/SUM(Z$5:Z$103)</f>
        <v>1.711449597809344E-2</v>
      </c>
      <c r="AD20" s="45">
        <f t="shared" si="1"/>
        <v>160</v>
      </c>
      <c r="AE20" s="45">
        <f t="shared" si="13"/>
        <v>169</v>
      </c>
      <c r="AF20" s="45">
        <f t="shared" si="14"/>
        <v>164.5</v>
      </c>
      <c r="AG20" s="48">
        <v>9</v>
      </c>
      <c r="AH20" s="49">
        <f t="shared" si="15"/>
        <v>7.03125E-2</v>
      </c>
      <c r="AI20" s="49"/>
      <c r="AJ20" s="48">
        <v>5</v>
      </c>
      <c r="AK20" s="49">
        <f t="shared" si="16"/>
        <v>2.213221786955271E-2</v>
      </c>
      <c r="AL20" s="48">
        <v>4</v>
      </c>
      <c r="AM20" s="49">
        <f t="shared" si="16"/>
        <v>1.4619883040935672E-2</v>
      </c>
      <c r="AN20" s="48">
        <f t="shared" si="17"/>
        <v>5</v>
      </c>
      <c r="AO20" s="49">
        <f t="shared" ref="AO20" si="60">AN20/SUM(AN$5:AN$103)</f>
        <v>2.213221786955271E-2</v>
      </c>
    </row>
    <row r="21" spans="1:41" x14ac:dyDescent="0.25">
      <c r="A21" s="43">
        <v>17</v>
      </c>
      <c r="B21" s="43" t="str">
        <f t="shared" si="2"/>
        <v>17,17</v>
      </c>
      <c r="C21" s="43" t="str">
        <f t="shared" si="0"/>
        <v>[[0,4],[1,4],[2,4]]</v>
      </c>
      <c r="D21" s="43" t="str">
        <f t="shared" si="3"/>
        <v>[[0,5],[1,4],[2,5]]</v>
      </c>
      <c r="E21" s="45" t="str">
        <f t="shared" si="4"/>
        <v>170,179</v>
      </c>
      <c r="F21" s="45" t="str">
        <f t="shared" si="5"/>
        <v>[[0,7]]</v>
      </c>
      <c r="G21" s="43" t="str">
        <f t="shared" si="6"/>
        <v>[[0,5],[1,4],[2,5]]</v>
      </c>
      <c r="N21" s="43">
        <v>17</v>
      </c>
      <c r="O21" s="48">
        <v>4</v>
      </c>
      <c r="P21" s="49">
        <f t="shared" si="7"/>
        <v>2.6367831245880047E-2</v>
      </c>
      <c r="Q21" s="48">
        <v>4</v>
      </c>
      <c r="R21" s="49">
        <f t="shared" si="8"/>
        <v>2.6367831245880047E-2</v>
      </c>
      <c r="S21" s="48">
        <v>4</v>
      </c>
      <c r="T21" s="49">
        <f t="shared" si="8"/>
        <v>2.6367831245880047E-2</v>
      </c>
      <c r="V21" s="48">
        <v>5</v>
      </c>
      <c r="W21" s="49">
        <f t="shared" si="9"/>
        <v>1.711449597809344E-2</v>
      </c>
      <c r="X21" s="48">
        <v>4</v>
      </c>
      <c r="Y21" s="49">
        <f t="shared" ref="Y21" si="61">X21/SUM(X$5:X$103)</f>
        <v>1.3988557360079453E-2</v>
      </c>
      <c r="Z21" s="48">
        <f t="shared" si="11"/>
        <v>5</v>
      </c>
      <c r="AA21" s="49">
        <f t="shared" ref="AA21" si="62">Z21/SUM(Z$5:Z$103)</f>
        <v>1.711449597809344E-2</v>
      </c>
      <c r="AD21" s="45">
        <f t="shared" si="1"/>
        <v>170</v>
      </c>
      <c r="AE21" s="45">
        <f t="shared" si="13"/>
        <v>179</v>
      </c>
      <c r="AF21" s="45">
        <f t="shared" si="14"/>
        <v>174.5</v>
      </c>
      <c r="AG21" s="48">
        <v>7</v>
      </c>
      <c r="AH21" s="49">
        <f t="shared" si="15"/>
        <v>5.46875E-2</v>
      </c>
      <c r="AI21" s="49"/>
      <c r="AJ21" s="48">
        <v>5</v>
      </c>
      <c r="AK21" s="49">
        <f t="shared" si="16"/>
        <v>2.213221786955271E-2</v>
      </c>
      <c r="AL21" s="48">
        <v>4</v>
      </c>
      <c r="AM21" s="49">
        <f t="shared" si="16"/>
        <v>1.4619883040935672E-2</v>
      </c>
      <c r="AN21" s="48">
        <f t="shared" si="17"/>
        <v>5</v>
      </c>
      <c r="AO21" s="49">
        <f t="shared" ref="AO21" si="63">AN21/SUM(AN$5:AN$103)</f>
        <v>2.213221786955271E-2</v>
      </c>
    </row>
    <row r="22" spans="1:41" x14ac:dyDescent="0.25">
      <c r="A22" s="43">
        <v>18</v>
      </c>
      <c r="B22" s="43" t="str">
        <f t="shared" si="2"/>
        <v>18,18</v>
      </c>
      <c r="C22" s="43" t="str">
        <f t="shared" si="0"/>
        <v>[[0,4],[1,4],[2,4]]</v>
      </c>
      <c r="D22" s="43" t="str">
        <f t="shared" si="3"/>
        <v>[[0,5],[1,4],[2,5]]</v>
      </c>
      <c r="E22" s="45" t="str">
        <f t="shared" si="4"/>
        <v>180,189</v>
      </c>
      <c r="F22" s="45" t="str">
        <f t="shared" si="5"/>
        <v>[[0,5]]</v>
      </c>
      <c r="G22" s="43" t="str">
        <f t="shared" si="6"/>
        <v>[[0,5],[1,4],[2,5]]</v>
      </c>
      <c r="N22" s="43">
        <v>18</v>
      </c>
      <c r="O22" s="48">
        <v>4</v>
      </c>
      <c r="P22" s="49">
        <f t="shared" si="7"/>
        <v>2.6367831245880047E-2</v>
      </c>
      <c r="Q22" s="48">
        <v>4</v>
      </c>
      <c r="R22" s="49">
        <f t="shared" si="8"/>
        <v>2.6367831245880047E-2</v>
      </c>
      <c r="S22" s="48">
        <v>4</v>
      </c>
      <c r="T22" s="49">
        <f t="shared" si="8"/>
        <v>2.6367831245880047E-2</v>
      </c>
      <c r="V22" s="48">
        <v>5</v>
      </c>
      <c r="W22" s="49">
        <f t="shared" si="9"/>
        <v>1.711449597809344E-2</v>
      </c>
      <c r="X22" s="48">
        <v>4</v>
      </c>
      <c r="Y22" s="49">
        <f t="shared" ref="Y22" si="64">X22/SUM(X$5:X$103)</f>
        <v>1.3988557360079453E-2</v>
      </c>
      <c r="Z22" s="48">
        <f t="shared" si="11"/>
        <v>5</v>
      </c>
      <c r="AA22" s="49">
        <f t="shared" ref="AA22" si="65">Z22/SUM(Z$5:Z$103)</f>
        <v>1.711449597809344E-2</v>
      </c>
      <c r="AD22" s="45">
        <f t="shared" si="1"/>
        <v>180</v>
      </c>
      <c r="AE22" s="45">
        <f t="shared" si="13"/>
        <v>189</v>
      </c>
      <c r="AF22" s="45">
        <f t="shared" si="14"/>
        <v>184.5</v>
      </c>
      <c r="AG22" s="48">
        <v>5</v>
      </c>
      <c r="AH22" s="49">
        <f t="shared" si="15"/>
        <v>3.90625E-2</v>
      </c>
      <c r="AI22" s="49"/>
      <c r="AJ22" s="48">
        <v>5</v>
      </c>
      <c r="AK22" s="49">
        <f t="shared" si="16"/>
        <v>2.213221786955271E-2</v>
      </c>
      <c r="AL22" s="48">
        <v>4</v>
      </c>
      <c r="AM22" s="49">
        <f t="shared" si="16"/>
        <v>1.4619883040935672E-2</v>
      </c>
      <c r="AN22" s="48">
        <f t="shared" si="17"/>
        <v>5</v>
      </c>
      <c r="AO22" s="49">
        <f t="shared" ref="AO22" si="66">AN22/SUM(AN$5:AN$103)</f>
        <v>2.213221786955271E-2</v>
      </c>
    </row>
    <row r="23" spans="1:41" x14ac:dyDescent="0.25">
      <c r="A23" s="43">
        <v>19</v>
      </c>
      <c r="B23" s="43" t="str">
        <f t="shared" si="2"/>
        <v>19,19</v>
      </c>
      <c r="C23" s="43" t="str">
        <f t="shared" si="0"/>
        <v>[[0,4],[1,4],[2,4]]</v>
      </c>
      <c r="D23" s="43" t="str">
        <f t="shared" si="3"/>
        <v>[[0,5],[1,4],[2,5]]</v>
      </c>
      <c r="E23" s="45" t="str">
        <f t="shared" si="4"/>
        <v>190,199</v>
      </c>
      <c r="F23" s="45" t="str">
        <f t="shared" si="5"/>
        <v>[[0,5]]</v>
      </c>
      <c r="G23" s="43" t="str">
        <f t="shared" si="6"/>
        <v>[[0,5],[1,4],[2,5]]</v>
      </c>
      <c r="N23" s="43">
        <v>19</v>
      </c>
      <c r="O23" s="48">
        <v>4</v>
      </c>
      <c r="P23" s="49">
        <f t="shared" si="7"/>
        <v>2.6367831245880047E-2</v>
      </c>
      <c r="Q23" s="48">
        <v>4</v>
      </c>
      <c r="R23" s="49">
        <f t="shared" si="8"/>
        <v>2.6367831245880047E-2</v>
      </c>
      <c r="S23" s="48">
        <v>4</v>
      </c>
      <c r="T23" s="49">
        <f t="shared" si="8"/>
        <v>2.6367831245880047E-2</v>
      </c>
      <c r="V23" s="48">
        <v>5</v>
      </c>
      <c r="W23" s="49">
        <f t="shared" si="9"/>
        <v>1.711449597809344E-2</v>
      </c>
      <c r="X23" s="48">
        <v>4</v>
      </c>
      <c r="Y23" s="49">
        <f t="shared" ref="Y23" si="67">X23/SUM(X$5:X$103)</f>
        <v>1.3988557360079453E-2</v>
      </c>
      <c r="Z23" s="48">
        <f t="shared" si="11"/>
        <v>5</v>
      </c>
      <c r="AA23" s="49">
        <f t="shared" ref="AA23" si="68">Z23/SUM(Z$5:Z$103)</f>
        <v>1.711449597809344E-2</v>
      </c>
      <c r="AD23" s="45">
        <f t="shared" si="1"/>
        <v>190</v>
      </c>
      <c r="AE23" s="45">
        <f t="shared" si="13"/>
        <v>199</v>
      </c>
      <c r="AF23" s="45">
        <f t="shared" si="14"/>
        <v>194.5</v>
      </c>
      <c r="AG23" s="48">
        <v>5</v>
      </c>
      <c r="AH23" s="49">
        <f t="shared" si="15"/>
        <v>3.90625E-2</v>
      </c>
      <c r="AI23" s="49"/>
      <c r="AJ23" s="48">
        <v>5</v>
      </c>
      <c r="AK23" s="49">
        <f t="shared" si="16"/>
        <v>2.213221786955271E-2</v>
      </c>
      <c r="AL23" s="48">
        <v>4</v>
      </c>
      <c r="AM23" s="49">
        <f t="shared" si="16"/>
        <v>1.4619883040935672E-2</v>
      </c>
      <c r="AN23" s="48">
        <f t="shared" si="17"/>
        <v>5</v>
      </c>
      <c r="AO23" s="49">
        <f t="shared" ref="AO23" si="69">AN23/SUM(AN$5:AN$103)</f>
        <v>2.213221786955271E-2</v>
      </c>
    </row>
    <row r="24" spans="1:41" x14ac:dyDescent="0.25">
      <c r="A24" s="43">
        <v>20</v>
      </c>
      <c r="B24" s="43" t="str">
        <f t="shared" si="2"/>
        <v>20,20</v>
      </c>
      <c r="C24" s="43" t="str">
        <f t="shared" si="0"/>
        <v>[[0,4],[1,4],[2,4]]</v>
      </c>
      <c r="D24" s="43" t="str">
        <f t="shared" si="3"/>
        <v>[[0,5],[1,4],[2,5]]</v>
      </c>
      <c r="E24" s="45" t="str">
        <f t="shared" si="4"/>
        <v>200,209</v>
      </c>
      <c r="F24" s="45" t="str">
        <f t="shared" si="5"/>
        <v>[[0,5]]</v>
      </c>
      <c r="G24" s="43" t="str">
        <f t="shared" si="6"/>
        <v>[[0,5],[1,4],[2,5]]</v>
      </c>
      <c r="N24" s="43">
        <v>20</v>
      </c>
      <c r="O24" s="48">
        <v>4</v>
      </c>
      <c r="P24" s="49">
        <f t="shared" si="7"/>
        <v>2.6367831245880047E-2</v>
      </c>
      <c r="Q24" s="48">
        <v>4</v>
      </c>
      <c r="R24" s="49">
        <f t="shared" si="8"/>
        <v>2.6367831245880047E-2</v>
      </c>
      <c r="S24" s="48">
        <v>4</v>
      </c>
      <c r="T24" s="49">
        <f t="shared" si="8"/>
        <v>2.6367831245880047E-2</v>
      </c>
      <c r="V24" s="48">
        <v>5</v>
      </c>
      <c r="W24" s="49">
        <f t="shared" si="9"/>
        <v>1.711449597809344E-2</v>
      </c>
      <c r="X24" s="48">
        <v>4</v>
      </c>
      <c r="Y24" s="49">
        <f t="shared" ref="Y24" si="70">X24/SUM(X$5:X$103)</f>
        <v>1.3988557360079453E-2</v>
      </c>
      <c r="Z24" s="48">
        <f t="shared" si="11"/>
        <v>5</v>
      </c>
      <c r="AA24" s="49">
        <f t="shared" ref="AA24" si="71">Z24/SUM(Z$5:Z$103)</f>
        <v>1.711449597809344E-2</v>
      </c>
      <c r="AD24" s="45">
        <f t="shared" si="1"/>
        <v>200</v>
      </c>
      <c r="AE24" s="45">
        <f t="shared" si="13"/>
        <v>209</v>
      </c>
      <c r="AF24" s="45">
        <f t="shared" si="14"/>
        <v>204.5</v>
      </c>
      <c r="AG24" s="48">
        <v>5</v>
      </c>
      <c r="AH24" s="49">
        <f t="shared" si="15"/>
        <v>3.90625E-2</v>
      </c>
      <c r="AI24" s="49"/>
      <c r="AJ24" s="48">
        <v>5</v>
      </c>
      <c r="AK24" s="49">
        <f t="shared" si="16"/>
        <v>2.213221786955271E-2</v>
      </c>
      <c r="AL24" s="48">
        <v>4</v>
      </c>
      <c r="AM24" s="49">
        <f t="shared" si="16"/>
        <v>1.4619883040935672E-2</v>
      </c>
      <c r="AN24" s="48">
        <f t="shared" si="17"/>
        <v>5</v>
      </c>
      <c r="AO24" s="49">
        <f t="shared" ref="AO24" si="72">AN24/SUM(AN$5:AN$103)</f>
        <v>2.213221786955271E-2</v>
      </c>
    </row>
    <row r="25" spans="1:41" x14ac:dyDescent="0.25">
      <c r="A25" s="43">
        <v>21</v>
      </c>
      <c r="B25" s="43" t="str">
        <f t="shared" si="2"/>
        <v>21,21</v>
      </c>
      <c r="C25" s="43" t="str">
        <f t="shared" si="0"/>
        <v>[[0,4],[1,4],[2,4]]</v>
      </c>
      <c r="D25" s="43" t="str">
        <f t="shared" si="3"/>
        <v>[[0,6],[1,5],[2,6]]</v>
      </c>
      <c r="E25" s="45" t="str">
        <f t="shared" si="4"/>
        <v>210,219</v>
      </c>
      <c r="F25" s="45" t="str">
        <f t="shared" si="5"/>
        <v>[[0,3]]</v>
      </c>
      <c r="G25" s="43" t="str">
        <f t="shared" si="6"/>
        <v>[[0,6],[1,5],[2,6]]</v>
      </c>
      <c r="N25" s="43">
        <v>21</v>
      </c>
      <c r="O25" s="48">
        <v>4</v>
      </c>
      <c r="P25" s="49">
        <f t="shared" si="7"/>
        <v>2.6367831245880047E-2</v>
      </c>
      <c r="Q25" s="48">
        <v>4</v>
      </c>
      <c r="R25" s="49">
        <f t="shared" si="8"/>
        <v>2.6367831245880047E-2</v>
      </c>
      <c r="S25" s="48">
        <v>4</v>
      </c>
      <c r="T25" s="49">
        <f t="shared" si="8"/>
        <v>2.6367831245880047E-2</v>
      </c>
      <c r="V25" s="48">
        <v>6</v>
      </c>
      <c r="W25" s="49">
        <f t="shared" si="9"/>
        <v>2.0537395173712128E-2</v>
      </c>
      <c r="X25" s="48">
        <v>5</v>
      </c>
      <c r="Y25" s="49">
        <f t="shared" ref="Y25" si="73">X25/SUM(X$5:X$103)</f>
        <v>1.7485696700099317E-2</v>
      </c>
      <c r="Z25" s="48">
        <f t="shared" si="11"/>
        <v>6</v>
      </c>
      <c r="AA25" s="49">
        <f t="shared" ref="AA25" si="74">Z25/SUM(Z$5:Z$103)</f>
        <v>2.0537395173712128E-2</v>
      </c>
      <c r="AD25" s="45">
        <f t="shared" si="1"/>
        <v>210</v>
      </c>
      <c r="AE25" s="45">
        <f t="shared" si="13"/>
        <v>219</v>
      </c>
      <c r="AF25" s="45">
        <f t="shared" si="14"/>
        <v>214.5</v>
      </c>
      <c r="AG25" s="48">
        <v>3</v>
      </c>
      <c r="AH25" s="49">
        <f t="shared" si="15"/>
        <v>2.34375E-2</v>
      </c>
      <c r="AI25" s="49"/>
      <c r="AJ25" s="48">
        <v>6</v>
      </c>
      <c r="AK25" s="49">
        <f t="shared" si="16"/>
        <v>2.6558661443463253E-2</v>
      </c>
      <c r="AL25" s="48">
        <v>5</v>
      </c>
      <c r="AM25" s="49">
        <f t="shared" si="16"/>
        <v>1.827485380116959E-2</v>
      </c>
      <c r="AN25" s="48">
        <f t="shared" si="17"/>
        <v>6</v>
      </c>
      <c r="AO25" s="49">
        <f t="shared" ref="AO25" si="75">AN25/SUM(AN$5:AN$103)</f>
        <v>2.6558661443463253E-2</v>
      </c>
    </row>
    <row r="26" spans="1:41" x14ac:dyDescent="0.25">
      <c r="A26" s="43">
        <v>22</v>
      </c>
      <c r="B26" s="43" t="str">
        <f t="shared" si="2"/>
        <v>22,22</v>
      </c>
      <c r="C26" s="43" t="str">
        <f t="shared" si="0"/>
        <v>[[0,4],[1,4],[2,4]]</v>
      </c>
      <c r="D26" s="43" t="str">
        <f t="shared" si="3"/>
        <v>[[0,6],[1,5],[2,6]]</v>
      </c>
      <c r="E26" s="45" t="str">
        <f t="shared" si="4"/>
        <v>220,229</v>
      </c>
      <c r="F26" s="45" t="str">
        <f t="shared" si="5"/>
        <v>[[0,3]]</v>
      </c>
      <c r="G26" s="43" t="str">
        <f t="shared" si="6"/>
        <v>[[0,6],[1,5],[2,6]]</v>
      </c>
      <c r="N26" s="43">
        <v>22</v>
      </c>
      <c r="O26" s="48">
        <v>4</v>
      </c>
      <c r="P26" s="49">
        <f t="shared" si="7"/>
        <v>2.6367831245880047E-2</v>
      </c>
      <c r="Q26" s="48">
        <v>4</v>
      </c>
      <c r="R26" s="49">
        <f t="shared" si="8"/>
        <v>2.6367831245880047E-2</v>
      </c>
      <c r="S26" s="48">
        <v>4</v>
      </c>
      <c r="T26" s="49">
        <f t="shared" si="8"/>
        <v>2.6367831245880047E-2</v>
      </c>
      <c r="V26" s="48">
        <v>6</v>
      </c>
      <c r="W26" s="49">
        <f t="shared" si="9"/>
        <v>2.0537395173712128E-2</v>
      </c>
      <c r="X26" s="48">
        <v>5</v>
      </c>
      <c r="Y26" s="49">
        <f t="shared" ref="Y26" si="76">X26/SUM(X$5:X$103)</f>
        <v>1.7485696700099317E-2</v>
      </c>
      <c r="Z26" s="48">
        <f t="shared" si="11"/>
        <v>6</v>
      </c>
      <c r="AA26" s="49">
        <f t="shared" ref="AA26" si="77">Z26/SUM(Z$5:Z$103)</f>
        <v>2.0537395173712128E-2</v>
      </c>
      <c r="AD26" s="45">
        <f t="shared" si="1"/>
        <v>220</v>
      </c>
      <c r="AE26" s="45">
        <f t="shared" si="13"/>
        <v>229</v>
      </c>
      <c r="AF26" s="45">
        <f t="shared" si="14"/>
        <v>224.5</v>
      </c>
      <c r="AG26" s="48">
        <v>3</v>
      </c>
      <c r="AH26" s="49">
        <f t="shared" si="15"/>
        <v>2.34375E-2</v>
      </c>
      <c r="AI26" s="49"/>
      <c r="AJ26" s="48">
        <v>6</v>
      </c>
      <c r="AK26" s="49">
        <f t="shared" si="16"/>
        <v>2.6558661443463253E-2</v>
      </c>
      <c r="AL26" s="48">
        <v>5</v>
      </c>
      <c r="AM26" s="49">
        <f t="shared" si="16"/>
        <v>1.827485380116959E-2</v>
      </c>
      <c r="AN26" s="48">
        <f t="shared" si="17"/>
        <v>6</v>
      </c>
      <c r="AO26" s="49">
        <f t="shared" ref="AO26" si="78">AN26/SUM(AN$5:AN$103)</f>
        <v>2.6558661443463253E-2</v>
      </c>
    </row>
    <row r="27" spans="1:41" x14ac:dyDescent="0.25">
      <c r="A27" s="43">
        <v>23</v>
      </c>
      <c r="B27" s="43" t="str">
        <f t="shared" si="2"/>
        <v>23,23</v>
      </c>
      <c r="C27" s="43" t="str">
        <f t="shared" si="0"/>
        <v>[[0,4],[1,4],[2,4]]</v>
      </c>
      <c r="D27" s="43" t="str">
        <f t="shared" si="3"/>
        <v>[[0,6],[1,5],[2,6]]</v>
      </c>
      <c r="E27" s="45" t="str">
        <f t="shared" si="4"/>
        <v>230,239</v>
      </c>
      <c r="F27" s="45" t="str">
        <f t="shared" si="5"/>
        <v>[[0,3]]</v>
      </c>
      <c r="G27" s="43" t="str">
        <f t="shared" si="6"/>
        <v>[[0,6],[1,5],[2,6]]</v>
      </c>
      <c r="N27" s="43">
        <v>23</v>
      </c>
      <c r="O27" s="48">
        <v>4</v>
      </c>
      <c r="P27" s="49">
        <f t="shared" si="7"/>
        <v>2.6367831245880047E-2</v>
      </c>
      <c r="Q27" s="48">
        <v>4</v>
      </c>
      <c r="R27" s="49">
        <f t="shared" si="8"/>
        <v>2.6367831245880047E-2</v>
      </c>
      <c r="S27" s="48">
        <v>4</v>
      </c>
      <c r="T27" s="49">
        <f t="shared" si="8"/>
        <v>2.6367831245880047E-2</v>
      </c>
      <c r="V27" s="48">
        <v>6</v>
      </c>
      <c r="W27" s="49">
        <f t="shared" si="9"/>
        <v>2.0537395173712128E-2</v>
      </c>
      <c r="X27" s="48">
        <v>5</v>
      </c>
      <c r="Y27" s="49">
        <f t="shared" ref="Y27" si="79">X27/SUM(X$5:X$103)</f>
        <v>1.7485696700099317E-2</v>
      </c>
      <c r="Z27" s="48">
        <f t="shared" si="11"/>
        <v>6</v>
      </c>
      <c r="AA27" s="49">
        <f t="shared" ref="AA27" si="80">Z27/SUM(Z$5:Z$103)</f>
        <v>2.0537395173712128E-2</v>
      </c>
      <c r="AD27" s="45">
        <f t="shared" si="1"/>
        <v>230</v>
      </c>
      <c r="AE27" s="45">
        <f t="shared" si="13"/>
        <v>239</v>
      </c>
      <c r="AF27" s="45">
        <f t="shared" si="14"/>
        <v>234.5</v>
      </c>
      <c r="AG27" s="48">
        <v>3</v>
      </c>
      <c r="AH27" s="49">
        <f t="shared" si="15"/>
        <v>2.34375E-2</v>
      </c>
      <c r="AI27" s="49"/>
      <c r="AJ27" s="48">
        <v>6</v>
      </c>
      <c r="AK27" s="49">
        <f t="shared" si="16"/>
        <v>2.6558661443463253E-2</v>
      </c>
      <c r="AL27" s="48">
        <v>5</v>
      </c>
      <c r="AM27" s="49">
        <f t="shared" si="16"/>
        <v>1.827485380116959E-2</v>
      </c>
      <c r="AN27" s="48">
        <f t="shared" si="17"/>
        <v>6</v>
      </c>
      <c r="AO27" s="49">
        <f t="shared" ref="AO27" si="81">AN27/SUM(AN$5:AN$103)</f>
        <v>2.6558661443463253E-2</v>
      </c>
    </row>
    <row r="28" spans="1:41" x14ac:dyDescent="0.25">
      <c r="A28" s="43">
        <v>24</v>
      </c>
      <c r="B28" s="43" t="str">
        <f t="shared" si="2"/>
        <v>24,24</v>
      </c>
      <c r="C28" s="43" t="str">
        <f t="shared" si="0"/>
        <v>[[0,4],[1,4],[2,4]]</v>
      </c>
      <c r="D28" s="43" t="str">
        <f t="shared" si="3"/>
        <v>[[0,6],[1,5],[2,6]]</v>
      </c>
      <c r="E28" s="45" t="str">
        <f t="shared" si="4"/>
        <v>240,249</v>
      </c>
      <c r="F28" s="45" t="str">
        <f t="shared" si="5"/>
        <v>[[0,3]]</v>
      </c>
      <c r="G28" s="43" t="str">
        <f t="shared" si="6"/>
        <v>[[0,6],[1,5],[2,6]]</v>
      </c>
      <c r="N28" s="43">
        <v>24</v>
      </c>
      <c r="O28" s="48">
        <v>4</v>
      </c>
      <c r="P28" s="49">
        <f t="shared" si="7"/>
        <v>2.6367831245880047E-2</v>
      </c>
      <c r="Q28" s="48">
        <v>4</v>
      </c>
      <c r="R28" s="49">
        <f t="shared" si="8"/>
        <v>2.6367831245880047E-2</v>
      </c>
      <c r="S28" s="48">
        <v>4</v>
      </c>
      <c r="T28" s="49">
        <f t="shared" si="8"/>
        <v>2.6367831245880047E-2</v>
      </c>
      <c r="V28" s="48">
        <v>6</v>
      </c>
      <c r="W28" s="49">
        <f t="shared" si="9"/>
        <v>2.0537395173712128E-2</v>
      </c>
      <c r="X28" s="48">
        <v>5</v>
      </c>
      <c r="Y28" s="49">
        <f t="shared" ref="Y28" si="82">X28/SUM(X$5:X$103)</f>
        <v>1.7485696700099317E-2</v>
      </c>
      <c r="Z28" s="48">
        <f t="shared" si="11"/>
        <v>6</v>
      </c>
      <c r="AA28" s="49">
        <f t="shared" ref="AA28" si="83">Z28/SUM(Z$5:Z$103)</f>
        <v>2.0537395173712128E-2</v>
      </c>
      <c r="AD28" s="45">
        <f t="shared" si="1"/>
        <v>240</v>
      </c>
      <c r="AE28" s="45">
        <f t="shared" si="13"/>
        <v>249</v>
      </c>
      <c r="AF28" s="45">
        <f t="shared" si="14"/>
        <v>244.5</v>
      </c>
      <c r="AG28" s="48">
        <v>3</v>
      </c>
      <c r="AH28" s="49">
        <f t="shared" si="15"/>
        <v>2.34375E-2</v>
      </c>
      <c r="AI28" s="49"/>
      <c r="AJ28" s="48">
        <v>6</v>
      </c>
      <c r="AK28" s="49">
        <f t="shared" si="16"/>
        <v>2.6558661443463253E-2</v>
      </c>
      <c r="AL28" s="48">
        <v>5</v>
      </c>
      <c r="AM28" s="49">
        <f t="shared" si="16"/>
        <v>1.827485380116959E-2</v>
      </c>
      <c r="AN28" s="48">
        <f t="shared" si="17"/>
        <v>6</v>
      </c>
      <c r="AO28" s="49">
        <f t="shared" ref="AO28" si="84">AN28/SUM(AN$5:AN$103)</f>
        <v>2.6558661443463253E-2</v>
      </c>
    </row>
    <row r="29" spans="1:41" x14ac:dyDescent="0.25">
      <c r="A29" s="43">
        <v>25</v>
      </c>
      <c r="B29" s="43" t="str">
        <f t="shared" si="2"/>
        <v>25,25</v>
      </c>
      <c r="C29" s="43" t="str">
        <f t="shared" si="0"/>
        <v>[[0,4],[1,4],[2,4]]</v>
      </c>
      <c r="D29" s="43" t="str">
        <f t="shared" si="3"/>
        <v>[[0,6],[1,5],[2,6]]</v>
      </c>
      <c r="E29" s="45" t="str">
        <f t="shared" si="4"/>
        <v>250,259</v>
      </c>
      <c r="F29" s="45" t="str">
        <f t="shared" si="5"/>
        <v>[[0,3]]</v>
      </c>
      <c r="G29" s="43" t="str">
        <f t="shared" si="6"/>
        <v>[[0,6],[1,5],[2,6]]</v>
      </c>
      <c r="N29" s="43">
        <v>25</v>
      </c>
      <c r="O29" s="48">
        <v>4</v>
      </c>
      <c r="P29" s="49">
        <f t="shared" si="7"/>
        <v>2.6367831245880047E-2</v>
      </c>
      <c r="Q29" s="48">
        <v>4</v>
      </c>
      <c r="R29" s="49">
        <f t="shared" si="8"/>
        <v>2.6367831245880047E-2</v>
      </c>
      <c r="S29" s="48">
        <v>4</v>
      </c>
      <c r="T29" s="49">
        <f t="shared" si="8"/>
        <v>2.6367831245880047E-2</v>
      </c>
      <c r="V29" s="48">
        <v>6</v>
      </c>
      <c r="W29" s="49">
        <f t="shared" si="9"/>
        <v>2.0537395173712128E-2</v>
      </c>
      <c r="X29" s="48">
        <v>5</v>
      </c>
      <c r="Y29" s="49">
        <f t="shared" ref="Y29" si="85">X29/SUM(X$5:X$103)</f>
        <v>1.7485696700099317E-2</v>
      </c>
      <c r="Z29" s="48">
        <f t="shared" si="11"/>
        <v>6</v>
      </c>
      <c r="AA29" s="49">
        <f t="shared" ref="AA29" si="86">Z29/SUM(Z$5:Z$103)</f>
        <v>2.0537395173712128E-2</v>
      </c>
      <c r="AD29" s="45">
        <f t="shared" si="1"/>
        <v>250</v>
      </c>
      <c r="AE29" s="45">
        <f t="shared" si="13"/>
        <v>259</v>
      </c>
      <c r="AF29" s="45">
        <f t="shared" si="14"/>
        <v>254.5</v>
      </c>
      <c r="AG29" s="48">
        <v>3</v>
      </c>
      <c r="AH29" s="49">
        <f t="shared" si="15"/>
        <v>2.34375E-2</v>
      </c>
      <c r="AI29" s="49"/>
      <c r="AJ29" s="48">
        <v>6</v>
      </c>
      <c r="AK29" s="49">
        <f t="shared" si="16"/>
        <v>2.6558661443463253E-2</v>
      </c>
      <c r="AL29" s="48">
        <v>5</v>
      </c>
      <c r="AM29" s="49">
        <f t="shared" si="16"/>
        <v>1.827485380116959E-2</v>
      </c>
      <c r="AN29" s="48">
        <f t="shared" si="17"/>
        <v>6</v>
      </c>
      <c r="AO29" s="49">
        <f t="shared" ref="AO29" si="87">AN29/SUM(AN$5:AN$103)</f>
        <v>2.6558661443463253E-2</v>
      </c>
    </row>
    <row r="30" spans="1:41" x14ac:dyDescent="0.25">
      <c r="A30" s="43">
        <v>26</v>
      </c>
      <c r="B30" s="43" t="str">
        <f t="shared" si="2"/>
        <v>26,26</v>
      </c>
      <c r="C30" s="43" t="str">
        <f t="shared" si="0"/>
        <v>[[0,5],[1,5],[2,5]]</v>
      </c>
      <c r="D30" s="43" t="str">
        <f t="shared" si="3"/>
        <v>[[0,7],[1,6],[2,7]]</v>
      </c>
      <c r="E30" s="45" t="str">
        <f t="shared" si="4"/>
        <v>260,269</v>
      </c>
      <c r="F30" s="45" t="str">
        <f t="shared" si="5"/>
        <v>[[0,2]]</v>
      </c>
      <c r="G30" s="43" t="str">
        <f t="shared" si="6"/>
        <v>[[0,7],[1,6],[2,7]]</v>
      </c>
      <c r="N30" s="43">
        <v>26</v>
      </c>
      <c r="O30" s="48">
        <v>5</v>
      </c>
      <c r="P30" s="49">
        <f t="shared" si="7"/>
        <v>3.2959789057350058E-2</v>
      </c>
      <c r="Q30" s="48">
        <v>5</v>
      </c>
      <c r="R30" s="49">
        <f t="shared" si="8"/>
        <v>3.2959789057350058E-2</v>
      </c>
      <c r="S30" s="48">
        <v>5</v>
      </c>
      <c r="T30" s="49">
        <f t="shared" si="8"/>
        <v>3.2959789057350058E-2</v>
      </c>
      <c r="V30" s="48">
        <v>7</v>
      </c>
      <c r="W30" s="49">
        <f t="shared" si="9"/>
        <v>2.3960294369330816E-2</v>
      </c>
      <c r="X30" s="48">
        <v>6</v>
      </c>
      <c r="Y30" s="49">
        <f t="shared" ref="Y30" si="88">X30/SUM(X$5:X$103)</f>
        <v>2.098283604011918E-2</v>
      </c>
      <c r="Z30" s="48">
        <f t="shared" si="11"/>
        <v>7</v>
      </c>
      <c r="AA30" s="49">
        <f t="shared" ref="AA30" si="89">Z30/SUM(Z$5:Z$103)</f>
        <v>2.3960294369330816E-2</v>
      </c>
      <c r="AD30" s="45">
        <f t="shared" si="1"/>
        <v>260</v>
      </c>
      <c r="AE30" s="45">
        <f t="shared" si="13"/>
        <v>269</v>
      </c>
      <c r="AF30" s="45">
        <f t="shared" si="14"/>
        <v>264.5</v>
      </c>
      <c r="AG30" s="48">
        <v>2</v>
      </c>
      <c r="AH30" s="49">
        <f t="shared" si="15"/>
        <v>1.5625E-2</v>
      </c>
      <c r="AI30" s="49"/>
      <c r="AJ30" s="48">
        <v>7</v>
      </c>
      <c r="AK30" s="49">
        <f t="shared" si="16"/>
        <v>3.0985105017373796E-2</v>
      </c>
      <c r="AL30" s="48">
        <v>6</v>
      </c>
      <c r="AM30" s="49">
        <f t="shared" si="16"/>
        <v>2.1929824561403508E-2</v>
      </c>
      <c r="AN30" s="48">
        <f t="shared" si="17"/>
        <v>7</v>
      </c>
      <c r="AO30" s="49">
        <f t="shared" ref="AO30" si="90">AN30/SUM(AN$5:AN$103)</f>
        <v>3.0985105017373796E-2</v>
      </c>
    </row>
    <row r="31" spans="1:41" x14ac:dyDescent="0.25">
      <c r="A31" s="43">
        <v>27</v>
      </c>
      <c r="B31" s="43" t="str">
        <f t="shared" si="2"/>
        <v>27,27</v>
      </c>
      <c r="C31" s="43" t="str">
        <f t="shared" si="0"/>
        <v>[[0,5],[1,5],[2,5]]</v>
      </c>
      <c r="D31" s="43" t="str">
        <f t="shared" si="3"/>
        <v>[[0,7],[1,6],[2,7]]</v>
      </c>
      <c r="E31" s="45" t="str">
        <f t="shared" si="4"/>
        <v>270,279</v>
      </c>
      <c r="F31" s="45" t="str">
        <f t="shared" si="5"/>
        <v>[[0,2]]</v>
      </c>
      <c r="G31" s="43" t="str">
        <f t="shared" si="6"/>
        <v>[[0,7],[1,6],[2,7]]</v>
      </c>
      <c r="N31" s="43">
        <v>27</v>
      </c>
      <c r="O31" s="48">
        <v>5</v>
      </c>
      <c r="P31" s="49">
        <f t="shared" si="7"/>
        <v>3.2959789057350058E-2</v>
      </c>
      <c r="Q31" s="48">
        <v>5</v>
      </c>
      <c r="R31" s="49">
        <f t="shared" si="8"/>
        <v>3.2959789057350058E-2</v>
      </c>
      <c r="S31" s="48">
        <v>5</v>
      </c>
      <c r="T31" s="49">
        <f t="shared" si="8"/>
        <v>3.2959789057350058E-2</v>
      </c>
      <c r="V31" s="48">
        <v>7</v>
      </c>
      <c r="W31" s="49">
        <f t="shared" si="9"/>
        <v>2.3960294369330816E-2</v>
      </c>
      <c r="X31" s="48">
        <v>6</v>
      </c>
      <c r="Y31" s="49">
        <f t="shared" ref="Y31" si="91">X31/SUM(X$5:X$103)</f>
        <v>2.098283604011918E-2</v>
      </c>
      <c r="Z31" s="48">
        <f t="shared" si="11"/>
        <v>7</v>
      </c>
      <c r="AA31" s="49">
        <f t="shared" ref="AA31" si="92">Z31/SUM(Z$5:Z$103)</f>
        <v>2.3960294369330816E-2</v>
      </c>
      <c r="AD31" s="45">
        <f t="shared" si="1"/>
        <v>270</v>
      </c>
      <c r="AE31" s="45">
        <f t="shared" si="13"/>
        <v>279</v>
      </c>
      <c r="AF31" s="45">
        <f t="shared" si="14"/>
        <v>274.5</v>
      </c>
      <c r="AG31" s="48">
        <v>2</v>
      </c>
      <c r="AH31" s="49">
        <f t="shared" si="15"/>
        <v>1.5625E-2</v>
      </c>
      <c r="AI31" s="49"/>
      <c r="AJ31" s="48">
        <v>7</v>
      </c>
      <c r="AK31" s="49">
        <f t="shared" si="16"/>
        <v>3.0985105017373796E-2</v>
      </c>
      <c r="AL31" s="48">
        <v>6</v>
      </c>
      <c r="AM31" s="49">
        <f t="shared" si="16"/>
        <v>2.1929824561403508E-2</v>
      </c>
      <c r="AN31" s="48">
        <f t="shared" si="17"/>
        <v>7</v>
      </c>
      <c r="AO31" s="49">
        <f t="shared" ref="AO31" si="93">AN31/SUM(AN$5:AN$103)</f>
        <v>3.0985105017373796E-2</v>
      </c>
    </row>
    <row r="32" spans="1:41" x14ac:dyDescent="0.25">
      <c r="A32" s="43">
        <v>28</v>
      </c>
      <c r="B32" s="43" t="str">
        <f t="shared" si="2"/>
        <v>28,28</v>
      </c>
      <c r="C32" s="43" t="str">
        <f t="shared" si="0"/>
        <v>[[0,5],[1,5],[2,5]]</v>
      </c>
      <c r="D32" s="43" t="str">
        <f t="shared" si="3"/>
        <v>[[0,7],[1,6],[2,7]]</v>
      </c>
      <c r="E32" s="45" t="str">
        <f t="shared" si="4"/>
        <v>280,289</v>
      </c>
      <c r="F32" s="45" t="str">
        <f t="shared" si="5"/>
        <v>[[0,2]]</v>
      </c>
      <c r="G32" s="43" t="str">
        <f t="shared" si="6"/>
        <v>[[0,7],[1,6],[2,7]]</v>
      </c>
      <c r="N32" s="43">
        <v>28</v>
      </c>
      <c r="O32" s="48">
        <v>5</v>
      </c>
      <c r="P32" s="49">
        <f t="shared" si="7"/>
        <v>3.2959789057350058E-2</v>
      </c>
      <c r="Q32" s="48">
        <v>5</v>
      </c>
      <c r="R32" s="49">
        <f t="shared" si="8"/>
        <v>3.2959789057350058E-2</v>
      </c>
      <c r="S32" s="48">
        <v>5</v>
      </c>
      <c r="T32" s="49">
        <f t="shared" si="8"/>
        <v>3.2959789057350058E-2</v>
      </c>
      <c r="V32" s="48">
        <v>7</v>
      </c>
      <c r="W32" s="49">
        <f t="shared" si="9"/>
        <v>2.3960294369330816E-2</v>
      </c>
      <c r="X32" s="48">
        <v>6</v>
      </c>
      <c r="Y32" s="49">
        <f t="shared" ref="Y32" si="94">X32/SUM(X$5:X$103)</f>
        <v>2.098283604011918E-2</v>
      </c>
      <c r="Z32" s="48">
        <f t="shared" si="11"/>
        <v>7</v>
      </c>
      <c r="AA32" s="49">
        <f t="shared" ref="AA32" si="95">Z32/SUM(Z$5:Z$103)</f>
        <v>2.3960294369330816E-2</v>
      </c>
      <c r="AD32" s="45">
        <f t="shared" si="1"/>
        <v>280</v>
      </c>
      <c r="AE32" s="45">
        <f t="shared" si="13"/>
        <v>289</v>
      </c>
      <c r="AF32" s="45">
        <f t="shared" si="14"/>
        <v>284.5</v>
      </c>
      <c r="AG32" s="48">
        <v>2</v>
      </c>
      <c r="AH32" s="49">
        <f t="shared" si="15"/>
        <v>1.5625E-2</v>
      </c>
      <c r="AI32" s="49"/>
      <c r="AJ32" s="48">
        <v>7</v>
      </c>
      <c r="AK32" s="49">
        <f t="shared" si="16"/>
        <v>3.0985105017373796E-2</v>
      </c>
      <c r="AL32" s="48">
        <v>6</v>
      </c>
      <c r="AM32" s="49">
        <f t="shared" si="16"/>
        <v>2.1929824561403508E-2</v>
      </c>
      <c r="AN32" s="48">
        <f t="shared" si="17"/>
        <v>7</v>
      </c>
      <c r="AO32" s="49">
        <f t="shared" ref="AO32" si="96">AN32/SUM(AN$5:AN$103)</f>
        <v>3.0985105017373796E-2</v>
      </c>
    </row>
    <row r="33" spans="1:41" x14ac:dyDescent="0.25">
      <c r="A33" s="43">
        <v>29</v>
      </c>
      <c r="B33" s="43" t="str">
        <f t="shared" si="2"/>
        <v>29,29</v>
      </c>
      <c r="C33" s="43" t="str">
        <f t="shared" si="0"/>
        <v>[[0,5],[1,5],[2,5]]</v>
      </c>
      <c r="D33" s="43" t="str">
        <f t="shared" si="3"/>
        <v>[[0,7],[1,6],[2,7]]</v>
      </c>
      <c r="E33" s="45" t="str">
        <f t="shared" si="4"/>
        <v>290,299</v>
      </c>
      <c r="F33" s="45" t="str">
        <f t="shared" si="5"/>
        <v>[[0,2]]</v>
      </c>
      <c r="G33" s="43" t="str">
        <f t="shared" si="6"/>
        <v>[[0,7],[1,6],[2,7]]</v>
      </c>
      <c r="N33" s="43">
        <v>29</v>
      </c>
      <c r="O33" s="48">
        <v>5</v>
      </c>
      <c r="P33" s="49">
        <f t="shared" si="7"/>
        <v>3.2959789057350058E-2</v>
      </c>
      <c r="Q33" s="48">
        <v>5</v>
      </c>
      <c r="R33" s="49">
        <f t="shared" si="8"/>
        <v>3.2959789057350058E-2</v>
      </c>
      <c r="S33" s="48">
        <v>5</v>
      </c>
      <c r="T33" s="49">
        <f t="shared" si="8"/>
        <v>3.2959789057350058E-2</v>
      </c>
      <c r="V33" s="48">
        <v>7</v>
      </c>
      <c r="W33" s="49">
        <f t="shared" si="9"/>
        <v>2.3960294369330816E-2</v>
      </c>
      <c r="X33" s="48">
        <v>6</v>
      </c>
      <c r="Y33" s="49">
        <f t="shared" ref="Y33" si="97">X33/SUM(X$5:X$103)</f>
        <v>2.098283604011918E-2</v>
      </c>
      <c r="Z33" s="48">
        <f t="shared" si="11"/>
        <v>7</v>
      </c>
      <c r="AA33" s="49">
        <f t="shared" ref="AA33" si="98">Z33/SUM(Z$5:Z$103)</f>
        <v>2.3960294369330816E-2</v>
      </c>
      <c r="AD33" s="45">
        <f t="shared" si="1"/>
        <v>290</v>
      </c>
      <c r="AE33" s="45">
        <f t="shared" si="13"/>
        <v>299</v>
      </c>
      <c r="AF33" s="45">
        <f t="shared" si="14"/>
        <v>294.5</v>
      </c>
      <c r="AG33" s="48">
        <v>2</v>
      </c>
      <c r="AH33" s="49">
        <f t="shared" si="15"/>
        <v>1.5625E-2</v>
      </c>
      <c r="AI33" s="49"/>
      <c r="AJ33" s="48">
        <v>7</v>
      </c>
      <c r="AK33" s="49">
        <f t="shared" si="16"/>
        <v>3.0985105017373796E-2</v>
      </c>
      <c r="AL33" s="48">
        <v>6</v>
      </c>
      <c r="AM33" s="49">
        <f t="shared" si="16"/>
        <v>2.1929824561403508E-2</v>
      </c>
      <c r="AN33" s="48">
        <f t="shared" si="17"/>
        <v>7</v>
      </c>
      <c r="AO33" s="49">
        <f t="shared" ref="AO33" si="99">AN33/SUM(AN$5:AN$103)</f>
        <v>3.0985105017373796E-2</v>
      </c>
    </row>
    <row r="34" spans="1:41" x14ac:dyDescent="0.25">
      <c r="A34" s="43">
        <v>30</v>
      </c>
      <c r="B34" s="43" t="str">
        <f t="shared" si="2"/>
        <v>30,30</v>
      </c>
      <c r="C34" s="43" t="str">
        <f t="shared" si="0"/>
        <v>[[0,5],[1,5],[2,5]]</v>
      </c>
      <c r="D34" s="43" t="str">
        <f t="shared" si="3"/>
        <v>[[0,7],[1,6],[2,7]]</v>
      </c>
      <c r="E34" s="45" t="str">
        <f t="shared" si="4"/>
        <v>300,309</v>
      </c>
      <c r="F34" s="45" t="str">
        <f t="shared" si="5"/>
        <v>[[0,2]]</v>
      </c>
      <c r="G34" s="43" t="str">
        <f t="shared" si="6"/>
        <v>[[0,7],[1,6],[2,7]]</v>
      </c>
      <c r="N34" s="43">
        <v>30</v>
      </c>
      <c r="O34" s="48">
        <v>5</v>
      </c>
      <c r="P34" s="49">
        <f t="shared" si="7"/>
        <v>3.2959789057350058E-2</v>
      </c>
      <c r="Q34" s="48">
        <v>5</v>
      </c>
      <c r="R34" s="49">
        <f t="shared" si="8"/>
        <v>3.2959789057350058E-2</v>
      </c>
      <c r="S34" s="48">
        <v>5</v>
      </c>
      <c r="T34" s="49">
        <f t="shared" si="8"/>
        <v>3.2959789057350058E-2</v>
      </c>
      <c r="V34" s="48">
        <v>7</v>
      </c>
      <c r="W34" s="49">
        <f t="shared" si="9"/>
        <v>2.3960294369330816E-2</v>
      </c>
      <c r="X34" s="48">
        <v>6</v>
      </c>
      <c r="Y34" s="49">
        <f t="shared" ref="Y34" si="100">X34/SUM(X$5:X$103)</f>
        <v>2.098283604011918E-2</v>
      </c>
      <c r="Z34" s="48">
        <f t="shared" si="11"/>
        <v>7</v>
      </c>
      <c r="AA34" s="49">
        <f t="shared" ref="AA34" si="101">Z34/SUM(Z$5:Z$103)</f>
        <v>2.3960294369330816E-2</v>
      </c>
      <c r="AD34" s="45">
        <f t="shared" si="1"/>
        <v>300</v>
      </c>
      <c r="AE34" s="45">
        <f t="shared" si="13"/>
        <v>309</v>
      </c>
      <c r="AF34" s="45">
        <f t="shared" si="14"/>
        <v>304.5</v>
      </c>
      <c r="AG34" s="48">
        <v>2</v>
      </c>
      <c r="AH34" s="49">
        <f t="shared" si="15"/>
        <v>1.5625E-2</v>
      </c>
      <c r="AI34" s="49"/>
      <c r="AJ34" s="48">
        <v>7</v>
      </c>
      <c r="AK34" s="49">
        <f t="shared" si="16"/>
        <v>3.0985105017373796E-2</v>
      </c>
      <c r="AL34" s="48">
        <v>6</v>
      </c>
      <c r="AM34" s="49">
        <f t="shared" si="16"/>
        <v>2.1929824561403508E-2</v>
      </c>
      <c r="AN34" s="48">
        <f t="shared" si="17"/>
        <v>7</v>
      </c>
      <c r="AO34" s="49">
        <f t="shared" ref="AO34" si="102">AN34/SUM(AN$5:AN$103)</f>
        <v>3.0985105017373796E-2</v>
      </c>
    </row>
    <row r="35" spans="1:41" x14ac:dyDescent="0.25">
      <c r="A35" s="43">
        <v>31</v>
      </c>
      <c r="B35" s="43" t="str">
        <f t="shared" si="2"/>
        <v>31,31</v>
      </c>
      <c r="C35" s="43" t="str">
        <f t="shared" si="0"/>
        <v>[[0,4],[1,4],[2,4]]</v>
      </c>
      <c r="D35" s="43" t="str">
        <f t="shared" si="3"/>
        <v>[[0,8],[1,7],[2,8]]</v>
      </c>
      <c r="E35" s="45" t="str">
        <f t="shared" si="4"/>
        <v>310,319</v>
      </c>
      <c r="F35" s="45" t="str">
        <f t="shared" si="5"/>
        <v>[[0,2]]</v>
      </c>
      <c r="G35" s="43" t="str">
        <f t="shared" si="6"/>
        <v>[[0,7],[1,7],[2,7]]</v>
      </c>
      <c r="N35" s="43">
        <v>31</v>
      </c>
      <c r="O35" s="48">
        <v>4</v>
      </c>
      <c r="P35" s="49">
        <f t="shared" si="7"/>
        <v>2.6367831245880047E-2</v>
      </c>
      <c r="Q35" s="48">
        <v>4</v>
      </c>
      <c r="R35" s="49">
        <f t="shared" si="8"/>
        <v>2.6367831245880047E-2</v>
      </c>
      <c r="S35" s="48">
        <v>4</v>
      </c>
      <c r="T35" s="49">
        <f t="shared" si="8"/>
        <v>2.6367831245880047E-2</v>
      </c>
      <c r="V35" s="48">
        <v>8</v>
      </c>
      <c r="W35" s="49">
        <f t="shared" si="9"/>
        <v>2.7383193564949504E-2</v>
      </c>
      <c r="X35" s="48">
        <v>7</v>
      </c>
      <c r="Y35" s="49">
        <f t="shared" ref="Y35" si="103">X35/SUM(X$5:X$103)</f>
        <v>2.4479975380139043E-2</v>
      </c>
      <c r="Z35" s="48">
        <f t="shared" si="11"/>
        <v>8</v>
      </c>
      <c r="AA35" s="49">
        <f t="shared" ref="AA35" si="104">Z35/SUM(Z$5:Z$103)</f>
        <v>2.7383193564949504E-2</v>
      </c>
      <c r="AD35" s="45">
        <f t="shared" si="1"/>
        <v>310</v>
      </c>
      <c r="AE35" s="45">
        <f t="shared" si="13"/>
        <v>319</v>
      </c>
      <c r="AF35" s="45">
        <f t="shared" si="14"/>
        <v>314.5</v>
      </c>
      <c r="AG35" s="48">
        <v>2</v>
      </c>
      <c r="AH35" s="49">
        <f t="shared" si="15"/>
        <v>1.5625E-2</v>
      </c>
      <c r="AI35" s="49"/>
      <c r="AJ35" s="48">
        <v>7</v>
      </c>
      <c r="AK35" s="49">
        <f t="shared" si="16"/>
        <v>3.0985105017373796E-2</v>
      </c>
      <c r="AL35" s="48">
        <v>7</v>
      </c>
      <c r="AM35" s="49">
        <f t="shared" si="16"/>
        <v>2.5584795321637425E-2</v>
      </c>
      <c r="AN35" s="48">
        <f t="shared" si="17"/>
        <v>7</v>
      </c>
      <c r="AO35" s="49">
        <f t="shared" ref="AO35" si="105">AN35/SUM(AN$5:AN$103)</f>
        <v>3.0985105017373796E-2</v>
      </c>
    </row>
    <row r="36" spans="1:41" x14ac:dyDescent="0.25">
      <c r="A36" s="43">
        <v>32</v>
      </c>
      <c r="B36" s="43" t="str">
        <f t="shared" si="2"/>
        <v>32,32</v>
      </c>
      <c r="C36" s="43" t="str">
        <f t="shared" si="0"/>
        <v>[[0,4],[1,4],[2,4]]</v>
      </c>
      <c r="D36" s="43" t="str">
        <f t="shared" si="3"/>
        <v>[[0,8],[1,7],[2,8]]</v>
      </c>
      <c r="E36" s="45" t="str">
        <f t="shared" si="4"/>
        <v>320,329</v>
      </c>
      <c r="F36" s="45" t="str">
        <f t="shared" si="5"/>
        <v>[[0,2]]</v>
      </c>
      <c r="G36" s="43" t="str">
        <f t="shared" si="6"/>
        <v>[[0,7],[1,7],[2,7]]</v>
      </c>
      <c r="N36" s="43">
        <v>32</v>
      </c>
      <c r="O36" s="48">
        <v>4</v>
      </c>
      <c r="P36" s="49">
        <f t="shared" si="7"/>
        <v>2.6367831245880047E-2</v>
      </c>
      <c r="Q36" s="48">
        <v>4</v>
      </c>
      <c r="R36" s="49">
        <f t="shared" si="8"/>
        <v>2.6367831245880047E-2</v>
      </c>
      <c r="S36" s="48">
        <v>4</v>
      </c>
      <c r="T36" s="49">
        <f t="shared" si="8"/>
        <v>2.6367831245880047E-2</v>
      </c>
      <c r="V36" s="48">
        <v>8</v>
      </c>
      <c r="W36" s="49">
        <f t="shared" si="9"/>
        <v>2.7383193564949504E-2</v>
      </c>
      <c r="X36" s="48">
        <v>7</v>
      </c>
      <c r="Y36" s="49">
        <f t="shared" ref="Y36" si="106">X36/SUM(X$5:X$103)</f>
        <v>2.4479975380139043E-2</v>
      </c>
      <c r="Z36" s="48">
        <f t="shared" si="11"/>
        <v>8</v>
      </c>
      <c r="AA36" s="49">
        <f t="shared" ref="AA36" si="107">Z36/SUM(Z$5:Z$103)</f>
        <v>2.7383193564949504E-2</v>
      </c>
      <c r="AD36" s="45">
        <f t="shared" si="1"/>
        <v>320</v>
      </c>
      <c r="AE36" s="45">
        <f t="shared" si="13"/>
        <v>329</v>
      </c>
      <c r="AF36" s="45">
        <f t="shared" si="14"/>
        <v>324.5</v>
      </c>
      <c r="AG36" s="48">
        <v>2</v>
      </c>
      <c r="AH36" s="49">
        <f t="shared" si="15"/>
        <v>1.5625E-2</v>
      </c>
      <c r="AI36" s="49"/>
      <c r="AJ36" s="48">
        <v>7</v>
      </c>
      <c r="AK36" s="49">
        <f t="shared" si="16"/>
        <v>3.0985105017373796E-2</v>
      </c>
      <c r="AL36" s="48">
        <v>7</v>
      </c>
      <c r="AM36" s="49">
        <f t="shared" si="16"/>
        <v>2.5584795321637425E-2</v>
      </c>
      <c r="AN36" s="48">
        <f t="shared" si="17"/>
        <v>7</v>
      </c>
      <c r="AO36" s="49">
        <f t="shared" ref="AO36" si="108">AN36/SUM(AN$5:AN$103)</f>
        <v>3.0985105017373796E-2</v>
      </c>
    </row>
    <row r="37" spans="1:41" x14ac:dyDescent="0.25">
      <c r="A37" s="43">
        <v>33</v>
      </c>
      <c r="B37" s="43" t="str">
        <f t="shared" si="2"/>
        <v>33,33</v>
      </c>
      <c r="C37" s="43" t="str">
        <f t="shared" ref="C37:C68" si="109">"[["&amp;0&amp;","&amp;O37&amp;"],["&amp;Q$2&amp;","&amp;Q37&amp;"],["&amp;S$2&amp;","&amp;S37&amp;"]]"</f>
        <v>[[0,4],[1,4],[2,4]]</v>
      </c>
      <c r="D37" s="43" t="str">
        <f t="shared" si="3"/>
        <v>[[0,8],[1,7],[2,8]]</v>
      </c>
      <c r="E37" s="45" t="str">
        <f t="shared" si="4"/>
        <v>330,339</v>
      </c>
      <c r="F37" s="45" t="str">
        <f t="shared" si="5"/>
        <v>[[0,2]]</v>
      </c>
      <c r="G37" s="43" t="str">
        <f t="shared" si="6"/>
        <v>[[0,6],[1,7],[2,6]]</v>
      </c>
      <c r="N37" s="43">
        <v>33</v>
      </c>
      <c r="O37" s="48">
        <v>4</v>
      </c>
      <c r="P37" s="49">
        <f t="shared" si="7"/>
        <v>2.6367831245880047E-2</v>
      </c>
      <c r="Q37" s="48">
        <v>4</v>
      </c>
      <c r="R37" s="49">
        <f t="shared" si="8"/>
        <v>2.6367831245880047E-2</v>
      </c>
      <c r="S37" s="48">
        <v>4</v>
      </c>
      <c r="T37" s="49">
        <f t="shared" si="8"/>
        <v>2.6367831245880047E-2</v>
      </c>
      <c r="V37" s="48">
        <v>8</v>
      </c>
      <c r="W37" s="49">
        <f t="shared" si="9"/>
        <v>2.7383193564949504E-2</v>
      </c>
      <c r="X37" s="48">
        <v>7</v>
      </c>
      <c r="Y37" s="49">
        <f t="shared" ref="Y37" si="110">X37/SUM(X$5:X$103)</f>
        <v>2.4479975380139043E-2</v>
      </c>
      <c r="Z37" s="48">
        <f t="shared" si="11"/>
        <v>8</v>
      </c>
      <c r="AA37" s="49">
        <f t="shared" ref="AA37" si="111">Z37/SUM(Z$5:Z$103)</f>
        <v>2.7383193564949504E-2</v>
      </c>
      <c r="AD37" s="45">
        <f t="shared" ref="AD37:AD68" si="112">N37*10</f>
        <v>330</v>
      </c>
      <c r="AE37" s="45">
        <f t="shared" si="13"/>
        <v>339</v>
      </c>
      <c r="AF37" s="45">
        <f t="shared" si="14"/>
        <v>334.5</v>
      </c>
      <c r="AG37" s="48">
        <v>2</v>
      </c>
      <c r="AH37" s="49">
        <f t="shared" si="15"/>
        <v>1.5625E-2</v>
      </c>
      <c r="AI37" s="49"/>
      <c r="AJ37" s="48">
        <v>6</v>
      </c>
      <c r="AK37" s="49">
        <f t="shared" si="16"/>
        <v>2.6558661443463253E-2</v>
      </c>
      <c r="AL37" s="48">
        <v>7</v>
      </c>
      <c r="AM37" s="49">
        <f t="shared" si="16"/>
        <v>2.5584795321637425E-2</v>
      </c>
      <c r="AN37" s="48">
        <f t="shared" si="17"/>
        <v>6</v>
      </c>
      <c r="AO37" s="49">
        <f t="shared" ref="AO37" si="113">AN37/SUM(AN$5:AN$103)</f>
        <v>2.6558661443463253E-2</v>
      </c>
    </row>
    <row r="38" spans="1:41" x14ac:dyDescent="0.25">
      <c r="A38" s="43">
        <v>34</v>
      </c>
      <c r="B38" s="43" t="str">
        <f t="shared" si="2"/>
        <v>34,34</v>
      </c>
      <c r="C38" s="43" t="str">
        <f t="shared" si="109"/>
        <v>[[0,4],[1,4],[2,4]]</v>
      </c>
      <c r="D38" s="43" t="str">
        <f t="shared" si="3"/>
        <v>[[0,8],[1,7],[2,8]]</v>
      </c>
      <c r="E38" s="45" t="str">
        <f t="shared" si="4"/>
        <v>340,349</v>
      </c>
      <c r="F38" s="45" t="str">
        <f t="shared" si="5"/>
        <v>[[0,2]]</v>
      </c>
      <c r="G38" s="43" t="str">
        <f t="shared" si="6"/>
        <v>[[0,6],[1,7],[2,6]]</v>
      </c>
      <c r="N38" s="43">
        <v>34</v>
      </c>
      <c r="O38" s="48">
        <v>4</v>
      </c>
      <c r="P38" s="49">
        <f t="shared" si="7"/>
        <v>2.6367831245880047E-2</v>
      </c>
      <c r="Q38" s="48">
        <v>4</v>
      </c>
      <c r="R38" s="49">
        <f t="shared" si="8"/>
        <v>2.6367831245880047E-2</v>
      </c>
      <c r="S38" s="48">
        <v>4</v>
      </c>
      <c r="T38" s="49">
        <f t="shared" si="8"/>
        <v>2.6367831245880047E-2</v>
      </c>
      <c r="V38" s="48">
        <v>8</v>
      </c>
      <c r="W38" s="49">
        <f t="shared" si="9"/>
        <v>2.7383193564949504E-2</v>
      </c>
      <c r="X38" s="48">
        <v>7</v>
      </c>
      <c r="Y38" s="49">
        <f t="shared" ref="Y38" si="114">X38/SUM(X$5:X$103)</f>
        <v>2.4479975380139043E-2</v>
      </c>
      <c r="Z38" s="48">
        <f t="shared" si="11"/>
        <v>8</v>
      </c>
      <c r="AA38" s="49">
        <f t="shared" ref="AA38" si="115">Z38/SUM(Z$5:Z$103)</f>
        <v>2.7383193564949504E-2</v>
      </c>
      <c r="AD38" s="45">
        <f t="shared" si="112"/>
        <v>340</v>
      </c>
      <c r="AE38" s="45">
        <f t="shared" si="13"/>
        <v>349</v>
      </c>
      <c r="AF38" s="45">
        <f t="shared" si="14"/>
        <v>344.5</v>
      </c>
      <c r="AG38" s="48">
        <v>2</v>
      </c>
      <c r="AH38" s="49">
        <f t="shared" si="15"/>
        <v>1.5625E-2</v>
      </c>
      <c r="AI38" s="49"/>
      <c r="AJ38" s="48">
        <v>6</v>
      </c>
      <c r="AK38" s="49">
        <f t="shared" si="16"/>
        <v>2.6558661443463253E-2</v>
      </c>
      <c r="AL38" s="48">
        <v>7</v>
      </c>
      <c r="AM38" s="49">
        <f t="shared" si="16"/>
        <v>2.5584795321637425E-2</v>
      </c>
      <c r="AN38" s="48">
        <f t="shared" si="17"/>
        <v>6</v>
      </c>
      <c r="AO38" s="49">
        <f t="shared" ref="AO38" si="116">AN38/SUM(AN$5:AN$103)</f>
        <v>2.6558661443463253E-2</v>
      </c>
    </row>
    <row r="39" spans="1:41" x14ac:dyDescent="0.25">
      <c r="A39" s="43">
        <v>35</v>
      </c>
      <c r="B39" s="43" t="str">
        <f t="shared" si="2"/>
        <v>35,35</v>
      </c>
      <c r="C39" s="43" t="str">
        <f t="shared" si="109"/>
        <v>[[0,4],[1,4],[2,4]]</v>
      </c>
      <c r="D39" s="43" t="str">
        <f t="shared" si="3"/>
        <v>[[0,8],[1,7],[2,8]]</v>
      </c>
      <c r="E39" s="45" t="str">
        <f t="shared" si="4"/>
        <v>350,359</v>
      </c>
      <c r="F39" s="45" t="str">
        <f t="shared" si="5"/>
        <v>[[0,2]]</v>
      </c>
      <c r="G39" s="43" t="str">
        <f t="shared" si="6"/>
        <v>[[0,6],[1,7],[2,6]]</v>
      </c>
      <c r="N39" s="43">
        <v>35</v>
      </c>
      <c r="O39" s="48">
        <v>4</v>
      </c>
      <c r="P39" s="49">
        <f t="shared" si="7"/>
        <v>2.6367831245880047E-2</v>
      </c>
      <c r="Q39" s="48">
        <v>4</v>
      </c>
      <c r="R39" s="49">
        <f t="shared" si="8"/>
        <v>2.6367831245880047E-2</v>
      </c>
      <c r="S39" s="48">
        <v>4</v>
      </c>
      <c r="T39" s="49">
        <f t="shared" si="8"/>
        <v>2.6367831245880047E-2</v>
      </c>
      <c r="V39" s="48">
        <v>8</v>
      </c>
      <c r="W39" s="49">
        <f t="shared" si="9"/>
        <v>2.7383193564949504E-2</v>
      </c>
      <c r="X39" s="48">
        <v>7</v>
      </c>
      <c r="Y39" s="49">
        <f t="shared" ref="Y39" si="117">X39/SUM(X$5:X$103)</f>
        <v>2.4479975380139043E-2</v>
      </c>
      <c r="Z39" s="48">
        <f t="shared" si="11"/>
        <v>8</v>
      </c>
      <c r="AA39" s="49">
        <f t="shared" ref="AA39" si="118">Z39/SUM(Z$5:Z$103)</f>
        <v>2.7383193564949504E-2</v>
      </c>
      <c r="AD39" s="45">
        <f t="shared" si="112"/>
        <v>350</v>
      </c>
      <c r="AE39" s="45">
        <f t="shared" si="13"/>
        <v>359</v>
      </c>
      <c r="AF39" s="45">
        <f t="shared" si="14"/>
        <v>354.5</v>
      </c>
      <c r="AG39" s="48">
        <v>2</v>
      </c>
      <c r="AH39" s="49">
        <f t="shared" si="15"/>
        <v>1.5625E-2</v>
      </c>
      <c r="AI39" s="49"/>
      <c r="AJ39" s="48">
        <v>6</v>
      </c>
      <c r="AK39" s="49">
        <f t="shared" si="16"/>
        <v>2.6558661443463253E-2</v>
      </c>
      <c r="AL39" s="48">
        <v>7</v>
      </c>
      <c r="AM39" s="49">
        <f t="shared" si="16"/>
        <v>2.5584795321637425E-2</v>
      </c>
      <c r="AN39" s="48">
        <f t="shared" si="17"/>
        <v>6</v>
      </c>
      <c r="AO39" s="49">
        <f t="shared" ref="AO39" si="119">AN39/SUM(AN$5:AN$103)</f>
        <v>2.6558661443463253E-2</v>
      </c>
    </row>
    <row r="40" spans="1:41" x14ac:dyDescent="0.25">
      <c r="A40" s="43">
        <v>36</v>
      </c>
      <c r="B40" s="43" t="str">
        <f t="shared" si="2"/>
        <v>36,36</v>
      </c>
      <c r="C40" s="43" t="str">
        <f t="shared" si="109"/>
        <v>[[0,3],[1,3],[2,3]]</v>
      </c>
      <c r="D40" s="43" t="str">
        <f t="shared" si="3"/>
        <v>[[0,7],[1,8],[2,7]]</v>
      </c>
      <c r="E40" s="45" t="str">
        <f t="shared" si="4"/>
        <v>360,369</v>
      </c>
      <c r="F40" s="45" t="str">
        <f t="shared" si="5"/>
        <v>[[0,1]]</v>
      </c>
      <c r="G40" s="43" t="str">
        <f t="shared" si="6"/>
        <v>[[0,5],[1,8],[2,5]]</v>
      </c>
      <c r="N40" s="43">
        <v>36</v>
      </c>
      <c r="O40" s="48">
        <v>3</v>
      </c>
      <c r="P40" s="49">
        <f t="shared" si="7"/>
        <v>1.9775873434410035E-2</v>
      </c>
      <c r="Q40" s="48">
        <v>3</v>
      </c>
      <c r="R40" s="49">
        <f t="shared" si="8"/>
        <v>1.9775873434410035E-2</v>
      </c>
      <c r="S40" s="48">
        <v>3</v>
      </c>
      <c r="T40" s="49">
        <f t="shared" si="8"/>
        <v>1.9775873434410035E-2</v>
      </c>
      <c r="V40" s="48">
        <v>7</v>
      </c>
      <c r="W40" s="49">
        <f t="shared" si="9"/>
        <v>2.3960294369330816E-2</v>
      </c>
      <c r="X40" s="48">
        <v>8</v>
      </c>
      <c r="Y40" s="49">
        <f t="shared" ref="Y40" si="120">X40/SUM(X$5:X$103)</f>
        <v>2.7977114720158906E-2</v>
      </c>
      <c r="Z40" s="48">
        <f t="shared" si="11"/>
        <v>7</v>
      </c>
      <c r="AA40" s="49">
        <f t="shared" ref="AA40" si="121">Z40/SUM(Z$5:Z$103)</f>
        <v>2.3960294369330816E-2</v>
      </c>
      <c r="AD40" s="45">
        <f t="shared" si="112"/>
        <v>360</v>
      </c>
      <c r="AE40" s="45">
        <f t="shared" si="13"/>
        <v>369</v>
      </c>
      <c r="AF40" s="45">
        <f t="shared" si="14"/>
        <v>364.5</v>
      </c>
      <c r="AG40" s="48">
        <v>1</v>
      </c>
      <c r="AH40" s="49">
        <f t="shared" si="15"/>
        <v>7.8125E-3</v>
      </c>
      <c r="AI40" s="49"/>
      <c r="AJ40" s="48">
        <v>5</v>
      </c>
      <c r="AK40" s="49">
        <f t="shared" si="16"/>
        <v>2.213221786955271E-2</v>
      </c>
      <c r="AL40" s="48">
        <v>8</v>
      </c>
      <c r="AM40" s="49">
        <f t="shared" si="16"/>
        <v>2.9239766081871343E-2</v>
      </c>
      <c r="AN40" s="48">
        <f t="shared" si="17"/>
        <v>5</v>
      </c>
      <c r="AO40" s="49">
        <f t="shared" ref="AO40" si="122">AN40/SUM(AN$5:AN$103)</f>
        <v>2.213221786955271E-2</v>
      </c>
    </row>
    <row r="41" spans="1:41" x14ac:dyDescent="0.25">
      <c r="A41" s="43">
        <v>37</v>
      </c>
      <c r="B41" s="43" t="str">
        <f t="shared" si="2"/>
        <v>37,37</v>
      </c>
      <c r="C41" s="43" t="str">
        <f t="shared" si="109"/>
        <v>[[0,3],[1,3],[2,3]]</v>
      </c>
      <c r="D41" s="43" t="str">
        <f t="shared" si="3"/>
        <v>[[0,7],[1,8],[2,7]]</v>
      </c>
      <c r="E41" s="45" t="str">
        <f t="shared" si="4"/>
        <v>370,379</v>
      </c>
      <c r="F41" s="45" t="str">
        <f t="shared" si="5"/>
        <v>[[0,1]]</v>
      </c>
      <c r="G41" s="43" t="str">
        <f t="shared" si="6"/>
        <v>[[0,5],[1,8],[2,5]]</v>
      </c>
      <c r="N41" s="43">
        <v>37</v>
      </c>
      <c r="O41" s="48">
        <v>3</v>
      </c>
      <c r="P41" s="49">
        <f t="shared" si="7"/>
        <v>1.9775873434410035E-2</v>
      </c>
      <c r="Q41" s="48">
        <v>3</v>
      </c>
      <c r="R41" s="49">
        <f t="shared" si="8"/>
        <v>1.9775873434410035E-2</v>
      </c>
      <c r="S41" s="48">
        <v>3</v>
      </c>
      <c r="T41" s="49">
        <f t="shared" si="8"/>
        <v>1.9775873434410035E-2</v>
      </c>
      <c r="V41" s="48">
        <v>7</v>
      </c>
      <c r="W41" s="49">
        <f t="shared" si="9"/>
        <v>2.3960294369330816E-2</v>
      </c>
      <c r="X41" s="48">
        <v>8</v>
      </c>
      <c r="Y41" s="49">
        <f t="shared" ref="Y41" si="123">X41/SUM(X$5:X$103)</f>
        <v>2.7977114720158906E-2</v>
      </c>
      <c r="Z41" s="48">
        <f t="shared" si="11"/>
        <v>7</v>
      </c>
      <c r="AA41" s="49">
        <f t="shared" ref="AA41" si="124">Z41/SUM(Z$5:Z$103)</f>
        <v>2.3960294369330816E-2</v>
      </c>
      <c r="AD41" s="45">
        <f t="shared" si="112"/>
        <v>370</v>
      </c>
      <c r="AE41" s="45">
        <f t="shared" si="13"/>
        <v>379</v>
      </c>
      <c r="AF41" s="45">
        <f t="shared" si="14"/>
        <v>374.5</v>
      </c>
      <c r="AG41" s="48">
        <v>1</v>
      </c>
      <c r="AH41" s="49">
        <f t="shared" si="15"/>
        <v>7.8125E-3</v>
      </c>
      <c r="AI41" s="49"/>
      <c r="AJ41" s="48">
        <v>5</v>
      </c>
      <c r="AK41" s="49">
        <f t="shared" si="16"/>
        <v>2.213221786955271E-2</v>
      </c>
      <c r="AL41" s="48">
        <v>8</v>
      </c>
      <c r="AM41" s="49">
        <f t="shared" si="16"/>
        <v>2.9239766081871343E-2</v>
      </c>
      <c r="AN41" s="48">
        <f t="shared" si="17"/>
        <v>5</v>
      </c>
      <c r="AO41" s="49">
        <f t="shared" ref="AO41" si="125">AN41/SUM(AN$5:AN$103)</f>
        <v>2.213221786955271E-2</v>
      </c>
    </row>
    <row r="42" spans="1:41" x14ac:dyDescent="0.25">
      <c r="A42" s="43">
        <v>38</v>
      </c>
      <c r="B42" s="43" t="str">
        <f t="shared" si="2"/>
        <v>38,38</v>
      </c>
      <c r="C42" s="43" t="str">
        <f t="shared" si="109"/>
        <v>[[0,3],[1,3],[2,3]]</v>
      </c>
      <c r="D42" s="43" t="str">
        <f t="shared" si="3"/>
        <v>[[0,7],[1,8],[2,7]]</v>
      </c>
      <c r="E42" s="45" t="str">
        <f t="shared" si="4"/>
        <v>380,389</v>
      </c>
      <c r="F42" s="45" t="str">
        <f t="shared" si="5"/>
        <v>[[0,1]]</v>
      </c>
      <c r="G42" s="43" t="str">
        <f t="shared" si="6"/>
        <v>[[0,5],[1,8],[2,5]]</v>
      </c>
      <c r="N42" s="43">
        <v>38</v>
      </c>
      <c r="O42" s="48">
        <v>3</v>
      </c>
      <c r="P42" s="49">
        <f t="shared" si="7"/>
        <v>1.9775873434410035E-2</v>
      </c>
      <c r="Q42" s="48">
        <v>3</v>
      </c>
      <c r="R42" s="49">
        <f t="shared" si="8"/>
        <v>1.9775873434410035E-2</v>
      </c>
      <c r="S42" s="48">
        <v>3</v>
      </c>
      <c r="T42" s="49">
        <f t="shared" si="8"/>
        <v>1.9775873434410035E-2</v>
      </c>
      <c r="V42" s="48">
        <v>7</v>
      </c>
      <c r="W42" s="49">
        <f t="shared" si="9"/>
        <v>2.3960294369330816E-2</v>
      </c>
      <c r="X42" s="48">
        <v>8</v>
      </c>
      <c r="Y42" s="49">
        <f t="shared" ref="Y42" si="126">X42/SUM(X$5:X$103)</f>
        <v>2.7977114720158906E-2</v>
      </c>
      <c r="Z42" s="48">
        <f t="shared" si="11"/>
        <v>7</v>
      </c>
      <c r="AA42" s="49">
        <f t="shared" ref="AA42" si="127">Z42/SUM(Z$5:Z$103)</f>
        <v>2.3960294369330816E-2</v>
      </c>
      <c r="AD42" s="45">
        <f t="shared" si="112"/>
        <v>380</v>
      </c>
      <c r="AE42" s="45">
        <f t="shared" si="13"/>
        <v>389</v>
      </c>
      <c r="AF42" s="45">
        <f t="shared" si="14"/>
        <v>384.5</v>
      </c>
      <c r="AG42" s="48">
        <v>1</v>
      </c>
      <c r="AH42" s="49">
        <f t="shared" si="15"/>
        <v>7.8125E-3</v>
      </c>
      <c r="AI42" s="49"/>
      <c r="AJ42" s="48">
        <v>5</v>
      </c>
      <c r="AK42" s="49">
        <f t="shared" si="16"/>
        <v>2.213221786955271E-2</v>
      </c>
      <c r="AL42" s="48">
        <v>8</v>
      </c>
      <c r="AM42" s="49">
        <f t="shared" si="16"/>
        <v>2.9239766081871343E-2</v>
      </c>
      <c r="AN42" s="48">
        <f t="shared" si="17"/>
        <v>5</v>
      </c>
      <c r="AO42" s="49">
        <f t="shared" ref="AO42" si="128">AN42/SUM(AN$5:AN$103)</f>
        <v>2.213221786955271E-2</v>
      </c>
    </row>
    <row r="43" spans="1:41" x14ac:dyDescent="0.25">
      <c r="A43" s="43">
        <v>39</v>
      </c>
      <c r="B43" s="43" t="str">
        <f t="shared" si="2"/>
        <v>39,39</v>
      </c>
      <c r="C43" s="43" t="str">
        <f t="shared" si="109"/>
        <v>[[0,3],[1,3],[2,3]]</v>
      </c>
      <c r="D43" s="43" t="str">
        <f t="shared" si="3"/>
        <v>[[0,7],[1,8],[2,7]]</v>
      </c>
      <c r="E43" s="45" t="str">
        <f t="shared" si="4"/>
        <v>390,399</v>
      </c>
      <c r="F43" s="45" t="str">
        <f t="shared" si="5"/>
        <v>[[0,1]]</v>
      </c>
      <c r="G43" s="43" t="str">
        <f t="shared" si="6"/>
        <v>[[0,5],[1,8],[2,5]]</v>
      </c>
      <c r="N43" s="43">
        <v>39</v>
      </c>
      <c r="O43" s="48">
        <v>3</v>
      </c>
      <c r="P43" s="49">
        <f t="shared" si="7"/>
        <v>1.9775873434410035E-2</v>
      </c>
      <c r="Q43" s="48">
        <v>3</v>
      </c>
      <c r="R43" s="49">
        <f t="shared" si="8"/>
        <v>1.9775873434410035E-2</v>
      </c>
      <c r="S43" s="48">
        <v>3</v>
      </c>
      <c r="T43" s="49">
        <f t="shared" si="8"/>
        <v>1.9775873434410035E-2</v>
      </c>
      <c r="V43" s="48">
        <v>7</v>
      </c>
      <c r="W43" s="49">
        <f t="shared" si="9"/>
        <v>2.3960294369330816E-2</v>
      </c>
      <c r="X43" s="48">
        <v>8</v>
      </c>
      <c r="Y43" s="49">
        <f t="shared" ref="Y43" si="129">X43/SUM(X$5:X$103)</f>
        <v>2.7977114720158906E-2</v>
      </c>
      <c r="Z43" s="48">
        <f t="shared" si="11"/>
        <v>7</v>
      </c>
      <c r="AA43" s="49">
        <f t="shared" ref="AA43" si="130">Z43/SUM(Z$5:Z$103)</f>
        <v>2.3960294369330816E-2</v>
      </c>
      <c r="AD43" s="45">
        <f t="shared" si="112"/>
        <v>390</v>
      </c>
      <c r="AE43" s="45">
        <f t="shared" si="13"/>
        <v>399</v>
      </c>
      <c r="AF43" s="45">
        <f t="shared" si="14"/>
        <v>394.5</v>
      </c>
      <c r="AG43" s="48">
        <v>1</v>
      </c>
      <c r="AH43" s="49">
        <f t="shared" si="15"/>
        <v>7.8125E-3</v>
      </c>
      <c r="AI43" s="49"/>
      <c r="AJ43" s="48">
        <v>5</v>
      </c>
      <c r="AK43" s="49">
        <f t="shared" si="16"/>
        <v>2.213221786955271E-2</v>
      </c>
      <c r="AL43" s="48">
        <v>8</v>
      </c>
      <c r="AM43" s="49">
        <f t="shared" si="16"/>
        <v>2.9239766081871343E-2</v>
      </c>
      <c r="AN43" s="48">
        <f t="shared" si="17"/>
        <v>5</v>
      </c>
      <c r="AO43" s="49">
        <f t="shared" ref="AO43" si="131">AN43/SUM(AN$5:AN$103)</f>
        <v>2.213221786955271E-2</v>
      </c>
    </row>
    <row r="44" spans="1:41" x14ac:dyDescent="0.25">
      <c r="A44" s="43">
        <v>40</v>
      </c>
      <c r="B44" s="43" t="str">
        <f t="shared" si="2"/>
        <v>40,40</v>
      </c>
      <c r="C44" s="43" t="str">
        <f t="shared" si="109"/>
        <v>[[0,3],[1,3],[2,3]]</v>
      </c>
      <c r="D44" s="43" t="str">
        <f t="shared" si="3"/>
        <v>[[0,7],[1,8],[2,7]]</v>
      </c>
      <c r="E44" s="45" t="str">
        <f t="shared" si="4"/>
        <v>400,409</v>
      </c>
      <c r="F44" s="45" t="str">
        <f t="shared" si="5"/>
        <v>[[0,1]]</v>
      </c>
      <c r="G44" s="43" t="str">
        <f t="shared" si="6"/>
        <v>[[0,4],[1,7],[2,4]]</v>
      </c>
      <c r="N44" s="43">
        <v>40</v>
      </c>
      <c r="O44" s="48">
        <v>3</v>
      </c>
      <c r="P44" s="49">
        <f t="shared" si="7"/>
        <v>1.9775873434410035E-2</v>
      </c>
      <c r="Q44" s="48">
        <v>3</v>
      </c>
      <c r="R44" s="49">
        <f t="shared" si="8"/>
        <v>1.9775873434410035E-2</v>
      </c>
      <c r="S44" s="48">
        <v>3</v>
      </c>
      <c r="T44" s="49">
        <f t="shared" si="8"/>
        <v>1.9775873434410035E-2</v>
      </c>
      <c r="V44" s="48">
        <v>7</v>
      </c>
      <c r="W44" s="49">
        <f t="shared" si="9"/>
        <v>2.3960294369330816E-2</v>
      </c>
      <c r="X44" s="48">
        <v>8</v>
      </c>
      <c r="Y44" s="49">
        <f t="shared" ref="Y44" si="132">X44/SUM(X$5:X$103)</f>
        <v>2.7977114720158906E-2</v>
      </c>
      <c r="Z44" s="48">
        <f t="shared" si="11"/>
        <v>7</v>
      </c>
      <c r="AA44" s="49">
        <f t="shared" ref="AA44" si="133">Z44/SUM(Z$5:Z$103)</f>
        <v>2.3960294369330816E-2</v>
      </c>
      <c r="AD44" s="45">
        <f t="shared" si="112"/>
        <v>400</v>
      </c>
      <c r="AE44" s="45">
        <f t="shared" si="13"/>
        <v>409</v>
      </c>
      <c r="AF44" s="45">
        <f t="shared" si="14"/>
        <v>404.5</v>
      </c>
      <c r="AG44" s="48">
        <v>1</v>
      </c>
      <c r="AH44" s="49">
        <f t="shared" si="15"/>
        <v>7.8125E-3</v>
      </c>
      <c r="AI44" s="49"/>
      <c r="AJ44" s="48">
        <v>4</v>
      </c>
      <c r="AK44" s="49">
        <f t="shared" si="16"/>
        <v>1.7705774295642168E-2</v>
      </c>
      <c r="AL44" s="48">
        <v>7</v>
      </c>
      <c r="AM44" s="49">
        <f t="shared" si="16"/>
        <v>2.5584795321637425E-2</v>
      </c>
      <c r="AN44" s="48">
        <f t="shared" si="17"/>
        <v>4</v>
      </c>
      <c r="AO44" s="49">
        <f t="shared" ref="AO44" si="134">AN44/SUM(AN$5:AN$103)</f>
        <v>1.7705774295642168E-2</v>
      </c>
    </row>
    <row r="45" spans="1:41" x14ac:dyDescent="0.25">
      <c r="A45" s="43">
        <v>41</v>
      </c>
      <c r="B45" s="43" t="str">
        <f t="shared" si="2"/>
        <v>41,41</v>
      </c>
      <c r="C45" s="43" t="str">
        <f t="shared" si="109"/>
        <v>[[0,3],[1,3],[2,3]]</v>
      </c>
      <c r="D45" s="43" t="str">
        <f t="shared" si="3"/>
        <v>[[0,6],[1,7],[2,6]]</v>
      </c>
      <c r="E45" s="45" t="str">
        <f t="shared" si="4"/>
        <v>410,419</v>
      </c>
      <c r="F45" s="45" t="str">
        <f t="shared" si="5"/>
        <v>[[0,0]]</v>
      </c>
      <c r="G45" s="43" t="str">
        <f t="shared" si="6"/>
        <v>[[0,4],[1,7],[2,4]]</v>
      </c>
      <c r="N45" s="43">
        <v>41</v>
      </c>
      <c r="O45" s="48">
        <v>3</v>
      </c>
      <c r="P45" s="49">
        <f t="shared" si="7"/>
        <v>1.9775873434410035E-2</v>
      </c>
      <c r="Q45" s="48">
        <v>3</v>
      </c>
      <c r="R45" s="49">
        <f t="shared" si="8"/>
        <v>1.9775873434410035E-2</v>
      </c>
      <c r="S45" s="48">
        <v>3</v>
      </c>
      <c r="T45" s="49">
        <f t="shared" si="8"/>
        <v>1.9775873434410035E-2</v>
      </c>
      <c r="V45" s="48">
        <v>6</v>
      </c>
      <c r="W45" s="49">
        <f t="shared" si="9"/>
        <v>2.0537395173712128E-2</v>
      </c>
      <c r="X45" s="48">
        <v>7</v>
      </c>
      <c r="Y45" s="49">
        <f t="shared" ref="Y45" si="135">X45/SUM(X$5:X$103)</f>
        <v>2.4479975380139043E-2</v>
      </c>
      <c r="Z45" s="48">
        <f t="shared" si="11"/>
        <v>6</v>
      </c>
      <c r="AA45" s="49">
        <f t="shared" ref="AA45" si="136">Z45/SUM(Z$5:Z$103)</f>
        <v>2.0537395173712128E-2</v>
      </c>
      <c r="AD45" s="45">
        <f t="shared" si="112"/>
        <v>410</v>
      </c>
      <c r="AE45" s="45">
        <f t="shared" si="13"/>
        <v>419</v>
      </c>
      <c r="AF45" s="45">
        <f t="shared" si="14"/>
        <v>414.5</v>
      </c>
      <c r="AG45" s="48">
        <v>0</v>
      </c>
      <c r="AH45" s="49">
        <f t="shared" si="15"/>
        <v>0</v>
      </c>
      <c r="AI45" s="49"/>
      <c r="AJ45" s="48">
        <v>4</v>
      </c>
      <c r="AK45" s="49">
        <f t="shared" si="16"/>
        <v>1.7705774295642168E-2</v>
      </c>
      <c r="AL45" s="48">
        <v>7</v>
      </c>
      <c r="AM45" s="49">
        <f t="shared" si="16"/>
        <v>2.5584795321637425E-2</v>
      </c>
      <c r="AN45" s="48">
        <f t="shared" si="17"/>
        <v>4</v>
      </c>
      <c r="AO45" s="49">
        <f t="shared" ref="AO45" si="137">AN45/SUM(AN$5:AN$103)</f>
        <v>1.7705774295642168E-2</v>
      </c>
    </row>
    <row r="46" spans="1:41" x14ac:dyDescent="0.25">
      <c r="A46" s="43">
        <v>42</v>
      </c>
      <c r="B46" s="43" t="str">
        <f t="shared" si="2"/>
        <v>42,42</v>
      </c>
      <c r="C46" s="43" t="str">
        <f t="shared" si="109"/>
        <v>[[0,3],[1,3],[2,3]]</v>
      </c>
      <c r="D46" s="43" t="str">
        <f t="shared" si="3"/>
        <v>[[0,6],[1,7],[2,6]]</v>
      </c>
      <c r="E46" s="45" t="str">
        <f t="shared" si="4"/>
        <v>420,429</v>
      </c>
      <c r="F46" s="45" t="str">
        <f t="shared" si="5"/>
        <v>[[0,0]]</v>
      </c>
      <c r="G46" s="43" t="str">
        <f t="shared" si="6"/>
        <v>[[0,4],[1,6],[2,4]]</v>
      </c>
      <c r="N46" s="43">
        <v>42</v>
      </c>
      <c r="O46" s="48">
        <v>3</v>
      </c>
      <c r="P46" s="49">
        <f t="shared" si="7"/>
        <v>1.9775873434410035E-2</v>
      </c>
      <c r="Q46" s="48">
        <v>3</v>
      </c>
      <c r="R46" s="49">
        <f t="shared" si="8"/>
        <v>1.9775873434410035E-2</v>
      </c>
      <c r="S46" s="48">
        <v>3</v>
      </c>
      <c r="T46" s="49">
        <f t="shared" si="8"/>
        <v>1.9775873434410035E-2</v>
      </c>
      <c r="V46" s="48">
        <v>6</v>
      </c>
      <c r="W46" s="49">
        <f t="shared" si="9"/>
        <v>2.0537395173712128E-2</v>
      </c>
      <c r="X46" s="48">
        <v>7</v>
      </c>
      <c r="Y46" s="49">
        <f t="shared" ref="Y46" si="138">X46/SUM(X$5:X$103)</f>
        <v>2.4479975380139043E-2</v>
      </c>
      <c r="Z46" s="48">
        <f t="shared" si="11"/>
        <v>6</v>
      </c>
      <c r="AA46" s="49">
        <f t="shared" ref="AA46" si="139">Z46/SUM(Z$5:Z$103)</f>
        <v>2.0537395173712128E-2</v>
      </c>
      <c r="AD46" s="45">
        <f t="shared" si="112"/>
        <v>420</v>
      </c>
      <c r="AE46" s="45">
        <f t="shared" si="13"/>
        <v>429</v>
      </c>
      <c r="AF46" s="45">
        <f t="shared" si="14"/>
        <v>424.5</v>
      </c>
      <c r="AG46" s="48">
        <v>0</v>
      </c>
      <c r="AH46" s="49">
        <f t="shared" si="15"/>
        <v>0</v>
      </c>
      <c r="AI46" s="49"/>
      <c r="AJ46" s="48">
        <v>4</v>
      </c>
      <c r="AK46" s="49">
        <f t="shared" si="16"/>
        <v>1.7705774295642168E-2</v>
      </c>
      <c r="AL46" s="48">
        <v>6</v>
      </c>
      <c r="AM46" s="49">
        <f t="shared" si="16"/>
        <v>2.1929824561403508E-2</v>
      </c>
      <c r="AN46" s="48">
        <f t="shared" si="17"/>
        <v>4</v>
      </c>
      <c r="AO46" s="49">
        <f t="shared" ref="AO46" si="140">AN46/SUM(AN$5:AN$103)</f>
        <v>1.7705774295642168E-2</v>
      </c>
    </row>
    <row r="47" spans="1:41" x14ac:dyDescent="0.25">
      <c r="A47" s="43">
        <v>43</v>
      </c>
      <c r="B47" s="43" t="str">
        <f t="shared" si="2"/>
        <v>43,43</v>
      </c>
      <c r="C47" s="43" t="str">
        <f t="shared" si="109"/>
        <v>[[0,3],[1,3],[2,3]]</v>
      </c>
      <c r="D47" s="43" t="str">
        <f t="shared" si="3"/>
        <v>[[0,6],[1,6],[2,6]]</v>
      </c>
      <c r="E47" s="45" t="str">
        <f t="shared" si="4"/>
        <v>430,439</v>
      </c>
      <c r="F47" s="45" t="str">
        <f t="shared" si="5"/>
        <v>[[0,0]]</v>
      </c>
      <c r="G47" s="43" t="str">
        <f t="shared" si="6"/>
        <v>[[0,4],[1,6],[2,4]]</v>
      </c>
      <c r="N47" s="43">
        <v>43</v>
      </c>
      <c r="O47" s="48">
        <v>3</v>
      </c>
      <c r="P47" s="49">
        <f t="shared" si="7"/>
        <v>1.9775873434410035E-2</v>
      </c>
      <c r="Q47" s="48">
        <v>3</v>
      </c>
      <c r="R47" s="49">
        <f t="shared" si="8"/>
        <v>1.9775873434410035E-2</v>
      </c>
      <c r="S47" s="48">
        <v>3</v>
      </c>
      <c r="T47" s="49">
        <f t="shared" si="8"/>
        <v>1.9775873434410035E-2</v>
      </c>
      <c r="V47" s="48">
        <v>6</v>
      </c>
      <c r="W47" s="49">
        <f t="shared" si="9"/>
        <v>2.0537395173712128E-2</v>
      </c>
      <c r="X47" s="48">
        <v>6</v>
      </c>
      <c r="Y47" s="49">
        <f t="shared" ref="Y47" si="141">X47/SUM(X$5:X$103)</f>
        <v>2.098283604011918E-2</v>
      </c>
      <c r="Z47" s="48">
        <f t="shared" si="11"/>
        <v>6</v>
      </c>
      <c r="AA47" s="49">
        <f t="shared" ref="AA47" si="142">Z47/SUM(Z$5:Z$103)</f>
        <v>2.0537395173712128E-2</v>
      </c>
      <c r="AD47" s="45">
        <f t="shared" si="112"/>
        <v>430</v>
      </c>
      <c r="AE47" s="45">
        <f t="shared" si="13"/>
        <v>439</v>
      </c>
      <c r="AF47" s="45">
        <f t="shared" si="14"/>
        <v>434.5</v>
      </c>
      <c r="AG47" s="48">
        <v>0</v>
      </c>
      <c r="AH47" s="49">
        <f t="shared" si="15"/>
        <v>0</v>
      </c>
      <c r="AI47" s="49"/>
      <c r="AJ47" s="48">
        <v>4</v>
      </c>
      <c r="AK47" s="49">
        <f t="shared" si="16"/>
        <v>1.7705774295642168E-2</v>
      </c>
      <c r="AL47" s="48">
        <v>6</v>
      </c>
      <c r="AM47" s="49">
        <f t="shared" si="16"/>
        <v>2.1929824561403508E-2</v>
      </c>
      <c r="AN47" s="48">
        <f t="shared" si="17"/>
        <v>4</v>
      </c>
      <c r="AO47" s="49">
        <f t="shared" ref="AO47" si="143">AN47/SUM(AN$5:AN$103)</f>
        <v>1.7705774295642168E-2</v>
      </c>
    </row>
    <row r="48" spans="1:41" x14ac:dyDescent="0.25">
      <c r="A48" s="43">
        <v>44</v>
      </c>
      <c r="B48" s="43" t="str">
        <f t="shared" si="2"/>
        <v>44,44</v>
      </c>
      <c r="C48" s="43" t="str">
        <f t="shared" si="109"/>
        <v>[[0,3],[1,3],[2,3]]</v>
      </c>
      <c r="D48" s="43" t="str">
        <f t="shared" si="3"/>
        <v>[[0,6],[1,6],[2,6]]</v>
      </c>
      <c r="E48" s="45" t="str">
        <f t="shared" si="4"/>
        <v>440,449</v>
      </c>
      <c r="F48" s="45" t="str">
        <f t="shared" si="5"/>
        <v>[[0,0]]</v>
      </c>
      <c r="G48" s="43" t="str">
        <f t="shared" si="6"/>
        <v>[[0,4],[1,5],[2,4]]</v>
      </c>
      <c r="N48" s="43">
        <v>44</v>
      </c>
      <c r="O48" s="48">
        <v>3</v>
      </c>
      <c r="P48" s="49">
        <f t="shared" si="7"/>
        <v>1.9775873434410035E-2</v>
      </c>
      <c r="Q48" s="48">
        <v>3</v>
      </c>
      <c r="R48" s="49">
        <f t="shared" si="8"/>
        <v>1.9775873434410035E-2</v>
      </c>
      <c r="S48" s="48">
        <v>3</v>
      </c>
      <c r="T48" s="49">
        <f t="shared" si="8"/>
        <v>1.9775873434410035E-2</v>
      </c>
      <c r="V48" s="48">
        <v>6</v>
      </c>
      <c r="W48" s="49">
        <f t="shared" si="9"/>
        <v>2.0537395173712128E-2</v>
      </c>
      <c r="X48" s="48">
        <v>6</v>
      </c>
      <c r="Y48" s="49">
        <f t="shared" ref="Y48" si="144">X48/SUM(X$5:X$103)</f>
        <v>2.098283604011918E-2</v>
      </c>
      <c r="Z48" s="48">
        <f t="shared" si="11"/>
        <v>6</v>
      </c>
      <c r="AA48" s="49">
        <f t="shared" ref="AA48" si="145">Z48/SUM(Z$5:Z$103)</f>
        <v>2.0537395173712128E-2</v>
      </c>
      <c r="AD48" s="45">
        <f t="shared" si="112"/>
        <v>440</v>
      </c>
      <c r="AE48" s="45">
        <f t="shared" si="13"/>
        <v>449</v>
      </c>
      <c r="AF48" s="45">
        <f t="shared" si="14"/>
        <v>444.5</v>
      </c>
      <c r="AG48" s="48">
        <v>0</v>
      </c>
      <c r="AH48" s="49">
        <f t="shared" si="15"/>
        <v>0</v>
      </c>
      <c r="AI48" s="49"/>
      <c r="AJ48" s="48">
        <v>4</v>
      </c>
      <c r="AK48" s="49">
        <f t="shared" si="16"/>
        <v>1.7705774295642168E-2</v>
      </c>
      <c r="AL48" s="48">
        <v>5</v>
      </c>
      <c r="AM48" s="49">
        <f t="shared" si="16"/>
        <v>1.827485380116959E-2</v>
      </c>
      <c r="AN48" s="48">
        <f t="shared" si="17"/>
        <v>4</v>
      </c>
      <c r="AO48" s="49">
        <f t="shared" ref="AO48" si="146">AN48/SUM(AN$5:AN$103)</f>
        <v>1.7705774295642168E-2</v>
      </c>
    </row>
    <row r="49" spans="1:41" x14ac:dyDescent="0.25">
      <c r="A49" s="43">
        <v>45</v>
      </c>
      <c r="B49" s="43" t="str">
        <f t="shared" si="2"/>
        <v>45,45</v>
      </c>
      <c r="C49" s="43" t="str">
        <f t="shared" si="109"/>
        <v>[[0,3],[1,3],[2,3]]</v>
      </c>
      <c r="D49" s="43" t="str">
        <f t="shared" si="3"/>
        <v>[[0,6],[1,6],[2,6]]</v>
      </c>
      <c r="E49" s="45" t="str">
        <f t="shared" si="4"/>
        <v>450,459</v>
      </c>
      <c r="F49" s="45" t="str">
        <f t="shared" si="5"/>
        <v>[[0,0]]</v>
      </c>
      <c r="G49" s="43" t="str">
        <f t="shared" si="6"/>
        <v>[[0,4],[1,5],[2,4]]</v>
      </c>
      <c r="N49" s="43">
        <v>45</v>
      </c>
      <c r="O49" s="48">
        <v>3</v>
      </c>
      <c r="P49" s="49">
        <f t="shared" si="7"/>
        <v>1.9775873434410035E-2</v>
      </c>
      <c r="Q49" s="48">
        <v>3</v>
      </c>
      <c r="R49" s="49">
        <f t="shared" si="8"/>
        <v>1.9775873434410035E-2</v>
      </c>
      <c r="S49" s="48">
        <v>3</v>
      </c>
      <c r="T49" s="49">
        <f t="shared" si="8"/>
        <v>1.9775873434410035E-2</v>
      </c>
      <c r="V49" s="48">
        <v>6</v>
      </c>
      <c r="W49" s="49">
        <f t="shared" si="9"/>
        <v>2.0537395173712128E-2</v>
      </c>
      <c r="X49" s="48">
        <v>6</v>
      </c>
      <c r="Y49" s="49">
        <f t="shared" ref="Y49" si="147">X49/SUM(X$5:X$103)</f>
        <v>2.098283604011918E-2</v>
      </c>
      <c r="Z49" s="48">
        <f t="shared" si="11"/>
        <v>6</v>
      </c>
      <c r="AA49" s="49">
        <f t="shared" ref="AA49" si="148">Z49/SUM(Z$5:Z$103)</f>
        <v>2.0537395173712128E-2</v>
      </c>
      <c r="AD49" s="45">
        <f t="shared" si="112"/>
        <v>450</v>
      </c>
      <c r="AE49" s="45">
        <f t="shared" si="13"/>
        <v>459</v>
      </c>
      <c r="AF49" s="45">
        <f t="shared" si="14"/>
        <v>454.5</v>
      </c>
      <c r="AG49" s="48">
        <v>0</v>
      </c>
      <c r="AH49" s="49">
        <f t="shared" si="15"/>
        <v>0</v>
      </c>
      <c r="AI49" s="49"/>
      <c r="AJ49" s="48">
        <v>4</v>
      </c>
      <c r="AK49" s="49">
        <f t="shared" si="16"/>
        <v>1.7705774295642168E-2</v>
      </c>
      <c r="AL49" s="48">
        <v>5</v>
      </c>
      <c r="AM49" s="49">
        <f t="shared" si="16"/>
        <v>1.827485380116959E-2</v>
      </c>
      <c r="AN49" s="48">
        <f t="shared" si="17"/>
        <v>4</v>
      </c>
      <c r="AO49" s="49">
        <f t="shared" ref="AO49" si="149">AN49/SUM(AN$5:AN$103)</f>
        <v>1.7705774295642168E-2</v>
      </c>
    </row>
    <row r="50" spans="1:41" x14ac:dyDescent="0.25">
      <c r="A50" s="43">
        <v>46</v>
      </c>
      <c r="B50" s="43" t="str">
        <f t="shared" si="2"/>
        <v>46,46</v>
      </c>
      <c r="C50" s="43" t="str">
        <f t="shared" si="109"/>
        <v>[[0,2],[1,2],[2,2]]</v>
      </c>
      <c r="D50" s="43" t="str">
        <f t="shared" si="3"/>
        <v>[[0,5],[1,5],[2,5]]</v>
      </c>
      <c r="E50" s="45" t="str">
        <f t="shared" si="4"/>
        <v>460,469</v>
      </c>
      <c r="F50" s="45" t="str">
        <f t="shared" si="5"/>
        <v>[[0,0]]</v>
      </c>
      <c r="G50" s="43" t="str">
        <f t="shared" si="6"/>
        <v>[[0,3],[1,5],[2,3]]</v>
      </c>
      <c r="N50" s="43">
        <v>46</v>
      </c>
      <c r="O50" s="48">
        <v>2</v>
      </c>
      <c r="P50" s="49">
        <f t="shared" si="7"/>
        <v>1.3183915622940023E-2</v>
      </c>
      <c r="Q50" s="48">
        <v>2</v>
      </c>
      <c r="R50" s="49">
        <f t="shared" si="8"/>
        <v>1.3183915622940023E-2</v>
      </c>
      <c r="S50" s="48">
        <v>2</v>
      </c>
      <c r="T50" s="49">
        <f t="shared" si="8"/>
        <v>1.3183915622940023E-2</v>
      </c>
      <c r="V50" s="48">
        <v>5</v>
      </c>
      <c r="W50" s="49">
        <f t="shared" si="9"/>
        <v>1.711449597809344E-2</v>
      </c>
      <c r="X50" s="48">
        <v>5</v>
      </c>
      <c r="Y50" s="49">
        <f t="shared" ref="Y50" si="150">X50/SUM(X$5:X$103)</f>
        <v>1.7485696700099317E-2</v>
      </c>
      <c r="Z50" s="48">
        <f t="shared" si="11"/>
        <v>5</v>
      </c>
      <c r="AA50" s="49">
        <f t="shared" ref="AA50" si="151">Z50/SUM(Z$5:Z$103)</f>
        <v>1.711449597809344E-2</v>
      </c>
      <c r="AD50" s="45">
        <f t="shared" si="112"/>
        <v>460</v>
      </c>
      <c r="AE50" s="45">
        <f t="shared" si="13"/>
        <v>469</v>
      </c>
      <c r="AF50" s="45">
        <f t="shared" si="14"/>
        <v>464.5</v>
      </c>
      <c r="AG50" s="48">
        <v>0</v>
      </c>
      <c r="AH50" s="49">
        <f t="shared" si="15"/>
        <v>0</v>
      </c>
      <c r="AI50" s="49"/>
      <c r="AJ50" s="48">
        <v>3</v>
      </c>
      <c r="AK50" s="49">
        <f t="shared" si="16"/>
        <v>1.3279330721731626E-2</v>
      </c>
      <c r="AL50" s="48">
        <v>5</v>
      </c>
      <c r="AM50" s="49">
        <f t="shared" si="16"/>
        <v>1.827485380116959E-2</v>
      </c>
      <c r="AN50" s="48">
        <f t="shared" si="17"/>
        <v>3</v>
      </c>
      <c r="AO50" s="49">
        <f t="shared" ref="AO50" si="152">AN50/SUM(AN$5:AN$103)</f>
        <v>1.3279330721731626E-2</v>
      </c>
    </row>
    <row r="51" spans="1:41" x14ac:dyDescent="0.25">
      <c r="A51" s="43">
        <v>47</v>
      </c>
      <c r="B51" s="43" t="str">
        <f t="shared" si="2"/>
        <v>47,47</v>
      </c>
      <c r="C51" s="43" t="str">
        <f t="shared" si="109"/>
        <v>[[0,2],[1,2],[2,2]]</v>
      </c>
      <c r="D51" s="43" t="str">
        <f t="shared" si="3"/>
        <v>[[0,5],[1,5],[2,5]]</v>
      </c>
      <c r="E51" s="45" t="str">
        <f t="shared" si="4"/>
        <v>470,479</v>
      </c>
      <c r="F51" s="45" t="str">
        <f t="shared" si="5"/>
        <v>[[0,0]]</v>
      </c>
      <c r="G51" s="43" t="str">
        <f t="shared" si="6"/>
        <v>[[0,3],[1,4],[2,3]]</v>
      </c>
      <c r="N51" s="43">
        <v>47</v>
      </c>
      <c r="O51" s="48">
        <v>2</v>
      </c>
      <c r="P51" s="49">
        <f t="shared" si="7"/>
        <v>1.3183915622940023E-2</v>
      </c>
      <c r="Q51" s="48">
        <v>2</v>
      </c>
      <c r="R51" s="49">
        <f t="shared" si="8"/>
        <v>1.3183915622940023E-2</v>
      </c>
      <c r="S51" s="48">
        <v>2</v>
      </c>
      <c r="T51" s="49">
        <f t="shared" si="8"/>
        <v>1.3183915622940023E-2</v>
      </c>
      <c r="V51" s="48">
        <v>5</v>
      </c>
      <c r="W51" s="49">
        <f t="shared" si="9"/>
        <v>1.711449597809344E-2</v>
      </c>
      <c r="X51" s="48">
        <v>5</v>
      </c>
      <c r="Y51" s="49">
        <f t="shared" ref="Y51" si="153">X51/SUM(X$5:X$103)</f>
        <v>1.7485696700099317E-2</v>
      </c>
      <c r="Z51" s="48">
        <f t="shared" si="11"/>
        <v>5</v>
      </c>
      <c r="AA51" s="49">
        <f t="shared" ref="AA51" si="154">Z51/SUM(Z$5:Z$103)</f>
        <v>1.711449597809344E-2</v>
      </c>
      <c r="AD51" s="45">
        <f t="shared" si="112"/>
        <v>470</v>
      </c>
      <c r="AE51" s="45">
        <f t="shared" si="13"/>
        <v>479</v>
      </c>
      <c r="AF51" s="45">
        <f t="shared" si="14"/>
        <v>474.5</v>
      </c>
      <c r="AG51" s="48">
        <v>0</v>
      </c>
      <c r="AH51" s="49">
        <f t="shared" si="15"/>
        <v>0</v>
      </c>
      <c r="AI51" s="49"/>
      <c r="AJ51" s="48">
        <v>3</v>
      </c>
      <c r="AK51" s="49">
        <f t="shared" si="16"/>
        <v>1.3279330721731626E-2</v>
      </c>
      <c r="AL51" s="48">
        <v>4</v>
      </c>
      <c r="AM51" s="49">
        <f t="shared" si="16"/>
        <v>1.4619883040935672E-2</v>
      </c>
      <c r="AN51" s="48">
        <f t="shared" si="17"/>
        <v>3</v>
      </c>
      <c r="AO51" s="49">
        <f t="shared" ref="AO51" si="155">AN51/SUM(AN$5:AN$103)</f>
        <v>1.3279330721731626E-2</v>
      </c>
    </row>
    <row r="52" spans="1:41" x14ac:dyDescent="0.25">
      <c r="A52" s="43">
        <v>48</v>
      </c>
      <c r="B52" s="43" t="str">
        <f t="shared" si="2"/>
        <v>48,48</v>
      </c>
      <c r="C52" s="43" t="str">
        <f t="shared" si="109"/>
        <v>[[0,2],[1,2],[2,2]]</v>
      </c>
      <c r="D52" s="43" t="str">
        <f t="shared" si="3"/>
        <v>[[0,5],[1,5],[2,5]]</v>
      </c>
      <c r="E52" s="45" t="str">
        <f t="shared" si="4"/>
        <v>480,489</v>
      </c>
      <c r="F52" s="45" t="str">
        <f t="shared" si="5"/>
        <v>[[0,0]]</v>
      </c>
      <c r="G52" s="43" t="str">
        <f t="shared" si="6"/>
        <v>[[0,3],[1,4],[2,3]]</v>
      </c>
      <c r="N52" s="43">
        <v>48</v>
      </c>
      <c r="O52" s="48">
        <v>2</v>
      </c>
      <c r="P52" s="49">
        <f t="shared" si="7"/>
        <v>1.3183915622940023E-2</v>
      </c>
      <c r="Q52" s="48">
        <v>2</v>
      </c>
      <c r="R52" s="49">
        <f t="shared" si="8"/>
        <v>1.3183915622940023E-2</v>
      </c>
      <c r="S52" s="48">
        <v>2</v>
      </c>
      <c r="T52" s="49">
        <f t="shared" si="8"/>
        <v>1.3183915622940023E-2</v>
      </c>
      <c r="V52" s="48">
        <v>5</v>
      </c>
      <c r="W52" s="49">
        <f t="shared" si="9"/>
        <v>1.711449597809344E-2</v>
      </c>
      <c r="X52" s="48">
        <v>5</v>
      </c>
      <c r="Y52" s="49">
        <f t="shared" ref="Y52" si="156">X52/SUM(X$5:X$103)</f>
        <v>1.7485696700099317E-2</v>
      </c>
      <c r="Z52" s="48">
        <f t="shared" si="11"/>
        <v>5</v>
      </c>
      <c r="AA52" s="49">
        <f t="shared" ref="AA52" si="157">Z52/SUM(Z$5:Z$103)</f>
        <v>1.711449597809344E-2</v>
      </c>
      <c r="AD52" s="45">
        <f t="shared" si="112"/>
        <v>480</v>
      </c>
      <c r="AE52" s="45">
        <f t="shared" si="13"/>
        <v>489</v>
      </c>
      <c r="AF52" s="45">
        <f t="shared" si="14"/>
        <v>484.5</v>
      </c>
      <c r="AG52" s="48">
        <v>0</v>
      </c>
      <c r="AH52" s="49">
        <f t="shared" si="15"/>
        <v>0</v>
      </c>
      <c r="AI52" s="49"/>
      <c r="AJ52" s="48">
        <v>3</v>
      </c>
      <c r="AK52" s="49">
        <f t="shared" si="16"/>
        <v>1.3279330721731626E-2</v>
      </c>
      <c r="AL52" s="48">
        <v>4</v>
      </c>
      <c r="AM52" s="49">
        <f t="shared" si="16"/>
        <v>1.4619883040935672E-2</v>
      </c>
      <c r="AN52" s="48">
        <f t="shared" si="17"/>
        <v>3</v>
      </c>
      <c r="AO52" s="49">
        <f t="shared" ref="AO52" si="158">AN52/SUM(AN$5:AN$103)</f>
        <v>1.3279330721731626E-2</v>
      </c>
    </row>
    <row r="53" spans="1:41" x14ac:dyDescent="0.25">
      <c r="A53" s="43">
        <v>49</v>
      </c>
      <c r="B53" s="43" t="str">
        <f t="shared" si="2"/>
        <v>49,49</v>
      </c>
      <c r="C53" s="43" t="str">
        <f t="shared" si="109"/>
        <v>[[0,2],[1,2],[2,2]]</v>
      </c>
      <c r="D53" s="43" t="str">
        <f t="shared" si="3"/>
        <v>[[0,5],[1,4],[2,5]]</v>
      </c>
      <c r="E53" s="45" t="str">
        <f t="shared" si="4"/>
        <v>490,499</v>
      </c>
      <c r="F53" s="45" t="str">
        <f t="shared" si="5"/>
        <v>[[0,0]]</v>
      </c>
      <c r="G53" s="43" t="str">
        <f t="shared" si="6"/>
        <v>[[0,3],[1,4],[2,3]]</v>
      </c>
      <c r="N53" s="43">
        <v>49</v>
      </c>
      <c r="O53" s="48">
        <v>2</v>
      </c>
      <c r="P53" s="49">
        <f t="shared" si="7"/>
        <v>1.3183915622940023E-2</v>
      </c>
      <c r="Q53" s="48">
        <v>2</v>
      </c>
      <c r="R53" s="49">
        <f t="shared" si="8"/>
        <v>1.3183915622940023E-2</v>
      </c>
      <c r="S53" s="48">
        <v>2</v>
      </c>
      <c r="T53" s="49">
        <f t="shared" si="8"/>
        <v>1.3183915622940023E-2</v>
      </c>
      <c r="V53" s="48">
        <v>5</v>
      </c>
      <c r="W53" s="49">
        <f t="shared" si="9"/>
        <v>1.711449597809344E-2</v>
      </c>
      <c r="X53" s="48">
        <v>4</v>
      </c>
      <c r="Y53" s="49">
        <f t="shared" ref="Y53" si="159">X53/SUM(X$5:X$103)</f>
        <v>1.3988557360079453E-2</v>
      </c>
      <c r="Z53" s="48">
        <f t="shared" si="11"/>
        <v>5</v>
      </c>
      <c r="AA53" s="49">
        <f t="shared" ref="AA53" si="160">Z53/SUM(Z$5:Z$103)</f>
        <v>1.711449597809344E-2</v>
      </c>
      <c r="AD53" s="45">
        <f t="shared" si="112"/>
        <v>490</v>
      </c>
      <c r="AE53" s="45">
        <f t="shared" si="13"/>
        <v>499</v>
      </c>
      <c r="AF53" s="45">
        <f t="shared" si="14"/>
        <v>494.5</v>
      </c>
      <c r="AG53" s="48">
        <v>0</v>
      </c>
      <c r="AH53" s="49">
        <f t="shared" si="15"/>
        <v>0</v>
      </c>
      <c r="AI53" s="49"/>
      <c r="AJ53" s="48">
        <v>3</v>
      </c>
      <c r="AK53" s="49">
        <f t="shared" si="16"/>
        <v>1.3279330721731626E-2</v>
      </c>
      <c r="AL53" s="48">
        <v>4</v>
      </c>
      <c r="AM53" s="49">
        <f t="shared" si="16"/>
        <v>1.4619883040935672E-2</v>
      </c>
      <c r="AN53" s="48">
        <f t="shared" si="17"/>
        <v>3</v>
      </c>
      <c r="AO53" s="49">
        <f t="shared" ref="AO53" si="161">AN53/SUM(AN$5:AN$103)</f>
        <v>1.3279330721731626E-2</v>
      </c>
    </row>
    <row r="54" spans="1:41" x14ac:dyDescent="0.25">
      <c r="A54" s="43">
        <v>50</v>
      </c>
      <c r="B54" s="43" t="str">
        <f t="shared" si="2"/>
        <v>50,50</v>
      </c>
      <c r="C54" s="43" t="str">
        <f t="shared" si="109"/>
        <v>[[0,1],[1,1],[2,1]]</v>
      </c>
      <c r="D54" s="43" t="str">
        <f t="shared" si="3"/>
        <v>[[0,5],[1,4],[2,5]]</v>
      </c>
      <c r="E54" s="45" t="str">
        <f t="shared" si="4"/>
        <v>500,509</v>
      </c>
      <c r="F54" s="45" t="str">
        <f t="shared" si="5"/>
        <v>[[0,0]]</v>
      </c>
      <c r="G54" s="43" t="str">
        <f t="shared" si="6"/>
        <v>[[0,3],[1,4],[2,3]]</v>
      </c>
      <c r="N54" s="43">
        <v>50</v>
      </c>
      <c r="O54" s="48">
        <v>1</v>
      </c>
      <c r="P54" s="49">
        <f t="shared" si="7"/>
        <v>6.5919578114700117E-3</v>
      </c>
      <c r="Q54" s="48">
        <v>1</v>
      </c>
      <c r="R54" s="49">
        <f t="shared" si="8"/>
        <v>6.5919578114700117E-3</v>
      </c>
      <c r="S54" s="48">
        <v>1</v>
      </c>
      <c r="T54" s="49">
        <f t="shared" si="8"/>
        <v>6.5919578114700117E-3</v>
      </c>
      <c r="V54" s="48">
        <v>5</v>
      </c>
      <c r="W54" s="49">
        <f t="shared" si="9"/>
        <v>1.711449597809344E-2</v>
      </c>
      <c r="X54" s="48">
        <v>4</v>
      </c>
      <c r="Y54" s="49">
        <f t="shared" ref="Y54" si="162">X54/SUM(X$5:X$103)</f>
        <v>1.3988557360079453E-2</v>
      </c>
      <c r="Z54" s="48">
        <f t="shared" si="11"/>
        <v>5</v>
      </c>
      <c r="AA54" s="49">
        <f t="shared" ref="AA54" si="163">Z54/SUM(Z$5:Z$103)</f>
        <v>1.711449597809344E-2</v>
      </c>
      <c r="AD54" s="45">
        <f t="shared" si="112"/>
        <v>500</v>
      </c>
      <c r="AE54" s="45">
        <f t="shared" si="13"/>
        <v>509</v>
      </c>
      <c r="AF54" s="45">
        <f t="shared" si="14"/>
        <v>504.5</v>
      </c>
      <c r="AG54" s="48">
        <v>0</v>
      </c>
      <c r="AH54" s="49">
        <f t="shared" si="15"/>
        <v>0</v>
      </c>
      <c r="AI54" s="49"/>
      <c r="AJ54" s="48">
        <v>3</v>
      </c>
      <c r="AK54" s="49">
        <f t="shared" si="16"/>
        <v>1.3279330721731626E-2</v>
      </c>
      <c r="AL54" s="48">
        <v>4</v>
      </c>
      <c r="AM54" s="49">
        <f t="shared" si="16"/>
        <v>1.4619883040935672E-2</v>
      </c>
      <c r="AN54" s="48">
        <f t="shared" si="17"/>
        <v>3</v>
      </c>
      <c r="AO54" s="49">
        <f t="shared" ref="AO54" si="164">AN54/SUM(AN$5:AN$103)</f>
        <v>1.3279330721731626E-2</v>
      </c>
    </row>
    <row r="55" spans="1:41" x14ac:dyDescent="0.25">
      <c r="A55" s="43">
        <v>51</v>
      </c>
      <c r="B55" s="43" t="str">
        <f t="shared" si="2"/>
        <v>51,51</v>
      </c>
      <c r="C55" s="43" t="str">
        <f t="shared" si="109"/>
        <v>[[0,1],[1,1],[2,1]]</v>
      </c>
      <c r="D55" s="43" t="str">
        <f t="shared" si="3"/>
        <v>[[0,4],[1,4],[2,4]]</v>
      </c>
      <c r="E55" s="45" t="str">
        <f t="shared" si="4"/>
        <v>510,519</v>
      </c>
      <c r="F55" s="45" t="str">
        <f t="shared" si="5"/>
        <v>[[0,0]]</v>
      </c>
      <c r="G55" s="43" t="str">
        <f t="shared" si="6"/>
        <v>[[0,2],[1,3],[2,2]]</v>
      </c>
      <c r="N55" s="43">
        <v>51</v>
      </c>
      <c r="O55" s="48">
        <v>1</v>
      </c>
      <c r="P55" s="49">
        <f t="shared" si="7"/>
        <v>6.5919578114700117E-3</v>
      </c>
      <c r="Q55" s="48">
        <v>1</v>
      </c>
      <c r="R55" s="49">
        <f t="shared" si="8"/>
        <v>6.5919578114700117E-3</v>
      </c>
      <c r="S55" s="48">
        <v>1</v>
      </c>
      <c r="T55" s="49">
        <f t="shared" si="8"/>
        <v>6.5919578114700117E-3</v>
      </c>
      <c r="V55" s="48">
        <v>4</v>
      </c>
      <c r="W55" s="49">
        <f t="shared" si="9"/>
        <v>1.3691596782474752E-2</v>
      </c>
      <c r="X55" s="48">
        <v>4</v>
      </c>
      <c r="Y55" s="49">
        <f t="shared" ref="Y55" si="165">X55/SUM(X$5:X$103)</f>
        <v>1.3988557360079453E-2</v>
      </c>
      <c r="Z55" s="48">
        <f t="shared" si="11"/>
        <v>4</v>
      </c>
      <c r="AA55" s="49">
        <f t="shared" ref="AA55" si="166">Z55/SUM(Z$5:Z$103)</f>
        <v>1.3691596782474752E-2</v>
      </c>
      <c r="AD55" s="45">
        <f t="shared" si="112"/>
        <v>510</v>
      </c>
      <c r="AE55" s="45">
        <f t="shared" si="13"/>
        <v>519</v>
      </c>
      <c r="AF55" s="45">
        <f t="shared" si="14"/>
        <v>514.5</v>
      </c>
      <c r="AG55" s="48">
        <v>0</v>
      </c>
      <c r="AH55" s="49">
        <f t="shared" si="15"/>
        <v>0</v>
      </c>
      <c r="AI55" s="49"/>
      <c r="AJ55" s="48">
        <v>2</v>
      </c>
      <c r="AK55" s="49">
        <f t="shared" si="16"/>
        <v>8.8528871478210838E-3</v>
      </c>
      <c r="AL55" s="48">
        <v>3</v>
      </c>
      <c r="AM55" s="49">
        <f t="shared" si="16"/>
        <v>1.0964912280701754E-2</v>
      </c>
      <c r="AN55" s="48">
        <f t="shared" si="17"/>
        <v>2</v>
      </c>
      <c r="AO55" s="49">
        <f t="shared" ref="AO55" si="167">AN55/SUM(AN$5:AN$103)</f>
        <v>8.8528871478210838E-3</v>
      </c>
    </row>
    <row r="56" spans="1:41" x14ac:dyDescent="0.25">
      <c r="A56" s="43">
        <v>52</v>
      </c>
      <c r="B56" s="43" t="str">
        <f t="shared" si="2"/>
        <v>52,52</v>
      </c>
      <c r="C56" s="43" t="str">
        <f t="shared" si="109"/>
        <v>[[0,1],[1,1],[2,1]]</v>
      </c>
      <c r="D56" s="43" t="str">
        <f t="shared" si="3"/>
        <v>[[0,4],[1,4],[2,4]]</v>
      </c>
      <c r="E56" s="45" t="str">
        <f t="shared" si="4"/>
        <v>520,529</v>
      </c>
      <c r="F56" s="45" t="str">
        <f t="shared" si="5"/>
        <v>[[0,0]]</v>
      </c>
      <c r="G56" s="43" t="str">
        <f t="shared" si="6"/>
        <v>[[0,2],[1,3],[2,2]]</v>
      </c>
      <c r="N56" s="43">
        <v>52</v>
      </c>
      <c r="O56" s="48">
        <v>1</v>
      </c>
      <c r="P56" s="49">
        <f t="shared" si="7"/>
        <v>6.5919578114700117E-3</v>
      </c>
      <c r="Q56" s="48">
        <v>1</v>
      </c>
      <c r="R56" s="49">
        <f t="shared" si="8"/>
        <v>6.5919578114700117E-3</v>
      </c>
      <c r="S56" s="48">
        <v>1</v>
      </c>
      <c r="T56" s="49">
        <f t="shared" si="8"/>
        <v>6.5919578114700117E-3</v>
      </c>
      <c r="V56" s="48">
        <v>4</v>
      </c>
      <c r="W56" s="49">
        <f t="shared" si="9"/>
        <v>1.3691596782474752E-2</v>
      </c>
      <c r="X56" s="48">
        <v>4</v>
      </c>
      <c r="Y56" s="49">
        <f t="shared" ref="Y56" si="168">X56/SUM(X$5:X$103)</f>
        <v>1.3988557360079453E-2</v>
      </c>
      <c r="Z56" s="48">
        <f t="shared" si="11"/>
        <v>4</v>
      </c>
      <c r="AA56" s="49">
        <f t="shared" ref="AA56" si="169">Z56/SUM(Z$5:Z$103)</f>
        <v>1.3691596782474752E-2</v>
      </c>
      <c r="AD56" s="45">
        <f t="shared" si="112"/>
        <v>520</v>
      </c>
      <c r="AE56" s="45">
        <f t="shared" si="13"/>
        <v>529</v>
      </c>
      <c r="AF56" s="45">
        <f t="shared" si="14"/>
        <v>524.5</v>
      </c>
      <c r="AG56" s="48">
        <v>0</v>
      </c>
      <c r="AH56" s="49">
        <f t="shared" si="15"/>
        <v>0</v>
      </c>
      <c r="AI56" s="49"/>
      <c r="AJ56" s="48">
        <v>2</v>
      </c>
      <c r="AK56" s="49">
        <f t="shared" si="16"/>
        <v>8.8528871478210838E-3</v>
      </c>
      <c r="AL56" s="48">
        <v>3</v>
      </c>
      <c r="AM56" s="49">
        <f t="shared" si="16"/>
        <v>1.0964912280701754E-2</v>
      </c>
      <c r="AN56" s="48">
        <f t="shared" si="17"/>
        <v>2</v>
      </c>
      <c r="AO56" s="49">
        <f t="shared" ref="AO56" si="170">AN56/SUM(AN$5:AN$103)</f>
        <v>8.8528871478210838E-3</v>
      </c>
    </row>
    <row r="57" spans="1:41" x14ac:dyDescent="0.25">
      <c r="A57" s="43">
        <v>53</v>
      </c>
      <c r="B57" s="43" t="str">
        <f t="shared" si="2"/>
        <v>53,53</v>
      </c>
      <c r="C57" s="43" t="str">
        <f t="shared" si="109"/>
        <v>[[0,1],[1,1],[2,1]]</v>
      </c>
      <c r="D57" s="43" t="str">
        <f t="shared" si="3"/>
        <v>[[0,4],[1,3],[2,4]]</v>
      </c>
      <c r="E57" s="45" t="str">
        <f t="shared" si="4"/>
        <v>530,539</v>
      </c>
      <c r="F57" s="45" t="str">
        <f t="shared" si="5"/>
        <v>[[0,0]]</v>
      </c>
      <c r="G57" s="43" t="str">
        <f t="shared" si="6"/>
        <v>[[0,2],[1,3],[2,2]]</v>
      </c>
      <c r="N57" s="43">
        <v>53</v>
      </c>
      <c r="O57" s="48">
        <v>1</v>
      </c>
      <c r="P57" s="49">
        <f t="shared" si="7"/>
        <v>6.5919578114700117E-3</v>
      </c>
      <c r="Q57" s="48">
        <v>1</v>
      </c>
      <c r="R57" s="49">
        <f t="shared" si="8"/>
        <v>6.5919578114700117E-3</v>
      </c>
      <c r="S57" s="48">
        <v>1</v>
      </c>
      <c r="T57" s="49">
        <f t="shared" si="8"/>
        <v>6.5919578114700117E-3</v>
      </c>
      <c r="V57" s="48">
        <v>4</v>
      </c>
      <c r="W57" s="49">
        <f t="shared" si="9"/>
        <v>1.3691596782474752E-2</v>
      </c>
      <c r="X57" s="48">
        <v>3</v>
      </c>
      <c r="Y57" s="49">
        <f t="shared" ref="Y57" si="171">X57/SUM(X$5:X$103)</f>
        <v>1.049141802005959E-2</v>
      </c>
      <c r="Z57" s="48">
        <f t="shared" si="11"/>
        <v>4</v>
      </c>
      <c r="AA57" s="49">
        <f t="shared" ref="AA57" si="172">Z57/SUM(Z$5:Z$103)</f>
        <v>1.3691596782474752E-2</v>
      </c>
      <c r="AD57" s="45">
        <f t="shared" si="112"/>
        <v>530</v>
      </c>
      <c r="AE57" s="45">
        <f t="shared" si="13"/>
        <v>539</v>
      </c>
      <c r="AF57" s="45">
        <f t="shared" si="14"/>
        <v>534.5</v>
      </c>
      <c r="AG57" s="48">
        <v>0</v>
      </c>
      <c r="AH57" s="49">
        <f t="shared" si="15"/>
        <v>0</v>
      </c>
      <c r="AI57" s="49"/>
      <c r="AJ57" s="48">
        <v>2</v>
      </c>
      <c r="AK57" s="49">
        <f t="shared" si="16"/>
        <v>8.8528871478210838E-3</v>
      </c>
      <c r="AL57" s="48">
        <v>3</v>
      </c>
      <c r="AM57" s="49">
        <f t="shared" si="16"/>
        <v>1.0964912280701754E-2</v>
      </c>
      <c r="AN57" s="48">
        <f t="shared" si="17"/>
        <v>2</v>
      </c>
      <c r="AO57" s="49">
        <f t="shared" ref="AO57" si="173">AN57/SUM(AN$5:AN$103)</f>
        <v>8.8528871478210838E-3</v>
      </c>
    </row>
    <row r="58" spans="1:41" x14ac:dyDescent="0.25">
      <c r="A58" s="43">
        <v>54</v>
      </c>
      <c r="B58" s="43" t="str">
        <f t="shared" si="2"/>
        <v>54,54</v>
      </c>
      <c r="C58" s="43" t="str">
        <f t="shared" si="109"/>
        <v>[[0,1],[1,1],[2,1]]</v>
      </c>
      <c r="D58" s="43" t="str">
        <f t="shared" si="3"/>
        <v>[[0,3],[1,3],[2,3]]</v>
      </c>
      <c r="E58" s="45" t="str">
        <f t="shared" si="4"/>
        <v>540,549</v>
      </c>
      <c r="F58" s="45" t="str">
        <f t="shared" si="5"/>
        <v>[[0,0]]</v>
      </c>
      <c r="G58" s="43" t="str">
        <f t="shared" si="6"/>
        <v>[[0,2],[1,2],[2,2]]</v>
      </c>
      <c r="N58" s="43">
        <v>54</v>
      </c>
      <c r="O58" s="48">
        <v>1</v>
      </c>
      <c r="P58" s="49">
        <f t="shared" si="7"/>
        <v>6.5919578114700117E-3</v>
      </c>
      <c r="Q58" s="48">
        <v>1</v>
      </c>
      <c r="R58" s="49">
        <f t="shared" si="8"/>
        <v>6.5919578114700117E-3</v>
      </c>
      <c r="S58" s="48">
        <v>1</v>
      </c>
      <c r="T58" s="49">
        <f t="shared" si="8"/>
        <v>6.5919578114700117E-3</v>
      </c>
      <c r="V58" s="48">
        <v>3</v>
      </c>
      <c r="W58" s="49">
        <f t="shared" si="9"/>
        <v>1.0268697586856064E-2</v>
      </c>
      <c r="X58" s="48">
        <v>3</v>
      </c>
      <c r="Y58" s="49">
        <f t="shared" ref="Y58" si="174">X58/SUM(X$5:X$103)</f>
        <v>1.049141802005959E-2</v>
      </c>
      <c r="Z58" s="48">
        <f t="shared" si="11"/>
        <v>3</v>
      </c>
      <c r="AA58" s="49">
        <f t="shared" ref="AA58" si="175">Z58/SUM(Z$5:Z$103)</f>
        <v>1.0268697586856064E-2</v>
      </c>
      <c r="AD58" s="45">
        <f t="shared" si="112"/>
        <v>540</v>
      </c>
      <c r="AE58" s="45">
        <f t="shared" si="13"/>
        <v>549</v>
      </c>
      <c r="AF58" s="45">
        <f t="shared" si="14"/>
        <v>544.5</v>
      </c>
      <c r="AG58" s="48">
        <v>0</v>
      </c>
      <c r="AH58" s="49">
        <f t="shared" si="15"/>
        <v>0</v>
      </c>
      <c r="AI58" s="49"/>
      <c r="AJ58" s="48">
        <v>2</v>
      </c>
      <c r="AK58" s="49">
        <f t="shared" si="16"/>
        <v>8.8528871478210838E-3</v>
      </c>
      <c r="AL58" s="48">
        <v>2</v>
      </c>
      <c r="AM58" s="49">
        <f t="shared" si="16"/>
        <v>7.3099415204678359E-3</v>
      </c>
      <c r="AN58" s="48">
        <f t="shared" si="17"/>
        <v>2</v>
      </c>
      <c r="AO58" s="49">
        <f t="shared" ref="AO58" si="176">AN58/SUM(AN$5:AN$103)</f>
        <v>8.8528871478210838E-3</v>
      </c>
    </row>
    <row r="59" spans="1:41" x14ac:dyDescent="0.25">
      <c r="A59" s="43">
        <v>55</v>
      </c>
      <c r="B59" s="43" t="str">
        <f t="shared" si="2"/>
        <v>55,55</v>
      </c>
      <c r="C59" s="43" t="str">
        <f t="shared" si="109"/>
        <v>[[0,0.5],[1,0.5],[2,0.5]]</v>
      </c>
      <c r="D59" s="43" t="str">
        <f t="shared" si="3"/>
        <v>[[0,3],[1,3],[2,3]]</v>
      </c>
      <c r="E59" s="45" t="str">
        <f t="shared" si="4"/>
        <v>550,559</v>
      </c>
      <c r="F59" s="45" t="str">
        <f t="shared" si="5"/>
        <v>[[0,0]]</v>
      </c>
      <c r="G59" s="43" t="str">
        <f t="shared" si="6"/>
        <v>[[0,1],[1,2],[2,1]]</v>
      </c>
      <c r="N59" s="43">
        <v>55</v>
      </c>
      <c r="O59" s="48">
        <v>0.5</v>
      </c>
      <c r="P59" s="49">
        <f t="shared" si="7"/>
        <v>3.2959789057350058E-3</v>
      </c>
      <c r="Q59" s="48">
        <v>0.5</v>
      </c>
      <c r="R59" s="49">
        <f t="shared" si="8"/>
        <v>3.2959789057350058E-3</v>
      </c>
      <c r="S59" s="48">
        <v>0.5</v>
      </c>
      <c r="T59" s="49">
        <f t="shared" si="8"/>
        <v>3.2959789057350058E-3</v>
      </c>
      <c r="V59" s="48">
        <v>3</v>
      </c>
      <c r="W59" s="49">
        <f t="shared" si="9"/>
        <v>1.0268697586856064E-2</v>
      </c>
      <c r="X59" s="48">
        <v>3</v>
      </c>
      <c r="Y59" s="49">
        <f t="shared" ref="Y59" si="177">X59/SUM(X$5:X$103)</f>
        <v>1.049141802005959E-2</v>
      </c>
      <c r="Z59" s="48">
        <f t="shared" si="11"/>
        <v>3</v>
      </c>
      <c r="AA59" s="49">
        <f t="shared" ref="AA59" si="178">Z59/SUM(Z$5:Z$103)</f>
        <v>1.0268697586856064E-2</v>
      </c>
      <c r="AD59" s="45">
        <f t="shared" si="112"/>
        <v>550</v>
      </c>
      <c r="AE59" s="45">
        <f t="shared" si="13"/>
        <v>559</v>
      </c>
      <c r="AF59" s="45">
        <f t="shared" si="14"/>
        <v>554.5</v>
      </c>
      <c r="AG59" s="48">
        <v>0</v>
      </c>
      <c r="AH59" s="49">
        <f t="shared" si="15"/>
        <v>0</v>
      </c>
      <c r="AI59" s="49"/>
      <c r="AJ59" s="48">
        <v>1</v>
      </c>
      <c r="AK59" s="49">
        <f t="shared" si="16"/>
        <v>4.4264435739105419E-3</v>
      </c>
      <c r="AL59" s="48">
        <v>2</v>
      </c>
      <c r="AM59" s="49">
        <f t="shared" si="16"/>
        <v>7.3099415204678359E-3</v>
      </c>
      <c r="AN59" s="48">
        <f t="shared" si="17"/>
        <v>1</v>
      </c>
      <c r="AO59" s="49">
        <f t="shared" ref="AO59" si="179">AN59/SUM(AN$5:AN$103)</f>
        <v>4.4264435739105419E-3</v>
      </c>
    </row>
    <row r="60" spans="1:41" x14ac:dyDescent="0.25">
      <c r="A60" s="43">
        <v>56</v>
      </c>
      <c r="B60" s="43" t="str">
        <f t="shared" si="2"/>
        <v>56,56</v>
      </c>
      <c r="C60" s="43" t="str">
        <f t="shared" si="109"/>
        <v>[[0,0.5],[1,0.5],[2,0.5]]</v>
      </c>
      <c r="D60" s="43" t="str">
        <f t="shared" si="3"/>
        <v>[[0,3],[1,2],[2,3]]</v>
      </c>
      <c r="E60" s="45" t="str">
        <f t="shared" si="4"/>
        <v>560,569</v>
      </c>
      <c r="F60" s="45" t="str">
        <f t="shared" si="5"/>
        <v>[[0,0]]</v>
      </c>
      <c r="G60" s="43" t="str">
        <f t="shared" si="6"/>
        <v>[[0,1],[1,2],[2,1]]</v>
      </c>
      <c r="N60" s="43">
        <v>56</v>
      </c>
      <c r="O60" s="48">
        <v>0.5</v>
      </c>
      <c r="P60" s="49">
        <f t="shared" si="7"/>
        <v>3.2959789057350058E-3</v>
      </c>
      <c r="Q60" s="48">
        <v>0.5</v>
      </c>
      <c r="R60" s="49">
        <f t="shared" si="8"/>
        <v>3.2959789057350058E-3</v>
      </c>
      <c r="S60" s="48">
        <v>0.5</v>
      </c>
      <c r="T60" s="49">
        <f t="shared" si="8"/>
        <v>3.2959789057350058E-3</v>
      </c>
      <c r="V60" s="48">
        <v>3</v>
      </c>
      <c r="W60" s="49">
        <f t="shared" si="9"/>
        <v>1.0268697586856064E-2</v>
      </c>
      <c r="X60" s="48">
        <v>2</v>
      </c>
      <c r="Y60" s="49">
        <f t="shared" ref="Y60" si="180">X60/SUM(X$5:X$103)</f>
        <v>6.9942786800397264E-3</v>
      </c>
      <c r="Z60" s="48">
        <f t="shared" si="11"/>
        <v>3</v>
      </c>
      <c r="AA60" s="49">
        <f t="shared" ref="AA60" si="181">Z60/SUM(Z$5:Z$103)</f>
        <v>1.0268697586856064E-2</v>
      </c>
      <c r="AD60" s="45">
        <f t="shared" si="112"/>
        <v>560</v>
      </c>
      <c r="AE60" s="45">
        <f t="shared" si="13"/>
        <v>569</v>
      </c>
      <c r="AF60" s="45">
        <f t="shared" si="14"/>
        <v>564.5</v>
      </c>
      <c r="AG60" s="48">
        <v>0</v>
      </c>
      <c r="AH60" s="49">
        <f t="shared" si="15"/>
        <v>0</v>
      </c>
      <c r="AI60" s="49"/>
      <c r="AJ60" s="48">
        <v>1</v>
      </c>
      <c r="AK60" s="49">
        <f t="shared" si="16"/>
        <v>4.4264435739105419E-3</v>
      </c>
      <c r="AL60" s="48">
        <v>2</v>
      </c>
      <c r="AM60" s="49">
        <f t="shared" si="16"/>
        <v>7.3099415204678359E-3</v>
      </c>
      <c r="AN60" s="48">
        <f t="shared" si="17"/>
        <v>1</v>
      </c>
      <c r="AO60" s="49">
        <f t="shared" ref="AO60" si="182">AN60/SUM(AN$5:AN$103)</f>
        <v>4.4264435739105419E-3</v>
      </c>
    </row>
    <row r="61" spans="1:41" x14ac:dyDescent="0.25">
      <c r="A61" s="43">
        <v>57</v>
      </c>
      <c r="B61" s="43" t="str">
        <f t="shared" si="2"/>
        <v>57,57</v>
      </c>
      <c r="C61" s="43" t="str">
        <f t="shared" si="109"/>
        <v>[[0,0.5],[1,0.5],[2,0.5]]</v>
      </c>
      <c r="D61" s="43" t="str">
        <f t="shared" si="3"/>
        <v>[[0,2],[1,2],[2,2]]</v>
      </c>
      <c r="E61" s="45" t="str">
        <f t="shared" si="4"/>
        <v>570,579</v>
      </c>
      <c r="F61" s="45" t="str">
        <f t="shared" si="5"/>
        <v>[[0,0]]</v>
      </c>
      <c r="G61" s="43" t="str">
        <f t="shared" si="6"/>
        <v>[[0,1],[1,1.5],[2,1]]</v>
      </c>
      <c r="N61" s="43">
        <v>57</v>
      </c>
      <c r="O61" s="48">
        <v>0.5</v>
      </c>
      <c r="P61" s="49">
        <f t="shared" si="7"/>
        <v>3.2959789057350058E-3</v>
      </c>
      <c r="Q61" s="48">
        <v>0.5</v>
      </c>
      <c r="R61" s="49">
        <f t="shared" si="8"/>
        <v>3.2959789057350058E-3</v>
      </c>
      <c r="S61" s="48">
        <v>0.5</v>
      </c>
      <c r="T61" s="49">
        <f t="shared" si="8"/>
        <v>3.2959789057350058E-3</v>
      </c>
      <c r="V61" s="48">
        <v>2</v>
      </c>
      <c r="W61" s="49">
        <f t="shared" si="9"/>
        <v>6.845798391237376E-3</v>
      </c>
      <c r="X61" s="48">
        <v>2</v>
      </c>
      <c r="Y61" s="49">
        <f t="shared" ref="Y61" si="183">X61/SUM(X$5:X$103)</f>
        <v>6.9942786800397264E-3</v>
      </c>
      <c r="Z61" s="48">
        <f t="shared" si="11"/>
        <v>2</v>
      </c>
      <c r="AA61" s="49">
        <f t="shared" ref="AA61" si="184">Z61/SUM(Z$5:Z$103)</f>
        <v>6.845798391237376E-3</v>
      </c>
      <c r="AD61" s="45">
        <f t="shared" si="112"/>
        <v>570</v>
      </c>
      <c r="AE61" s="45">
        <f t="shared" si="13"/>
        <v>579</v>
      </c>
      <c r="AF61" s="45">
        <f t="shared" si="14"/>
        <v>574.5</v>
      </c>
      <c r="AG61" s="48">
        <v>0</v>
      </c>
      <c r="AH61" s="49">
        <f t="shared" si="15"/>
        <v>0</v>
      </c>
      <c r="AI61" s="49"/>
      <c r="AJ61" s="48">
        <v>1</v>
      </c>
      <c r="AK61" s="49">
        <f t="shared" si="16"/>
        <v>4.4264435739105419E-3</v>
      </c>
      <c r="AL61" s="48">
        <v>1.5</v>
      </c>
      <c r="AM61" s="49">
        <f t="shared" si="16"/>
        <v>5.4824561403508769E-3</v>
      </c>
      <c r="AN61" s="48">
        <f t="shared" si="17"/>
        <v>1</v>
      </c>
      <c r="AO61" s="49">
        <f t="shared" ref="AO61" si="185">AN61/SUM(AN$5:AN$103)</f>
        <v>4.4264435739105419E-3</v>
      </c>
    </row>
    <row r="62" spans="1:41" x14ac:dyDescent="0.25">
      <c r="A62" s="43">
        <v>58</v>
      </c>
      <c r="B62" s="43" t="str">
        <f t="shared" si="2"/>
        <v>58,58</v>
      </c>
      <c r="C62" s="43" t="str">
        <f t="shared" si="109"/>
        <v>[[0,0.5],[1,0.5],[2,0.5]]</v>
      </c>
      <c r="D62" s="43" t="str">
        <f t="shared" si="3"/>
        <v>[[0,2],[1,2],[2,2]]</v>
      </c>
      <c r="E62" s="45" t="str">
        <f t="shared" si="4"/>
        <v>580,589</v>
      </c>
      <c r="F62" s="45" t="str">
        <f t="shared" si="5"/>
        <v>[[0,0]]</v>
      </c>
      <c r="G62" s="43" t="str">
        <f t="shared" si="6"/>
        <v>[[0,1],[1,1.5],[2,1]]</v>
      </c>
      <c r="N62" s="43">
        <v>58</v>
      </c>
      <c r="O62" s="48">
        <v>0.5</v>
      </c>
      <c r="P62" s="49">
        <f t="shared" si="7"/>
        <v>3.2959789057350058E-3</v>
      </c>
      <c r="Q62" s="48">
        <v>0.5</v>
      </c>
      <c r="R62" s="49">
        <f t="shared" si="8"/>
        <v>3.2959789057350058E-3</v>
      </c>
      <c r="S62" s="48">
        <v>0.5</v>
      </c>
      <c r="T62" s="49">
        <f t="shared" si="8"/>
        <v>3.2959789057350058E-3</v>
      </c>
      <c r="V62" s="48">
        <v>2</v>
      </c>
      <c r="W62" s="49">
        <f t="shared" si="9"/>
        <v>6.845798391237376E-3</v>
      </c>
      <c r="X62" s="48">
        <v>2</v>
      </c>
      <c r="Y62" s="49">
        <f t="shared" ref="Y62" si="186">X62/SUM(X$5:X$103)</f>
        <v>6.9942786800397264E-3</v>
      </c>
      <c r="Z62" s="48">
        <f t="shared" si="11"/>
        <v>2</v>
      </c>
      <c r="AA62" s="49">
        <f t="shared" ref="AA62" si="187">Z62/SUM(Z$5:Z$103)</f>
        <v>6.845798391237376E-3</v>
      </c>
      <c r="AD62" s="45">
        <f t="shared" si="112"/>
        <v>580</v>
      </c>
      <c r="AE62" s="45">
        <f t="shared" si="13"/>
        <v>589</v>
      </c>
      <c r="AF62" s="45">
        <f t="shared" si="14"/>
        <v>584.5</v>
      </c>
      <c r="AG62" s="48">
        <v>0</v>
      </c>
      <c r="AH62" s="49">
        <f t="shared" si="15"/>
        <v>0</v>
      </c>
      <c r="AI62" s="49"/>
      <c r="AJ62" s="48">
        <v>1</v>
      </c>
      <c r="AK62" s="49">
        <f t="shared" si="16"/>
        <v>4.4264435739105419E-3</v>
      </c>
      <c r="AL62" s="48">
        <v>1.5</v>
      </c>
      <c r="AM62" s="49">
        <f t="shared" si="16"/>
        <v>5.4824561403508769E-3</v>
      </c>
      <c r="AN62" s="48">
        <f t="shared" si="17"/>
        <v>1</v>
      </c>
      <c r="AO62" s="49">
        <f t="shared" ref="AO62" si="188">AN62/SUM(AN$5:AN$103)</f>
        <v>4.4264435739105419E-3</v>
      </c>
    </row>
    <row r="63" spans="1:41" x14ac:dyDescent="0.25">
      <c r="A63" s="43">
        <v>59</v>
      </c>
      <c r="B63" s="43" t="str">
        <f t="shared" si="2"/>
        <v>59,59</v>
      </c>
      <c r="C63" s="43" t="str">
        <f t="shared" si="109"/>
        <v>[[0,0.5],[1,0.5],[2,0.5]]</v>
      </c>
      <c r="D63" s="43" t="str">
        <f t="shared" si="3"/>
        <v>[[0,2],[1,2],[2,2]]</v>
      </c>
      <c r="E63" s="45" t="str">
        <f t="shared" si="4"/>
        <v>590,599</v>
      </c>
      <c r="F63" s="45" t="str">
        <f t="shared" si="5"/>
        <v>[[0,0]]</v>
      </c>
      <c r="G63" s="43" t="str">
        <f t="shared" si="6"/>
        <v>[[0,1],[1,1.5],[2,1]]</v>
      </c>
      <c r="N63" s="43">
        <v>59</v>
      </c>
      <c r="O63" s="48">
        <v>0.5</v>
      </c>
      <c r="P63" s="49">
        <f t="shared" si="7"/>
        <v>3.2959789057350058E-3</v>
      </c>
      <c r="Q63" s="48">
        <v>0.5</v>
      </c>
      <c r="R63" s="49">
        <f t="shared" si="8"/>
        <v>3.2959789057350058E-3</v>
      </c>
      <c r="S63" s="48">
        <v>0.5</v>
      </c>
      <c r="T63" s="49">
        <f t="shared" si="8"/>
        <v>3.2959789057350058E-3</v>
      </c>
      <c r="V63" s="48">
        <v>2</v>
      </c>
      <c r="W63" s="49">
        <f t="shared" si="9"/>
        <v>6.845798391237376E-3</v>
      </c>
      <c r="X63" s="48">
        <v>2</v>
      </c>
      <c r="Y63" s="49">
        <f t="shared" ref="Y63" si="189">X63/SUM(X$5:X$103)</f>
        <v>6.9942786800397264E-3</v>
      </c>
      <c r="Z63" s="48">
        <f t="shared" si="11"/>
        <v>2</v>
      </c>
      <c r="AA63" s="49">
        <f t="shared" ref="AA63" si="190">Z63/SUM(Z$5:Z$103)</f>
        <v>6.845798391237376E-3</v>
      </c>
      <c r="AD63" s="45">
        <f t="shared" si="112"/>
        <v>590</v>
      </c>
      <c r="AE63" s="45">
        <f t="shared" si="13"/>
        <v>599</v>
      </c>
      <c r="AF63" s="45">
        <f t="shared" si="14"/>
        <v>594.5</v>
      </c>
      <c r="AG63" s="48">
        <v>0</v>
      </c>
      <c r="AH63" s="49">
        <f t="shared" si="15"/>
        <v>0</v>
      </c>
      <c r="AI63" s="49"/>
      <c r="AJ63" s="48">
        <v>1</v>
      </c>
      <c r="AK63" s="49">
        <f t="shared" si="16"/>
        <v>4.4264435739105419E-3</v>
      </c>
      <c r="AL63" s="48">
        <v>1.5</v>
      </c>
      <c r="AM63" s="49">
        <f t="shared" si="16"/>
        <v>5.4824561403508769E-3</v>
      </c>
      <c r="AN63" s="48">
        <f t="shared" si="17"/>
        <v>1</v>
      </c>
      <c r="AO63" s="49">
        <f t="shared" ref="AO63" si="191">AN63/SUM(AN$5:AN$103)</f>
        <v>4.4264435739105419E-3</v>
      </c>
    </row>
    <row r="64" spans="1:41" x14ac:dyDescent="0.25">
      <c r="A64" s="43">
        <v>60</v>
      </c>
      <c r="B64" s="43" t="str">
        <f t="shared" si="2"/>
        <v>60,60</v>
      </c>
      <c r="C64" s="43" t="str">
        <f t="shared" si="109"/>
        <v>[[0,0.2],[1,0.2],[2,0.2]]</v>
      </c>
      <c r="D64" s="43" t="str">
        <f t="shared" si="3"/>
        <v>[[0,1.5],[1,2],[2,1.5]]</v>
      </c>
      <c r="E64" s="45" t="str">
        <f t="shared" si="4"/>
        <v>600,609</v>
      </c>
      <c r="F64" s="45" t="str">
        <f t="shared" si="5"/>
        <v>[[0,0]]</v>
      </c>
      <c r="G64" s="43" t="str">
        <f t="shared" si="6"/>
        <v>[[0,0.75],[1,1.2],[2,0.75]]</v>
      </c>
      <c r="N64" s="43">
        <v>60</v>
      </c>
      <c r="O64" s="48">
        <v>0.2</v>
      </c>
      <c r="P64" s="49">
        <f t="shared" si="7"/>
        <v>1.3183915622940025E-3</v>
      </c>
      <c r="Q64" s="48">
        <v>0.2</v>
      </c>
      <c r="R64" s="49">
        <f t="shared" si="8"/>
        <v>1.3183915622940025E-3</v>
      </c>
      <c r="S64" s="48">
        <v>0.2</v>
      </c>
      <c r="T64" s="49">
        <f t="shared" si="8"/>
        <v>1.3183915622940025E-3</v>
      </c>
      <c r="V64" s="48">
        <v>1.5</v>
      </c>
      <c r="W64" s="49">
        <f t="shared" si="9"/>
        <v>5.134348793428032E-3</v>
      </c>
      <c r="X64" s="48">
        <v>2</v>
      </c>
      <c r="Y64" s="49">
        <f t="shared" ref="Y64" si="192">X64/SUM(X$5:X$103)</f>
        <v>6.9942786800397264E-3</v>
      </c>
      <c r="Z64" s="48">
        <f t="shared" si="11"/>
        <v>1.5</v>
      </c>
      <c r="AA64" s="49">
        <f t="shared" ref="AA64" si="193">Z64/SUM(Z$5:Z$103)</f>
        <v>5.134348793428032E-3</v>
      </c>
      <c r="AD64" s="45">
        <f t="shared" si="112"/>
        <v>600</v>
      </c>
      <c r="AE64" s="45">
        <f t="shared" si="13"/>
        <v>609</v>
      </c>
      <c r="AF64" s="45">
        <f t="shared" si="14"/>
        <v>604.5</v>
      </c>
      <c r="AG64" s="48">
        <v>0</v>
      </c>
      <c r="AH64" s="49">
        <f t="shared" si="15"/>
        <v>0</v>
      </c>
      <c r="AI64" s="49"/>
      <c r="AJ64" s="48">
        <v>0.75</v>
      </c>
      <c r="AK64" s="49">
        <f t="shared" si="16"/>
        <v>3.3198326804329066E-3</v>
      </c>
      <c r="AL64" s="48">
        <v>1.2</v>
      </c>
      <c r="AM64" s="49">
        <f t="shared" si="16"/>
        <v>4.3859649122807015E-3</v>
      </c>
      <c r="AN64" s="48">
        <f t="shared" si="17"/>
        <v>0.75</v>
      </c>
      <c r="AO64" s="49">
        <f t="shared" ref="AO64" si="194">AN64/SUM(AN$5:AN$103)</f>
        <v>3.3198326804329066E-3</v>
      </c>
    </row>
    <row r="65" spans="1:41" x14ac:dyDescent="0.25">
      <c r="A65" s="43">
        <v>61</v>
      </c>
      <c r="B65" s="43" t="str">
        <f t="shared" si="2"/>
        <v>61,61</v>
      </c>
      <c r="C65" s="43" t="str">
        <f t="shared" si="109"/>
        <v>[[0,0.2],[1,0.2],[2,0.2]]</v>
      </c>
      <c r="D65" s="43" t="str">
        <f t="shared" si="3"/>
        <v>[[0,1.5],[1,1.2],[2,1.5]]</v>
      </c>
      <c r="E65" s="45" t="str">
        <f t="shared" si="4"/>
        <v>610,619</v>
      </c>
      <c r="F65" s="45" t="str">
        <f t="shared" si="5"/>
        <v>[[0,0]]</v>
      </c>
      <c r="G65" s="43" t="str">
        <f t="shared" si="6"/>
        <v>[[0,0.75],[1,1.2],[2,0.75]]</v>
      </c>
      <c r="N65" s="43">
        <v>61</v>
      </c>
      <c r="O65" s="48">
        <v>0.2</v>
      </c>
      <c r="P65" s="49">
        <f t="shared" si="7"/>
        <v>1.3183915622940025E-3</v>
      </c>
      <c r="Q65" s="48">
        <v>0.2</v>
      </c>
      <c r="R65" s="49">
        <f t="shared" si="8"/>
        <v>1.3183915622940025E-3</v>
      </c>
      <c r="S65" s="48">
        <v>0.2</v>
      </c>
      <c r="T65" s="49">
        <f t="shared" si="8"/>
        <v>1.3183915622940025E-3</v>
      </c>
      <c r="V65" s="48">
        <v>1.5</v>
      </c>
      <c r="W65" s="49">
        <f t="shared" si="9"/>
        <v>5.134348793428032E-3</v>
      </c>
      <c r="X65" s="48">
        <v>1.2</v>
      </c>
      <c r="Y65" s="49">
        <f t="shared" ref="Y65" si="195">X65/SUM(X$5:X$103)</f>
        <v>4.196567208023836E-3</v>
      </c>
      <c r="Z65" s="48">
        <f t="shared" si="11"/>
        <v>1.5</v>
      </c>
      <c r="AA65" s="49">
        <f t="shared" ref="AA65" si="196">Z65/SUM(Z$5:Z$103)</f>
        <v>5.134348793428032E-3</v>
      </c>
      <c r="AD65" s="45">
        <f t="shared" si="112"/>
        <v>610</v>
      </c>
      <c r="AE65" s="45">
        <f t="shared" si="13"/>
        <v>619</v>
      </c>
      <c r="AF65" s="45">
        <f t="shared" si="14"/>
        <v>614.5</v>
      </c>
      <c r="AG65" s="48">
        <v>0</v>
      </c>
      <c r="AH65" s="49">
        <f t="shared" si="15"/>
        <v>0</v>
      </c>
      <c r="AI65" s="49"/>
      <c r="AJ65" s="48">
        <v>0.75</v>
      </c>
      <c r="AK65" s="49">
        <f t="shared" si="16"/>
        <v>3.3198326804329066E-3</v>
      </c>
      <c r="AL65" s="48">
        <v>1.2</v>
      </c>
      <c r="AM65" s="49">
        <f t="shared" si="16"/>
        <v>4.3859649122807015E-3</v>
      </c>
      <c r="AN65" s="48">
        <f t="shared" si="17"/>
        <v>0.75</v>
      </c>
      <c r="AO65" s="49">
        <f t="shared" ref="AO65" si="197">AN65/SUM(AN$5:AN$103)</f>
        <v>3.3198326804329066E-3</v>
      </c>
    </row>
    <row r="66" spans="1:41" x14ac:dyDescent="0.25">
      <c r="A66" s="43">
        <v>62</v>
      </c>
      <c r="B66" s="43" t="str">
        <f t="shared" si="2"/>
        <v>62,62</v>
      </c>
      <c r="C66" s="43" t="str">
        <f t="shared" si="109"/>
        <v>[[0,0.2],[1,0.2],[2,0.2]]</v>
      </c>
      <c r="D66" s="43" t="str">
        <f t="shared" si="3"/>
        <v>[[0,1.5],[1,1.1],[2,1.5]]</v>
      </c>
      <c r="E66" s="45" t="str">
        <f t="shared" si="4"/>
        <v>620,629</v>
      </c>
      <c r="F66" s="45" t="str">
        <f t="shared" si="5"/>
        <v>[[0,0]]</v>
      </c>
      <c r="G66" s="43" t="str">
        <f t="shared" si="6"/>
        <v>[[0,0.5],[1,1.1],[2,0.5]]</v>
      </c>
      <c r="N66" s="43">
        <v>62</v>
      </c>
      <c r="O66" s="48">
        <v>0.2</v>
      </c>
      <c r="P66" s="49">
        <f t="shared" si="7"/>
        <v>1.3183915622940025E-3</v>
      </c>
      <c r="Q66" s="48">
        <v>0.2</v>
      </c>
      <c r="R66" s="49">
        <f t="shared" si="8"/>
        <v>1.3183915622940025E-3</v>
      </c>
      <c r="S66" s="48">
        <v>0.2</v>
      </c>
      <c r="T66" s="49">
        <f t="shared" si="8"/>
        <v>1.3183915622940025E-3</v>
      </c>
      <c r="V66" s="48">
        <v>1.5</v>
      </c>
      <c r="W66" s="49">
        <f t="shared" si="9"/>
        <v>5.134348793428032E-3</v>
      </c>
      <c r="X66" s="48">
        <v>1.1000000000000001</v>
      </c>
      <c r="Y66" s="49">
        <f t="shared" ref="Y66" si="198">X66/SUM(X$5:X$103)</f>
        <v>3.8468532740218498E-3</v>
      </c>
      <c r="Z66" s="48">
        <f t="shared" si="11"/>
        <v>1.5</v>
      </c>
      <c r="AA66" s="49">
        <f t="shared" ref="AA66" si="199">Z66/SUM(Z$5:Z$103)</f>
        <v>5.134348793428032E-3</v>
      </c>
      <c r="AD66" s="45">
        <f t="shared" si="112"/>
        <v>620</v>
      </c>
      <c r="AE66" s="45">
        <f t="shared" si="13"/>
        <v>629</v>
      </c>
      <c r="AF66" s="45">
        <f t="shared" si="14"/>
        <v>624.5</v>
      </c>
      <c r="AG66" s="48">
        <v>0</v>
      </c>
      <c r="AH66" s="49">
        <f t="shared" si="15"/>
        <v>0</v>
      </c>
      <c r="AI66" s="49"/>
      <c r="AJ66" s="48">
        <v>0.5</v>
      </c>
      <c r="AK66" s="49">
        <f t="shared" si="16"/>
        <v>2.2132217869552709E-3</v>
      </c>
      <c r="AL66" s="48">
        <v>1.1000000000000001</v>
      </c>
      <c r="AM66" s="49">
        <f t="shared" si="16"/>
        <v>4.0204678362573097E-3</v>
      </c>
      <c r="AN66" s="48">
        <f t="shared" si="17"/>
        <v>0.5</v>
      </c>
      <c r="AO66" s="49">
        <f t="shared" ref="AO66" si="200">AN66/SUM(AN$5:AN$103)</f>
        <v>2.2132217869552709E-3</v>
      </c>
    </row>
    <row r="67" spans="1:41" x14ac:dyDescent="0.25">
      <c r="A67" s="43">
        <v>63</v>
      </c>
      <c r="B67" s="43" t="str">
        <f t="shared" si="2"/>
        <v>63,63</v>
      </c>
      <c r="C67" s="43" t="str">
        <f t="shared" si="109"/>
        <v>[[0,0.2],[1,0.2],[2,0.2]]</v>
      </c>
      <c r="D67" s="43" t="str">
        <f t="shared" si="3"/>
        <v>[[0,1.5],[1,1.1],[2,1.5]]</v>
      </c>
      <c r="E67" s="45" t="str">
        <f t="shared" si="4"/>
        <v>630,639</v>
      </c>
      <c r="F67" s="45" t="str">
        <f t="shared" si="5"/>
        <v>[[0,0]]</v>
      </c>
      <c r="G67" s="43" t="str">
        <f t="shared" si="6"/>
        <v>[[0,0.5],[1,1.1],[2,0.5]]</v>
      </c>
      <c r="N67" s="43">
        <v>63</v>
      </c>
      <c r="O67" s="48">
        <v>0.2</v>
      </c>
      <c r="P67" s="49">
        <f t="shared" si="7"/>
        <v>1.3183915622940025E-3</v>
      </c>
      <c r="Q67" s="48">
        <v>0.2</v>
      </c>
      <c r="R67" s="49">
        <f t="shared" si="8"/>
        <v>1.3183915622940025E-3</v>
      </c>
      <c r="S67" s="48">
        <v>0.2</v>
      </c>
      <c r="T67" s="49">
        <f t="shared" si="8"/>
        <v>1.3183915622940025E-3</v>
      </c>
      <c r="V67" s="48">
        <v>1.5</v>
      </c>
      <c r="W67" s="49">
        <f t="shared" si="9"/>
        <v>5.134348793428032E-3</v>
      </c>
      <c r="X67" s="48">
        <v>1.1000000000000001</v>
      </c>
      <c r="Y67" s="49">
        <f t="shared" ref="Y67" si="201">X67/SUM(X$5:X$103)</f>
        <v>3.8468532740218498E-3</v>
      </c>
      <c r="Z67" s="48">
        <f t="shared" si="11"/>
        <v>1.5</v>
      </c>
      <c r="AA67" s="49">
        <f t="shared" ref="AA67" si="202">Z67/SUM(Z$5:Z$103)</f>
        <v>5.134348793428032E-3</v>
      </c>
      <c r="AD67" s="45">
        <f t="shared" si="112"/>
        <v>630</v>
      </c>
      <c r="AE67" s="45">
        <f t="shared" si="13"/>
        <v>639</v>
      </c>
      <c r="AF67" s="45">
        <f t="shared" si="14"/>
        <v>634.5</v>
      </c>
      <c r="AG67" s="48">
        <v>0</v>
      </c>
      <c r="AH67" s="49">
        <f t="shared" si="15"/>
        <v>0</v>
      </c>
      <c r="AI67" s="49"/>
      <c r="AJ67" s="48">
        <v>0.5</v>
      </c>
      <c r="AK67" s="49">
        <f t="shared" si="16"/>
        <v>2.2132217869552709E-3</v>
      </c>
      <c r="AL67" s="48">
        <v>1.1000000000000001</v>
      </c>
      <c r="AM67" s="49">
        <f t="shared" si="16"/>
        <v>4.0204678362573097E-3</v>
      </c>
      <c r="AN67" s="48">
        <f t="shared" si="17"/>
        <v>0.5</v>
      </c>
      <c r="AO67" s="49">
        <f t="shared" ref="AO67" si="203">AN67/SUM(AN$5:AN$103)</f>
        <v>2.2132217869552709E-3</v>
      </c>
    </row>
    <row r="68" spans="1:41" x14ac:dyDescent="0.25">
      <c r="A68" s="43">
        <v>64</v>
      </c>
      <c r="B68" s="43" t="str">
        <f t="shared" si="2"/>
        <v>64,64</v>
      </c>
      <c r="C68" s="43" t="str">
        <f t="shared" si="109"/>
        <v>[[0,0.2],[1,0.2],[2,0.2]]</v>
      </c>
      <c r="D68" s="43" t="str">
        <f t="shared" si="3"/>
        <v>[[0,1],[1,1],[2,1]]</v>
      </c>
      <c r="E68" s="45" t="str">
        <f t="shared" si="4"/>
        <v>640,649</v>
      </c>
      <c r="F68" s="45" t="str">
        <f t="shared" si="5"/>
        <v>[[0,0]]</v>
      </c>
      <c r="G68" s="43" t="str">
        <f t="shared" si="6"/>
        <v>[[0,0.5],[1,1],[2,0.5]]</v>
      </c>
      <c r="N68" s="43">
        <v>64</v>
      </c>
      <c r="O68" s="48">
        <v>0.2</v>
      </c>
      <c r="P68" s="49">
        <f t="shared" si="7"/>
        <v>1.3183915622940025E-3</v>
      </c>
      <c r="Q68" s="48">
        <v>0.2</v>
      </c>
      <c r="R68" s="49">
        <f t="shared" si="8"/>
        <v>1.3183915622940025E-3</v>
      </c>
      <c r="S68" s="48">
        <v>0.2</v>
      </c>
      <c r="T68" s="49">
        <f t="shared" si="8"/>
        <v>1.3183915622940025E-3</v>
      </c>
      <c r="V68" s="48">
        <v>1</v>
      </c>
      <c r="W68" s="49">
        <f t="shared" si="9"/>
        <v>3.422899195618688E-3</v>
      </c>
      <c r="X68" s="48">
        <v>1</v>
      </c>
      <c r="Y68" s="49">
        <f t="shared" ref="Y68" si="204">X68/SUM(X$5:X$103)</f>
        <v>3.4971393400198632E-3</v>
      </c>
      <c r="Z68" s="48">
        <f t="shared" si="11"/>
        <v>1</v>
      </c>
      <c r="AA68" s="49">
        <f t="shared" ref="AA68" si="205">Z68/SUM(Z$5:Z$103)</f>
        <v>3.422899195618688E-3</v>
      </c>
      <c r="AD68" s="45">
        <f t="shared" si="112"/>
        <v>640</v>
      </c>
      <c r="AE68" s="45">
        <f t="shared" si="13"/>
        <v>649</v>
      </c>
      <c r="AF68" s="45">
        <f t="shared" si="14"/>
        <v>644.5</v>
      </c>
      <c r="AG68" s="48">
        <v>0</v>
      </c>
      <c r="AH68" s="49">
        <f t="shared" si="15"/>
        <v>0</v>
      </c>
      <c r="AI68" s="49"/>
      <c r="AJ68" s="48">
        <v>0.5</v>
      </c>
      <c r="AK68" s="49">
        <f t="shared" si="16"/>
        <v>2.2132217869552709E-3</v>
      </c>
      <c r="AL68" s="48">
        <v>1</v>
      </c>
      <c r="AM68" s="49">
        <f t="shared" si="16"/>
        <v>3.6549707602339179E-3</v>
      </c>
      <c r="AN68" s="48">
        <f t="shared" si="17"/>
        <v>0.5</v>
      </c>
      <c r="AO68" s="49">
        <f t="shared" ref="AO68" si="206">AN68/SUM(AN$5:AN$103)</f>
        <v>2.2132217869552709E-3</v>
      </c>
    </row>
    <row r="69" spans="1:41" x14ac:dyDescent="0.25">
      <c r="A69" s="43">
        <v>65</v>
      </c>
      <c r="B69" s="43" t="str">
        <f t="shared" si="2"/>
        <v>65,65</v>
      </c>
      <c r="C69" s="43" t="str">
        <f t="shared" ref="C69:C103" si="207">"[["&amp;0&amp;","&amp;O69&amp;"],["&amp;Q$2&amp;","&amp;Q69&amp;"],["&amp;S$2&amp;","&amp;S69&amp;"]]"</f>
        <v>[[0,0.2],[1,0.2],[2,0.2]]</v>
      </c>
      <c r="D69" s="43" t="str">
        <f t="shared" si="3"/>
        <v>[[0,1],[1,1],[2,1]]</v>
      </c>
      <c r="E69" s="45" t="str">
        <f t="shared" si="4"/>
        <v>650,659</v>
      </c>
      <c r="F69" s="45" t="str">
        <f t="shared" si="5"/>
        <v>[[0,0]]</v>
      </c>
      <c r="G69" s="43" t="str">
        <f t="shared" si="6"/>
        <v>[[0,0.4],[1,1],[2,0.4]]</v>
      </c>
      <c r="N69" s="43">
        <v>65</v>
      </c>
      <c r="O69" s="48">
        <v>0.2</v>
      </c>
      <c r="P69" s="49">
        <f t="shared" si="7"/>
        <v>1.3183915622940025E-3</v>
      </c>
      <c r="Q69" s="48">
        <v>0.2</v>
      </c>
      <c r="R69" s="49">
        <f t="shared" si="8"/>
        <v>1.3183915622940025E-3</v>
      </c>
      <c r="S69" s="48">
        <v>0.2</v>
      </c>
      <c r="T69" s="49">
        <f t="shared" si="8"/>
        <v>1.3183915622940025E-3</v>
      </c>
      <c r="V69" s="48">
        <v>1</v>
      </c>
      <c r="W69" s="49">
        <f t="shared" si="9"/>
        <v>3.422899195618688E-3</v>
      </c>
      <c r="X69" s="48">
        <v>1</v>
      </c>
      <c r="Y69" s="49">
        <f t="shared" ref="Y69" si="208">X69/SUM(X$5:X$103)</f>
        <v>3.4971393400198632E-3</v>
      </c>
      <c r="Z69" s="48">
        <f t="shared" si="11"/>
        <v>1</v>
      </c>
      <c r="AA69" s="49">
        <f t="shared" ref="AA69" si="209">Z69/SUM(Z$5:Z$103)</f>
        <v>3.422899195618688E-3</v>
      </c>
      <c r="AD69" s="45">
        <f t="shared" ref="AD69:AD103" si="210">N69*10</f>
        <v>650</v>
      </c>
      <c r="AE69" s="45">
        <f t="shared" si="13"/>
        <v>659</v>
      </c>
      <c r="AF69" s="45">
        <f t="shared" si="14"/>
        <v>654.5</v>
      </c>
      <c r="AG69" s="48">
        <v>0</v>
      </c>
      <c r="AH69" s="49">
        <f t="shared" si="15"/>
        <v>0</v>
      </c>
      <c r="AI69" s="49"/>
      <c r="AJ69" s="48">
        <v>0.4</v>
      </c>
      <c r="AK69" s="49">
        <f t="shared" si="16"/>
        <v>1.7705774295642171E-3</v>
      </c>
      <c r="AL69" s="48">
        <v>1</v>
      </c>
      <c r="AM69" s="49">
        <f t="shared" si="16"/>
        <v>3.6549707602339179E-3</v>
      </c>
      <c r="AN69" s="48">
        <f t="shared" si="17"/>
        <v>0.4</v>
      </c>
      <c r="AO69" s="49">
        <f t="shared" ref="AO69" si="211">AN69/SUM(AN$5:AN$103)</f>
        <v>1.7705774295642171E-3</v>
      </c>
    </row>
    <row r="70" spans="1:41" x14ac:dyDescent="0.25">
      <c r="A70" s="43">
        <v>66</v>
      </c>
      <c r="B70" s="43" t="str">
        <f t="shared" ref="B70:B103" si="212">N70&amp;","&amp;N70</f>
        <v>66,66</v>
      </c>
      <c r="C70" s="43" t="str">
        <f t="shared" si="207"/>
        <v>[[0,0.2],[1,0.2],[2,0.2]]</v>
      </c>
      <c r="D70" s="43" t="str">
        <f t="shared" ref="D70:D103" si="213">"[["&amp;0&amp;","&amp;V70&amp;"],["&amp;X$2&amp;","&amp;X70&amp;"],["&amp;Z$2&amp;","&amp;Z70&amp;"]]"</f>
        <v>[[0,1],[1,1],[2,1]]</v>
      </c>
      <c r="E70" s="45" t="str">
        <f t="shared" ref="E70:E103" si="214">AD70&amp;","&amp;AE70</f>
        <v>660,669</v>
      </c>
      <c r="F70" s="45" t="str">
        <f t="shared" ref="F70:F103" si="215">"[["&amp;0&amp;","&amp;AG70&amp;"]]"</f>
        <v>[[0,0]]</v>
      </c>
      <c r="G70" s="43" t="str">
        <f t="shared" ref="G70:G103" si="216">"[["&amp;0&amp;","&amp;AJ70&amp;"],["&amp;AL$2&amp;","&amp;AL70&amp;"],["&amp;AN$2&amp;","&amp;AN70&amp;"]]"</f>
        <v>[[0,0.4],[1,1],[2,0.4]]</v>
      </c>
      <c r="N70" s="43">
        <v>66</v>
      </c>
      <c r="O70" s="48">
        <v>0.2</v>
      </c>
      <c r="P70" s="49">
        <f t="shared" ref="P70:P103" si="217">O70/SUM(O$5:O$103)</f>
        <v>1.3183915622940025E-3</v>
      </c>
      <c r="Q70" s="48">
        <v>0.2</v>
      </c>
      <c r="R70" s="49">
        <f t="shared" ref="R70:T103" si="218">Q70/SUM(Q$5:Q$103)</f>
        <v>1.3183915622940025E-3</v>
      </c>
      <c r="S70" s="48">
        <v>0.2</v>
      </c>
      <c r="T70" s="49">
        <f t="shared" si="218"/>
        <v>1.3183915622940025E-3</v>
      </c>
      <c r="V70" s="48">
        <v>1</v>
      </c>
      <c r="W70" s="49">
        <f t="shared" ref="W70:W103" si="219">V70/SUM(V$5:V$103)</f>
        <v>3.422899195618688E-3</v>
      </c>
      <c r="X70" s="48">
        <v>1</v>
      </c>
      <c r="Y70" s="49">
        <f t="shared" ref="Y70" si="220">X70/SUM(X$5:X$103)</f>
        <v>3.4971393400198632E-3</v>
      </c>
      <c r="Z70" s="48">
        <f t="shared" ref="Z70:Z103" si="221">V70</f>
        <v>1</v>
      </c>
      <c r="AA70" s="49">
        <f t="shared" ref="AA70" si="222">Z70/SUM(Z$5:Z$103)</f>
        <v>3.422899195618688E-3</v>
      </c>
      <c r="AD70" s="45">
        <f t="shared" si="210"/>
        <v>660</v>
      </c>
      <c r="AE70" s="45">
        <f t="shared" ref="AE70:AE103" si="223">AD70+9</f>
        <v>669</v>
      </c>
      <c r="AF70" s="45">
        <f t="shared" ref="AF70:AF103" si="224">AVERAGE(AD70:AE70)</f>
        <v>664.5</v>
      </c>
      <c r="AG70" s="48">
        <v>0</v>
      </c>
      <c r="AH70" s="49">
        <f t="shared" ref="AH70:AH103" si="225">AG70/SUM(AG$5:AG$103)</f>
        <v>0</v>
      </c>
      <c r="AI70" s="49"/>
      <c r="AJ70" s="48">
        <v>0.4</v>
      </c>
      <c r="AK70" s="49">
        <f t="shared" ref="AK70:AM103" si="226">AJ70/SUM(AJ$5:AJ$103)</f>
        <v>1.7705774295642171E-3</v>
      </c>
      <c r="AL70" s="48">
        <v>1</v>
      </c>
      <c r="AM70" s="49">
        <f t="shared" si="226"/>
        <v>3.6549707602339179E-3</v>
      </c>
      <c r="AN70" s="48">
        <f t="shared" ref="AN70:AN103" si="227">AJ70</f>
        <v>0.4</v>
      </c>
      <c r="AO70" s="49">
        <f t="shared" ref="AO70" si="228">AN70/SUM(AN$5:AN$103)</f>
        <v>1.7705774295642171E-3</v>
      </c>
    </row>
    <row r="71" spans="1:41" x14ac:dyDescent="0.25">
      <c r="A71" s="43">
        <v>67</v>
      </c>
      <c r="B71" s="43" t="str">
        <f t="shared" si="212"/>
        <v>67,67</v>
      </c>
      <c r="C71" s="43" t="str">
        <f t="shared" si="207"/>
        <v>[[0,0.2],[1,0.2],[2,0.2]]</v>
      </c>
      <c r="D71" s="43" t="str">
        <f t="shared" si="213"/>
        <v>[[0,1],[1,1],[2,1]]</v>
      </c>
      <c r="E71" s="45" t="str">
        <f t="shared" si="214"/>
        <v>670,679</v>
      </c>
      <c r="F71" s="45" t="str">
        <f t="shared" si="215"/>
        <v>[[0,0]]</v>
      </c>
      <c r="G71" s="43" t="str">
        <f t="shared" si="216"/>
        <v>[[0,0.3],[1,1],[2,0.3]]</v>
      </c>
      <c r="N71" s="43">
        <v>67</v>
      </c>
      <c r="O71" s="48">
        <v>0.2</v>
      </c>
      <c r="P71" s="49">
        <f t="shared" si="217"/>
        <v>1.3183915622940025E-3</v>
      </c>
      <c r="Q71" s="48">
        <v>0.2</v>
      </c>
      <c r="R71" s="49">
        <f t="shared" si="218"/>
        <v>1.3183915622940025E-3</v>
      </c>
      <c r="S71" s="48">
        <v>0.2</v>
      </c>
      <c r="T71" s="49">
        <f t="shared" si="218"/>
        <v>1.3183915622940025E-3</v>
      </c>
      <c r="V71" s="48">
        <v>1</v>
      </c>
      <c r="W71" s="49">
        <f t="shared" si="219"/>
        <v>3.422899195618688E-3</v>
      </c>
      <c r="X71" s="48">
        <v>1</v>
      </c>
      <c r="Y71" s="49">
        <f t="shared" ref="Y71" si="229">X71/SUM(X$5:X$103)</f>
        <v>3.4971393400198632E-3</v>
      </c>
      <c r="Z71" s="48">
        <f t="shared" si="221"/>
        <v>1</v>
      </c>
      <c r="AA71" s="49">
        <f t="shared" ref="AA71" si="230">Z71/SUM(Z$5:Z$103)</f>
        <v>3.422899195618688E-3</v>
      </c>
      <c r="AD71" s="45">
        <f t="shared" si="210"/>
        <v>670</v>
      </c>
      <c r="AE71" s="45">
        <f t="shared" si="223"/>
        <v>679</v>
      </c>
      <c r="AF71" s="45">
        <f t="shared" si="224"/>
        <v>674.5</v>
      </c>
      <c r="AG71" s="48">
        <v>0</v>
      </c>
      <c r="AH71" s="49">
        <f t="shared" si="225"/>
        <v>0</v>
      </c>
      <c r="AI71" s="49"/>
      <c r="AJ71" s="48">
        <v>0.3</v>
      </c>
      <c r="AK71" s="49">
        <f t="shared" si="226"/>
        <v>1.3279330721731627E-3</v>
      </c>
      <c r="AL71" s="48">
        <v>1</v>
      </c>
      <c r="AM71" s="49">
        <f t="shared" si="226"/>
        <v>3.6549707602339179E-3</v>
      </c>
      <c r="AN71" s="48">
        <f t="shared" si="227"/>
        <v>0.3</v>
      </c>
      <c r="AO71" s="49">
        <f t="shared" ref="AO71" si="231">AN71/SUM(AN$5:AN$103)</f>
        <v>1.3279330721731627E-3</v>
      </c>
    </row>
    <row r="72" spans="1:41" x14ac:dyDescent="0.25">
      <c r="A72" s="43">
        <v>68</v>
      </c>
      <c r="B72" s="43" t="str">
        <f t="shared" si="212"/>
        <v>68,68</v>
      </c>
      <c r="C72" s="43" t="str">
        <f t="shared" si="207"/>
        <v>[[0,0.2],[1,0.2],[2,0.2]]</v>
      </c>
      <c r="D72" s="43" t="str">
        <f t="shared" si="213"/>
        <v>[[0,1],[1,1],[2,1]]</v>
      </c>
      <c r="E72" s="45" t="str">
        <f t="shared" si="214"/>
        <v>680,689</v>
      </c>
      <c r="F72" s="45" t="str">
        <f t="shared" si="215"/>
        <v>[[0,0]]</v>
      </c>
      <c r="G72" s="43" t="str">
        <f t="shared" si="216"/>
        <v>[[0,0.3],[1,1],[2,0.3]]</v>
      </c>
      <c r="N72" s="43">
        <v>68</v>
      </c>
      <c r="O72" s="48">
        <v>0.2</v>
      </c>
      <c r="P72" s="49">
        <f t="shared" si="217"/>
        <v>1.3183915622940025E-3</v>
      </c>
      <c r="Q72" s="48">
        <v>0.2</v>
      </c>
      <c r="R72" s="49">
        <f t="shared" si="218"/>
        <v>1.3183915622940025E-3</v>
      </c>
      <c r="S72" s="48">
        <v>0.2</v>
      </c>
      <c r="T72" s="49">
        <f t="shared" si="218"/>
        <v>1.3183915622940025E-3</v>
      </c>
      <c r="V72" s="48">
        <v>1</v>
      </c>
      <c r="W72" s="49">
        <f t="shared" si="219"/>
        <v>3.422899195618688E-3</v>
      </c>
      <c r="X72" s="48">
        <v>1</v>
      </c>
      <c r="Y72" s="49">
        <f t="shared" ref="Y72" si="232">X72/SUM(X$5:X$103)</f>
        <v>3.4971393400198632E-3</v>
      </c>
      <c r="Z72" s="48">
        <f t="shared" si="221"/>
        <v>1</v>
      </c>
      <c r="AA72" s="49">
        <f t="shared" ref="AA72" si="233">Z72/SUM(Z$5:Z$103)</f>
        <v>3.422899195618688E-3</v>
      </c>
      <c r="AD72" s="45">
        <f t="shared" si="210"/>
        <v>680</v>
      </c>
      <c r="AE72" s="45">
        <f t="shared" si="223"/>
        <v>689</v>
      </c>
      <c r="AF72" s="45">
        <f t="shared" si="224"/>
        <v>684.5</v>
      </c>
      <c r="AG72" s="48">
        <v>0</v>
      </c>
      <c r="AH72" s="49">
        <f t="shared" si="225"/>
        <v>0</v>
      </c>
      <c r="AI72" s="49"/>
      <c r="AJ72" s="48">
        <v>0.3</v>
      </c>
      <c r="AK72" s="49">
        <f t="shared" si="226"/>
        <v>1.3279330721731627E-3</v>
      </c>
      <c r="AL72" s="48">
        <v>1</v>
      </c>
      <c r="AM72" s="49">
        <f t="shared" si="226"/>
        <v>3.6549707602339179E-3</v>
      </c>
      <c r="AN72" s="48">
        <f t="shared" si="227"/>
        <v>0.3</v>
      </c>
      <c r="AO72" s="49">
        <f t="shared" ref="AO72" si="234">AN72/SUM(AN$5:AN$103)</f>
        <v>1.3279330721731627E-3</v>
      </c>
    </row>
    <row r="73" spans="1:41" x14ac:dyDescent="0.25">
      <c r="A73" s="43">
        <v>69</v>
      </c>
      <c r="B73" s="43" t="str">
        <f t="shared" si="212"/>
        <v>69,69</v>
      </c>
      <c r="C73" s="43" t="str">
        <f t="shared" si="207"/>
        <v>[[0,0.2],[1,0.2],[2,0.2]]</v>
      </c>
      <c r="D73" s="43" t="str">
        <f t="shared" si="213"/>
        <v>[[0,1],[1,1],[2,1]]</v>
      </c>
      <c r="E73" s="45" t="str">
        <f t="shared" si="214"/>
        <v>690,699</v>
      </c>
      <c r="F73" s="45" t="str">
        <f t="shared" si="215"/>
        <v>[[0,0]]</v>
      </c>
      <c r="G73" s="43" t="str">
        <f t="shared" si="216"/>
        <v>[[0,0.3],[1,1],[2,0.3]]</v>
      </c>
      <c r="N73" s="43">
        <v>69</v>
      </c>
      <c r="O73" s="48">
        <v>0.2</v>
      </c>
      <c r="P73" s="49">
        <f t="shared" si="217"/>
        <v>1.3183915622940025E-3</v>
      </c>
      <c r="Q73" s="48">
        <v>0.2</v>
      </c>
      <c r="R73" s="49">
        <f t="shared" si="218"/>
        <v>1.3183915622940025E-3</v>
      </c>
      <c r="S73" s="48">
        <v>0.2</v>
      </c>
      <c r="T73" s="49">
        <f t="shared" si="218"/>
        <v>1.3183915622940025E-3</v>
      </c>
      <c r="V73" s="48">
        <v>1</v>
      </c>
      <c r="W73" s="49">
        <f t="shared" si="219"/>
        <v>3.422899195618688E-3</v>
      </c>
      <c r="X73" s="48">
        <v>1</v>
      </c>
      <c r="Y73" s="49">
        <f t="shared" ref="Y73" si="235">X73/SUM(X$5:X$103)</f>
        <v>3.4971393400198632E-3</v>
      </c>
      <c r="Z73" s="48">
        <f t="shared" si="221"/>
        <v>1</v>
      </c>
      <c r="AA73" s="49">
        <f t="shared" ref="AA73" si="236">Z73/SUM(Z$5:Z$103)</f>
        <v>3.422899195618688E-3</v>
      </c>
      <c r="AD73" s="45">
        <f t="shared" si="210"/>
        <v>690</v>
      </c>
      <c r="AE73" s="45">
        <f t="shared" si="223"/>
        <v>699</v>
      </c>
      <c r="AF73" s="45">
        <f t="shared" si="224"/>
        <v>694.5</v>
      </c>
      <c r="AG73" s="48">
        <v>0</v>
      </c>
      <c r="AH73" s="49">
        <f t="shared" si="225"/>
        <v>0</v>
      </c>
      <c r="AI73" s="49"/>
      <c r="AJ73" s="48">
        <v>0.3</v>
      </c>
      <c r="AK73" s="49">
        <f t="shared" si="226"/>
        <v>1.3279330721731627E-3</v>
      </c>
      <c r="AL73" s="48">
        <v>1</v>
      </c>
      <c r="AM73" s="49">
        <f t="shared" si="226"/>
        <v>3.6549707602339179E-3</v>
      </c>
      <c r="AN73" s="48">
        <f t="shared" si="227"/>
        <v>0.3</v>
      </c>
      <c r="AO73" s="49">
        <f t="shared" ref="AO73" si="237">AN73/SUM(AN$5:AN$103)</f>
        <v>1.3279330721731627E-3</v>
      </c>
    </row>
    <row r="74" spans="1:41" x14ac:dyDescent="0.25">
      <c r="A74" s="43">
        <v>70</v>
      </c>
      <c r="B74" s="43" t="str">
        <f t="shared" si="212"/>
        <v>70,70</v>
      </c>
      <c r="C74" s="43" t="str">
        <f t="shared" si="207"/>
        <v>[[0,0.2],[1,0.2],[2,0.2]]</v>
      </c>
      <c r="D74" s="43" t="str">
        <f t="shared" si="213"/>
        <v>[[0,0.75],[1,1],[2,0.75]]</v>
      </c>
      <c r="E74" s="45" t="str">
        <f t="shared" si="214"/>
        <v>700,709</v>
      </c>
      <c r="F74" s="45" t="str">
        <f t="shared" si="215"/>
        <v>[[0,0]]</v>
      </c>
      <c r="G74" s="43" t="str">
        <f t="shared" si="216"/>
        <v>[[0,0.3],[1,1],[2,0.3]]</v>
      </c>
      <c r="N74" s="43">
        <v>70</v>
      </c>
      <c r="O74" s="48">
        <v>0.2</v>
      </c>
      <c r="P74" s="49">
        <f t="shared" si="217"/>
        <v>1.3183915622940025E-3</v>
      </c>
      <c r="Q74" s="48">
        <v>0.2</v>
      </c>
      <c r="R74" s="49">
        <f t="shared" si="218"/>
        <v>1.3183915622940025E-3</v>
      </c>
      <c r="S74" s="48">
        <v>0.2</v>
      </c>
      <c r="T74" s="49">
        <f t="shared" si="218"/>
        <v>1.3183915622940025E-3</v>
      </c>
      <c r="V74" s="48">
        <v>0.75</v>
      </c>
      <c r="W74" s="49">
        <f t="shared" si="219"/>
        <v>2.567174396714016E-3</v>
      </c>
      <c r="X74" s="48">
        <v>1</v>
      </c>
      <c r="Y74" s="49">
        <f t="shared" ref="Y74" si="238">X74/SUM(X$5:X$103)</f>
        <v>3.4971393400198632E-3</v>
      </c>
      <c r="Z74" s="48">
        <f t="shared" si="221"/>
        <v>0.75</v>
      </c>
      <c r="AA74" s="49">
        <f t="shared" ref="AA74" si="239">Z74/SUM(Z$5:Z$103)</f>
        <v>2.567174396714016E-3</v>
      </c>
      <c r="AD74" s="45">
        <f t="shared" si="210"/>
        <v>700</v>
      </c>
      <c r="AE74" s="45">
        <f t="shared" si="223"/>
        <v>709</v>
      </c>
      <c r="AF74" s="45">
        <f t="shared" si="224"/>
        <v>704.5</v>
      </c>
      <c r="AG74" s="48">
        <v>0</v>
      </c>
      <c r="AH74" s="49">
        <f t="shared" si="225"/>
        <v>0</v>
      </c>
      <c r="AI74" s="49"/>
      <c r="AJ74" s="48">
        <v>0.3</v>
      </c>
      <c r="AK74" s="49">
        <f t="shared" si="226"/>
        <v>1.3279330721731627E-3</v>
      </c>
      <c r="AL74" s="48">
        <v>1</v>
      </c>
      <c r="AM74" s="49">
        <f t="shared" si="226"/>
        <v>3.6549707602339179E-3</v>
      </c>
      <c r="AN74" s="48">
        <f t="shared" si="227"/>
        <v>0.3</v>
      </c>
      <c r="AO74" s="49">
        <f t="shared" ref="AO74" si="240">AN74/SUM(AN$5:AN$103)</f>
        <v>1.3279330721731627E-3</v>
      </c>
    </row>
    <row r="75" spans="1:41" x14ac:dyDescent="0.25">
      <c r="A75" s="43">
        <v>71</v>
      </c>
      <c r="B75" s="43" t="str">
        <f t="shared" si="212"/>
        <v>71,71</v>
      </c>
      <c r="C75" s="43" t="str">
        <f t="shared" si="207"/>
        <v>[[0,0],[1,0],[2,0]]</v>
      </c>
      <c r="D75" s="43" t="str">
        <f t="shared" si="213"/>
        <v>[[0,0.75],[1,1],[2,0.75]]</v>
      </c>
      <c r="E75" s="45" t="str">
        <f t="shared" si="214"/>
        <v>710,719</v>
      </c>
      <c r="F75" s="45" t="str">
        <f t="shared" si="215"/>
        <v>[[0,0]]</v>
      </c>
      <c r="G75" s="43" t="str">
        <f t="shared" si="216"/>
        <v>[[0,0.2],[1,1],[2,0.2]]</v>
      </c>
      <c r="N75" s="43">
        <v>71</v>
      </c>
      <c r="O75" s="48">
        <v>0</v>
      </c>
      <c r="P75" s="49">
        <f t="shared" si="217"/>
        <v>0</v>
      </c>
      <c r="Q75" s="48">
        <v>0</v>
      </c>
      <c r="R75" s="49">
        <f t="shared" si="218"/>
        <v>0</v>
      </c>
      <c r="S75" s="48">
        <v>0</v>
      </c>
      <c r="T75" s="49">
        <f t="shared" si="218"/>
        <v>0</v>
      </c>
      <c r="V75" s="48">
        <v>0.75</v>
      </c>
      <c r="W75" s="49">
        <f t="shared" si="219"/>
        <v>2.567174396714016E-3</v>
      </c>
      <c r="X75" s="48">
        <v>1</v>
      </c>
      <c r="Y75" s="49">
        <f t="shared" ref="Y75" si="241">X75/SUM(X$5:X$103)</f>
        <v>3.4971393400198632E-3</v>
      </c>
      <c r="Z75" s="48">
        <f t="shared" si="221"/>
        <v>0.75</v>
      </c>
      <c r="AA75" s="49">
        <f t="shared" ref="AA75" si="242">Z75/SUM(Z$5:Z$103)</f>
        <v>2.567174396714016E-3</v>
      </c>
      <c r="AD75" s="45">
        <f t="shared" si="210"/>
        <v>710</v>
      </c>
      <c r="AE75" s="45">
        <f t="shared" si="223"/>
        <v>719</v>
      </c>
      <c r="AF75" s="45">
        <f t="shared" si="224"/>
        <v>714.5</v>
      </c>
      <c r="AG75" s="48">
        <v>0</v>
      </c>
      <c r="AH75" s="49">
        <f t="shared" si="225"/>
        <v>0</v>
      </c>
      <c r="AI75" s="49"/>
      <c r="AJ75" s="48">
        <v>0.2</v>
      </c>
      <c r="AK75" s="49">
        <f t="shared" si="226"/>
        <v>8.8528871478210853E-4</v>
      </c>
      <c r="AL75" s="48">
        <v>1</v>
      </c>
      <c r="AM75" s="49">
        <f t="shared" si="226"/>
        <v>3.6549707602339179E-3</v>
      </c>
      <c r="AN75" s="48">
        <f t="shared" si="227"/>
        <v>0.2</v>
      </c>
      <c r="AO75" s="49">
        <f t="shared" ref="AO75" si="243">AN75/SUM(AN$5:AN$103)</f>
        <v>8.8528871478210853E-4</v>
      </c>
    </row>
    <row r="76" spans="1:41" x14ac:dyDescent="0.25">
      <c r="A76" s="43">
        <v>72</v>
      </c>
      <c r="B76" s="43" t="str">
        <f t="shared" si="212"/>
        <v>72,72</v>
      </c>
      <c r="C76" s="43" t="str">
        <f t="shared" si="207"/>
        <v>[[0,0],[1,0],[2,0]]</v>
      </c>
      <c r="D76" s="43" t="str">
        <f t="shared" si="213"/>
        <v>[[0,0.75],[1,1],[2,0.75]]</v>
      </c>
      <c r="E76" s="45" t="str">
        <f t="shared" si="214"/>
        <v>720,729</v>
      </c>
      <c r="F76" s="45" t="str">
        <f t="shared" si="215"/>
        <v>[[0,0]]</v>
      </c>
      <c r="G76" s="43" t="str">
        <f t="shared" si="216"/>
        <v>[[0,0.2],[1,1],[2,0.2]]</v>
      </c>
      <c r="N76" s="43">
        <v>72</v>
      </c>
      <c r="O76" s="48">
        <v>0</v>
      </c>
      <c r="P76" s="49">
        <f t="shared" si="217"/>
        <v>0</v>
      </c>
      <c r="Q76" s="48">
        <v>0</v>
      </c>
      <c r="R76" s="49">
        <f t="shared" si="218"/>
        <v>0</v>
      </c>
      <c r="S76" s="48">
        <v>0</v>
      </c>
      <c r="T76" s="49">
        <f t="shared" si="218"/>
        <v>0</v>
      </c>
      <c r="V76" s="48">
        <v>0.75</v>
      </c>
      <c r="W76" s="49">
        <f t="shared" si="219"/>
        <v>2.567174396714016E-3</v>
      </c>
      <c r="X76" s="48">
        <v>1</v>
      </c>
      <c r="Y76" s="49">
        <f t="shared" ref="Y76" si="244">X76/SUM(X$5:X$103)</f>
        <v>3.4971393400198632E-3</v>
      </c>
      <c r="Z76" s="48">
        <f t="shared" si="221"/>
        <v>0.75</v>
      </c>
      <c r="AA76" s="49">
        <f t="shared" ref="AA76" si="245">Z76/SUM(Z$5:Z$103)</f>
        <v>2.567174396714016E-3</v>
      </c>
      <c r="AD76" s="45">
        <f t="shared" si="210"/>
        <v>720</v>
      </c>
      <c r="AE76" s="45">
        <f t="shared" si="223"/>
        <v>729</v>
      </c>
      <c r="AF76" s="45">
        <f t="shared" si="224"/>
        <v>724.5</v>
      </c>
      <c r="AG76" s="48">
        <v>0</v>
      </c>
      <c r="AH76" s="49">
        <f t="shared" si="225"/>
        <v>0</v>
      </c>
      <c r="AI76" s="49"/>
      <c r="AJ76" s="48">
        <v>0.2</v>
      </c>
      <c r="AK76" s="49">
        <f t="shared" si="226"/>
        <v>8.8528871478210853E-4</v>
      </c>
      <c r="AL76" s="48">
        <v>1</v>
      </c>
      <c r="AM76" s="49">
        <f t="shared" si="226"/>
        <v>3.6549707602339179E-3</v>
      </c>
      <c r="AN76" s="48">
        <f t="shared" si="227"/>
        <v>0.2</v>
      </c>
      <c r="AO76" s="49">
        <f t="shared" ref="AO76" si="246">AN76/SUM(AN$5:AN$103)</f>
        <v>8.8528871478210853E-4</v>
      </c>
    </row>
    <row r="77" spans="1:41" x14ac:dyDescent="0.25">
      <c r="A77" s="43">
        <v>73</v>
      </c>
      <c r="B77" s="43" t="str">
        <f t="shared" si="212"/>
        <v>73,73</v>
      </c>
      <c r="C77" s="43" t="str">
        <f t="shared" si="207"/>
        <v>[[0,0],[1,0],[2,0]]</v>
      </c>
      <c r="D77" s="43" t="str">
        <f t="shared" si="213"/>
        <v>[[0,0.5],[1,1],[2,0.5]]</v>
      </c>
      <c r="E77" s="45" t="str">
        <f t="shared" si="214"/>
        <v>730,739</v>
      </c>
      <c r="F77" s="45" t="str">
        <f t="shared" si="215"/>
        <v>[[0,0]]</v>
      </c>
      <c r="G77" s="43" t="str">
        <f t="shared" si="216"/>
        <v>[[0,0.2],[1,1],[2,0.2]]</v>
      </c>
      <c r="N77" s="43">
        <v>73</v>
      </c>
      <c r="O77" s="48">
        <v>0</v>
      </c>
      <c r="P77" s="49">
        <f t="shared" si="217"/>
        <v>0</v>
      </c>
      <c r="Q77" s="48">
        <v>0</v>
      </c>
      <c r="R77" s="49">
        <f t="shared" si="218"/>
        <v>0</v>
      </c>
      <c r="S77" s="48">
        <v>0</v>
      </c>
      <c r="T77" s="49">
        <f t="shared" si="218"/>
        <v>0</v>
      </c>
      <c r="V77" s="48">
        <v>0.5</v>
      </c>
      <c r="W77" s="49">
        <f t="shared" si="219"/>
        <v>1.711449597809344E-3</v>
      </c>
      <c r="X77" s="48">
        <v>1</v>
      </c>
      <c r="Y77" s="49">
        <f t="shared" ref="Y77" si="247">X77/SUM(X$5:X$103)</f>
        <v>3.4971393400198632E-3</v>
      </c>
      <c r="Z77" s="48">
        <f t="shared" si="221"/>
        <v>0.5</v>
      </c>
      <c r="AA77" s="49">
        <f t="shared" ref="AA77" si="248">Z77/SUM(Z$5:Z$103)</f>
        <v>1.711449597809344E-3</v>
      </c>
      <c r="AD77" s="45">
        <f t="shared" si="210"/>
        <v>730</v>
      </c>
      <c r="AE77" s="45">
        <f t="shared" si="223"/>
        <v>739</v>
      </c>
      <c r="AF77" s="45">
        <f t="shared" si="224"/>
        <v>734.5</v>
      </c>
      <c r="AG77" s="48">
        <v>0</v>
      </c>
      <c r="AH77" s="49">
        <f t="shared" si="225"/>
        <v>0</v>
      </c>
      <c r="AI77" s="49"/>
      <c r="AJ77" s="48">
        <v>0.2</v>
      </c>
      <c r="AK77" s="49">
        <f t="shared" si="226"/>
        <v>8.8528871478210853E-4</v>
      </c>
      <c r="AL77" s="48">
        <v>1</v>
      </c>
      <c r="AM77" s="49">
        <f t="shared" si="226"/>
        <v>3.6549707602339179E-3</v>
      </c>
      <c r="AN77" s="48">
        <f t="shared" si="227"/>
        <v>0.2</v>
      </c>
      <c r="AO77" s="49">
        <f t="shared" ref="AO77" si="249">AN77/SUM(AN$5:AN$103)</f>
        <v>8.8528871478210853E-4</v>
      </c>
    </row>
    <row r="78" spans="1:41" x14ac:dyDescent="0.25">
      <c r="A78" s="43">
        <v>74</v>
      </c>
      <c r="B78" s="43" t="str">
        <f t="shared" si="212"/>
        <v>74,74</v>
      </c>
      <c r="C78" s="43" t="str">
        <f t="shared" si="207"/>
        <v>[[0,0],[1,0],[2,0]]</v>
      </c>
      <c r="D78" s="43" t="str">
        <f t="shared" si="213"/>
        <v>[[0,0.5],[1,1],[2,0.5]]</v>
      </c>
      <c r="E78" s="45" t="str">
        <f t="shared" si="214"/>
        <v>740,749</v>
      </c>
      <c r="F78" s="45" t="str">
        <f t="shared" si="215"/>
        <v>[[0,0]]</v>
      </c>
      <c r="G78" s="43" t="str">
        <f t="shared" si="216"/>
        <v>[[0,0.2],[1,1],[2,0.2]]</v>
      </c>
      <c r="N78" s="43">
        <v>74</v>
      </c>
      <c r="O78" s="48">
        <v>0</v>
      </c>
      <c r="P78" s="49">
        <f t="shared" si="217"/>
        <v>0</v>
      </c>
      <c r="Q78" s="48">
        <v>0</v>
      </c>
      <c r="R78" s="49">
        <f t="shared" si="218"/>
        <v>0</v>
      </c>
      <c r="S78" s="48">
        <v>0</v>
      </c>
      <c r="T78" s="49">
        <f t="shared" si="218"/>
        <v>0</v>
      </c>
      <c r="V78" s="48">
        <v>0.5</v>
      </c>
      <c r="W78" s="49">
        <f t="shared" si="219"/>
        <v>1.711449597809344E-3</v>
      </c>
      <c r="X78" s="48">
        <v>1</v>
      </c>
      <c r="Y78" s="49">
        <f t="shared" ref="Y78" si="250">X78/SUM(X$5:X$103)</f>
        <v>3.4971393400198632E-3</v>
      </c>
      <c r="Z78" s="48">
        <f t="shared" si="221"/>
        <v>0.5</v>
      </c>
      <c r="AA78" s="49">
        <f t="shared" ref="AA78" si="251">Z78/SUM(Z$5:Z$103)</f>
        <v>1.711449597809344E-3</v>
      </c>
      <c r="AD78" s="45">
        <f t="shared" si="210"/>
        <v>740</v>
      </c>
      <c r="AE78" s="45">
        <f t="shared" si="223"/>
        <v>749</v>
      </c>
      <c r="AF78" s="45">
        <f t="shared" si="224"/>
        <v>744.5</v>
      </c>
      <c r="AG78" s="48">
        <v>0</v>
      </c>
      <c r="AH78" s="49">
        <f t="shared" si="225"/>
        <v>0</v>
      </c>
      <c r="AI78" s="49"/>
      <c r="AJ78" s="48">
        <v>0.2</v>
      </c>
      <c r="AK78" s="49">
        <f t="shared" si="226"/>
        <v>8.8528871478210853E-4</v>
      </c>
      <c r="AL78" s="48">
        <v>1</v>
      </c>
      <c r="AM78" s="49">
        <f t="shared" si="226"/>
        <v>3.6549707602339179E-3</v>
      </c>
      <c r="AN78" s="48">
        <f t="shared" si="227"/>
        <v>0.2</v>
      </c>
      <c r="AO78" s="49">
        <f t="shared" ref="AO78" si="252">AN78/SUM(AN$5:AN$103)</f>
        <v>8.8528871478210853E-4</v>
      </c>
    </row>
    <row r="79" spans="1:41" x14ac:dyDescent="0.25">
      <c r="A79" s="43">
        <v>75</v>
      </c>
      <c r="B79" s="43" t="str">
        <f t="shared" si="212"/>
        <v>75,75</v>
      </c>
      <c r="C79" s="43" t="str">
        <f t="shared" si="207"/>
        <v>[[0,0],[1,0],[2,0]]</v>
      </c>
      <c r="D79" s="43" t="str">
        <f t="shared" si="213"/>
        <v>[[0,0.5],[1,1],[2,0.5]]</v>
      </c>
      <c r="E79" s="45" t="str">
        <f t="shared" si="214"/>
        <v>750,759</v>
      </c>
      <c r="F79" s="45" t="str">
        <f t="shared" si="215"/>
        <v>[[0,0]]</v>
      </c>
      <c r="G79" s="43" t="str">
        <f t="shared" si="216"/>
        <v>[[0,0.2],[1,1],[2,0.2]]</v>
      </c>
      <c r="N79" s="43">
        <v>75</v>
      </c>
      <c r="O79" s="48">
        <v>0</v>
      </c>
      <c r="P79" s="49">
        <f t="shared" si="217"/>
        <v>0</v>
      </c>
      <c r="Q79" s="48">
        <v>0</v>
      </c>
      <c r="R79" s="49">
        <f t="shared" si="218"/>
        <v>0</v>
      </c>
      <c r="S79" s="48">
        <v>0</v>
      </c>
      <c r="T79" s="49">
        <f t="shared" si="218"/>
        <v>0</v>
      </c>
      <c r="V79" s="48">
        <v>0.5</v>
      </c>
      <c r="W79" s="49">
        <f t="shared" si="219"/>
        <v>1.711449597809344E-3</v>
      </c>
      <c r="X79" s="48">
        <v>1</v>
      </c>
      <c r="Y79" s="49">
        <f t="shared" ref="Y79" si="253">X79/SUM(X$5:X$103)</f>
        <v>3.4971393400198632E-3</v>
      </c>
      <c r="Z79" s="48">
        <f t="shared" si="221"/>
        <v>0.5</v>
      </c>
      <c r="AA79" s="49">
        <f t="shared" ref="AA79" si="254">Z79/SUM(Z$5:Z$103)</f>
        <v>1.711449597809344E-3</v>
      </c>
      <c r="AD79" s="45">
        <f t="shared" si="210"/>
        <v>750</v>
      </c>
      <c r="AE79" s="45">
        <f t="shared" si="223"/>
        <v>759</v>
      </c>
      <c r="AF79" s="45">
        <f t="shared" si="224"/>
        <v>754.5</v>
      </c>
      <c r="AG79" s="48">
        <v>0</v>
      </c>
      <c r="AH79" s="49">
        <f t="shared" si="225"/>
        <v>0</v>
      </c>
      <c r="AI79" s="49"/>
      <c r="AJ79" s="48">
        <v>0.2</v>
      </c>
      <c r="AK79" s="49">
        <f t="shared" si="226"/>
        <v>8.8528871478210853E-4</v>
      </c>
      <c r="AL79" s="48">
        <v>1</v>
      </c>
      <c r="AM79" s="49">
        <f t="shared" si="226"/>
        <v>3.6549707602339179E-3</v>
      </c>
      <c r="AN79" s="48">
        <f t="shared" si="227"/>
        <v>0.2</v>
      </c>
      <c r="AO79" s="49">
        <f t="shared" ref="AO79" si="255">AN79/SUM(AN$5:AN$103)</f>
        <v>8.8528871478210853E-4</v>
      </c>
    </row>
    <row r="80" spans="1:41" x14ac:dyDescent="0.25">
      <c r="A80" s="43">
        <v>76</v>
      </c>
      <c r="B80" s="43" t="str">
        <f t="shared" si="212"/>
        <v>76,76</v>
      </c>
      <c r="C80" s="43" t="str">
        <f t="shared" si="207"/>
        <v>[[0,0],[1,0],[2,0]]</v>
      </c>
      <c r="D80" s="43" t="str">
        <f t="shared" si="213"/>
        <v>[[0,0.5],[1,1],[2,0.5]]</v>
      </c>
      <c r="E80" s="45" t="str">
        <f t="shared" si="214"/>
        <v>760,769</v>
      </c>
      <c r="F80" s="45" t="str">
        <f t="shared" si="215"/>
        <v>[[0,0]]</v>
      </c>
      <c r="G80" s="43" t="str">
        <f t="shared" si="216"/>
        <v>[[0,0.15],[1,1],[2,0.15]]</v>
      </c>
      <c r="N80" s="43">
        <v>76</v>
      </c>
      <c r="O80" s="48">
        <v>0</v>
      </c>
      <c r="P80" s="49">
        <f t="shared" si="217"/>
        <v>0</v>
      </c>
      <c r="Q80" s="48">
        <v>0</v>
      </c>
      <c r="R80" s="49">
        <f t="shared" si="218"/>
        <v>0</v>
      </c>
      <c r="S80" s="48">
        <v>0</v>
      </c>
      <c r="T80" s="49">
        <f t="shared" si="218"/>
        <v>0</v>
      </c>
      <c r="V80" s="48">
        <v>0.5</v>
      </c>
      <c r="W80" s="49">
        <f t="shared" si="219"/>
        <v>1.711449597809344E-3</v>
      </c>
      <c r="X80" s="48">
        <v>1</v>
      </c>
      <c r="Y80" s="49">
        <f t="shared" ref="Y80" si="256">X80/SUM(X$5:X$103)</f>
        <v>3.4971393400198632E-3</v>
      </c>
      <c r="Z80" s="48">
        <f t="shared" si="221"/>
        <v>0.5</v>
      </c>
      <c r="AA80" s="49">
        <f t="shared" ref="AA80" si="257">Z80/SUM(Z$5:Z$103)</f>
        <v>1.711449597809344E-3</v>
      </c>
      <c r="AD80" s="45">
        <f t="shared" si="210"/>
        <v>760</v>
      </c>
      <c r="AE80" s="45">
        <f t="shared" si="223"/>
        <v>769</v>
      </c>
      <c r="AF80" s="45">
        <f t="shared" si="224"/>
        <v>764.5</v>
      </c>
      <c r="AG80" s="48">
        <v>0</v>
      </c>
      <c r="AH80" s="49">
        <f t="shared" si="225"/>
        <v>0</v>
      </c>
      <c r="AI80" s="49"/>
      <c r="AJ80" s="48">
        <v>0.15</v>
      </c>
      <c r="AK80" s="49">
        <f t="shared" si="226"/>
        <v>6.6396653608658137E-4</v>
      </c>
      <c r="AL80" s="48">
        <v>1</v>
      </c>
      <c r="AM80" s="49">
        <f t="shared" si="226"/>
        <v>3.6549707602339179E-3</v>
      </c>
      <c r="AN80" s="48">
        <f t="shared" si="227"/>
        <v>0.15</v>
      </c>
      <c r="AO80" s="49">
        <f t="shared" ref="AO80" si="258">AN80/SUM(AN$5:AN$103)</f>
        <v>6.6396653608658137E-4</v>
      </c>
    </row>
    <row r="81" spans="1:41" x14ac:dyDescent="0.25">
      <c r="A81" s="43">
        <v>77</v>
      </c>
      <c r="B81" s="43" t="str">
        <f t="shared" si="212"/>
        <v>77,77</v>
      </c>
      <c r="C81" s="43" t="str">
        <f t="shared" si="207"/>
        <v>[[0,0],[1,0],[2,0]]</v>
      </c>
      <c r="D81" s="43" t="str">
        <f t="shared" si="213"/>
        <v>[[0,0.5],[1,1],[2,0.5]]</v>
      </c>
      <c r="E81" s="45" t="str">
        <f t="shared" si="214"/>
        <v>770,779</v>
      </c>
      <c r="F81" s="45" t="str">
        <f t="shared" si="215"/>
        <v>[[0,0]]</v>
      </c>
      <c r="G81" s="43" t="str">
        <f t="shared" si="216"/>
        <v>[[0,0.15],[1,1],[2,0.15]]</v>
      </c>
      <c r="N81" s="43">
        <v>77</v>
      </c>
      <c r="O81" s="48">
        <v>0</v>
      </c>
      <c r="P81" s="49">
        <f t="shared" si="217"/>
        <v>0</v>
      </c>
      <c r="Q81" s="48">
        <v>0</v>
      </c>
      <c r="R81" s="49">
        <f t="shared" si="218"/>
        <v>0</v>
      </c>
      <c r="S81" s="48">
        <v>0</v>
      </c>
      <c r="T81" s="49">
        <f t="shared" si="218"/>
        <v>0</v>
      </c>
      <c r="V81" s="48">
        <v>0.5</v>
      </c>
      <c r="W81" s="49">
        <f t="shared" si="219"/>
        <v>1.711449597809344E-3</v>
      </c>
      <c r="X81" s="48">
        <v>1</v>
      </c>
      <c r="Y81" s="49">
        <f t="shared" ref="Y81" si="259">X81/SUM(X$5:X$103)</f>
        <v>3.4971393400198632E-3</v>
      </c>
      <c r="Z81" s="48">
        <f t="shared" si="221"/>
        <v>0.5</v>
      </c>
      <c r="AA81" s="49">
        <f t="shared" ref="AA81" si="260">Z81/SUM(Z$5:Z$103)</f>
        <v>1.711449597809344E-3</v>
      </c>
      <c r="AD81" s="45">
        <f t="shared" si="210"/>
        <v>770</v>
      </c>
      <c r="AE81" s="45">
        <f t="shared" si="223"/>
        <v>779</v>
      </c>
      <c r="AF81" s="45">
        <f t="shared" si="224"/>
        <v>774.5</v>
      </c>
      <c r="AG81" s="48">
        <v>0</v>
      </c>
      <c r="AH81" s="49">
        <f t="shared" si="225"/>
        <v>0</v>
      </c>
      <c r="AI81" s="49"/>
      <c r="AJ81" s="48">
        <v>0.15</v>
      </c>
      <c r="AK81" s="49">
        <f t="shared" si="226"/>
        <v>6.6396653608658137E-4</v>
      </c>
      <c r="AL81" s="48">
        <v>1</v>
      </c>
      <c r="AM81" s="49">
        <f t="shared" si="226"/>
        <v>3.6549707602339179E-3</v>
      </c>
      <c r="AN81" s="48">
        <f t="shared" si="227"/>
        <v>0.15</v>
      </c>
      <c r="AO81" s="49">
        <f t="shared" ref="AO81" si="261">AN81/SUM(AN$5:AN$103)</f>
        <v>6.6396653608658137E-4</v>
      </c>
    </row>
    <row r="82" spans="1:41" x14ac:dyDescent="0.25">
      <c r="A82" s="43">
        <v>78</v>
      </c>
      <c r="B82" s="43" t="str">
        <f t="shared" si="212"/>
        <v>78,78</v>
      </c>
      <c r="C82" s="43" t="str">
        <f t="shared" si="207"/>
        <v>[[0,0],[1,0],[2,0]]</v>
      </c>
      <c r="D82" s="43" t="str">
        <f t="shared" si="213"/>
        <v>[[0,0.4],[1,1],[2,0.4]]</v>
      </c>
      <c r="E82" s="45" t="str">
        <f t="shared" si="214"/>
        <v>780,789</v>
      </c>
      <c r="F82" s="45" t="str">
        <f t="shared" si="215"/>
        <v>[[0,0]]</v>
      </c>
      <c r="G82" s="43" t="str">
        <f t="shared" si="216"/>
        <v>[[0,0.15],[1,1],[2,0.15]]</v>
      </c>
      <c r="N82" s="43">
        <v>78</v>
      </c>
      <c r="O82" s="48">
        <v>0</v>
      </c>
      <c r="P82" s="49">
        <f t="shared" si="217"/>
        <v>0</v>
      </c>
      <c r="Q82" s="48">
        <v>0</v>
      </c>
      <c r="R82" s="49">
        <f t="shared" si="218"/>
        <v>0</v>
      </c>
      <c r="S82" s="48">
        <v>0</v>
      </c>
      <c r="T82" s="49">
        <f t="shared" si="218"/>
        <v>0</v>
      </c>
      <c r="V82" s="48">
        <v>0.4</v>
      </c>
      <c r="W82" s="49">
        <f t="shared" si="219"/>
        <v>1.3691596782474753E-3</v>
      </c>
      <c r="X82" s="48">
        <v>1</v>
      </c>
      <c r="Y82" s="49">
        <f t="shared" ref="Y82" si="262">X82/SUM(X$5:X$103)</f>
        <v>3.4971393400198632E-3</v>
      </c>
      <c r="Z82" s="48">
        <f t="shared" si="221"/>
        <v>0.4</v>
      </c>
      <c r="AA82" s="49">
        <f t="shared" ref="AA82" si="263">Z82/SUM(Z$5:Z$103)</f>
        <v>1.3691596782474753E-3</v>
      </c>
      <c r="AD82" s="45">
        <f t="shared" si="210"/>
        <v>780</v>
      </c>
      <c r="AE82" s="45">
        <f t="shared" si="223"/>
        <v>789</v>
      </c>
      <c r="AF82" s="45">
        <f t="shared" si="224"/>
        <v>784.5</v>
      </c>
      <c r="AG82" s="48">
        <v>0</v>
      </c>
      <c r="AH82" s="49">
        <f t="shared" si="225"/>
        <v>0</v>
      </c>
      <c r="AI82" s="49"/>
      <c r="AJ82" s="48">
        <v>0.15</v>
      </c>
      <c r="AK82" s="49">
        <f t="shared" si="226"/>
        <v>6.6396653608658137E-4</v>
      </c>
      <c r="AL82" s="48">
        <v>1</v>
      </c>
      <c r="AM82" s="49">
        <f t="shared" si="226"/>
        <v>3.6549707602339179E-3</v>
      </c>
      <c r="AN82" s="48">
        <f t="shared" si="227"/>
        <v>0.15</v>
      </c>
      <c r="AO82" s="49">
        <f t="shared" ref="AO82" si="264">AN82/SUM(AN$5:AN$103)</f>
        <v>6.6396653608658137E-4</v>
      </c>
    </row>
    <row r="83" spans="1:41" x14ac:dyDescent="0.25">
      <c r="A83" s="43">
        <v>79</v>
      </c>
      <c r="B83" s="43" t="str">
        <f t="shared" si="212"/>
        <v>79,79</v>
      </c>
      <c r="C83" s="43" t="str">
        <f t="shared" si="207"/>
        <v>[[0,0],[1,0],[2,0]]</v>
      </c>
      <c r="D83" s="43" t="str">
        <f t="shared" si="213"/>
        <v>[[0,0.4],[1,1],[2,0.4]]</v>
      </c>
      <c r="E83" s="45" t="str">
        <f t="shared" si="214"/>
        <v>790,799</v>
      </c>
      <c r="F83" s="45" t="str">
        <f t="shared" si="215"/>
        <v>[[0,0]]</v>
      </c>
      <c r="G83" s="43" t="str">
        <f t="shared" si="216"/>
        <v>[[0,0.15],[1,1],[2,0.15]]</v>
      </c>
      <c r="N83" s="43">
        <v>79</v>
      </c>
      <c r="O83" s="48">
        <v>0</v>
      </c>
      <c r="P83" s="49">
        <f t="shared" si="217"/>
        <v>0</v>
      </c>
      <c r="Q83" s="48">
        <v>0</v>
      </c>
      <c r="R83" s="49">
        <f t="shared" si="218"/>
        <v>0</v>
      </c>
      <c r="S83" s="48">
        <v>0</v>
      </c>
      <c r="T83" s="49">
        <f t="shared" si="218"/>
        <v>0</v>
      </c>
      <c r="V83" s="48">
        <v>0.4</v>
      </c>
      <c r="W83" s="49">
        <f t="shared" si="219"/>
        <v>1.3691596782474753E-3</v>
      </c>
      <c r="X83" s="48">
        <v>1</v>
      </c>
      <c r="Y83" s="49">
        <f t="shared" ref="Y83" si="265">X83/SUM(X$5:X$103)</f>
        <v>3.4971393400198632E-3</v>
      </c>
      <c r="Z83" s="48">
        <f t="shared" si="221"/>
        <v>0.4</v>
      </c>
      <c r="AA83" s="49">
        <f t="shared" ref="AA83" si="266">Z83/SUM(Z$5:Z$103)</f>
        <v>1.3691596782474753E-3</v>
      </c>
      <c r="AD83" s="45">
        <f t="shared" si="210"/>
        <v>790</v>
      </c>
      <c r="AE83" s="45">
        <f t="shared" si="223"/>
        <v>799</v>
      </c>
      <c r="AF83" s="45">
        <f t="shared" si="224"/>
        <v>794.5</v>
      </c>
      <c r="AG83" s="48">
        <v>0</v>
      </c>
      <c r="AH83" s="49">
        <f t="shared" si="225"/>
        <v>0</v>
      </c>
      <c r="AI83" s="49"/>
      <c r="AJ83" s="48">
        <v>0.15</v>
      </c>
      <c r="AK83" s="49">
        <f t="shared" si="226"/>
        <v>6.6396653608658137E-4</v>
      </c>
      <c r="AL83" s="48">
        <v>1</v>
      </c>
      <c r="AM83" s="49">
        <f t="shared" si="226"/>
        <v>3.6549707602339179E-3</v>
      </c>
      <c r="AN83" s="48">
        <f t="shared" si="227"/>
        <v>0.15</v>
      </c>
      <c r="AO83" s="49">
        <f t="shared" ref="AO83" si="267">AN83/SUM(AN$5:AN$103)</f>
        <v>6.6396653608658137E-4</v>
      </c>
    </row>
    <row r="84" spans="1:41" x14ac:dyDescent="0.25">
      <c r="A84" s="43">
        <v>80</v>
      </c>
      <c r="B84" s="43" t="str">
        <f t="shared" si="212"/>
        <v>80,80</v>
      </c>
      <c r="C84" s="43" t="str">
        <f t="shared" si="207"/>
        <v>[[0,0],[1,0],[2,0]]</v>
      </c>
      <c r="D84" s="43" t="str">
        <f t="shared" si="213"/>
        <v>[[0,0.4],[1,1],[2,0.4]]</v>
      </c>
      <c r="E84" s="45" t="str">
        <f t="shared" si="214"/>
        <v>800,809</v>
      </c>
      <c r="F84" s="45" t="str">
        <f t="shared" si="215"/>
        <v>[[0,0]]</v>
      </c>
      <c r="G84" s="43" t="str">
        <f t="shared" si="216"/>
        <v>[[0,0.15],[1,1],[2,0.15]]</v>
      </c>
      <c r="N84" s="43">
        <v>80</v>
      </c>
      <c r="O84" s="48">
        <v>0</v>
      </c>
      <c r="P84" s="49">
        <f t="shared" si="217"/>
        <v>0</v>
      </c>
      <c r="Q84" s="48">
        <v>0</v>
      </c>
      <c r="R84" s="49">
        <f t="shared" si="218"/>
        <v>0</v>
      </c>
      <c r="S84" s="48">
        <v>0</v>
      </c>
      <c r="T84" s="49">
        <f t="shared" si="218"/>
        <v>0</v>
      </c>
      <c r="V84" s="48">
        <v>0.4</v>
      </c>
      <c r="W84" s="49">
        <f t="shared" si="219"/>
        <v>1.3691596782474753E-3</v>
      </c>
      <c r="X84" s="48">
        <v>1</v>
      </c>
      <c r="Y84" s="49">
        <f t="shared" ref="Y84" si="268">X84/SUM(X$5:X$103)</f>
        <v>3.4971393400198632E-3</v>
      </c>
      <c r="Z84" s="48">
        <f t="shared" si="221"/>
        <v>0.4</v>
      </c>
      <c r="AA84" s="49">
        <f t="shared" ref="AA84" si="269">Z84/SUM(Z$5:Z$103)</f>
        <v>1.3691596782474753E-3</v>
      </c>
      <c r="AD84" s="45">
        <f t="shared" si="210"/>
        <v>800</v>
      </c>
      <c r="AE84" s="45">
        <f t="shared" si="223"/>
        <v>809</v>
      </c>
      <c r="AF84" s="45">
        <f t="shared" si="224"/>
        <v>804.5</v>
      </c>
      <c r="AG84" s="48">
        <v>0</v>
      </c>
      <c r="AH84" s="49">
        <f t="shared" si="225"/>
        <v>0</v>
      </c>
      <c r="AI84" s="49"/>
      <c r="AJ84" s="48">
        <v>0.15</v>
      </c>
      <c r="AK84" s="49">
        <f t="shared" si="226"/>
        <v>6.6396653608658137E-4</v>
      </c>
      <c r="AL84" s="48">
        <v>1</v>
      </c>
      <c r="AM84" s="49">
        <f t="shared" si="226"/>
        <v>3.6549707602339179E-3</v>
      </c>
      <c r="AN84" s="48">
        <f t="shared" si="227"/>
        <v>0.15</v>
      </c>
      <c r="AO84" s="49">
        <f t="shared" ref="AO84" si="270">AN84/SUM(AN$5:AN$103)</f>
        <v>6.6396653608658137E-4</v>
      </c>
    </row>
    <row r="85" spans="1:41" x14ac:dyDescent="0.25">
      <c r="A85" s="43">
        <v>81</v>
      </c>
      <c r="B85" s="43" t="str">
        <f t="shared" si="212"/>
        <v>81,81</v>
      </c>
      <c r="C85" s="43" t="str">
        <f t="shared" si="207"/>
        <v>[[0,0],[1,0],[2,0]]</v>
      </c>
      <c r="D85" s="43" t="str">
        <f t="shared" si="213"/>
        <v>[[0,0.3],[1,1],[2,0.3]]</v>
      </c>
      <c r="E85" s="45" t="str">
        <f t="shared" si="214"/>
        <v>810,819</v>
      </c>
      <c r="F85" s="45" t="str">
        <f t="shared" si="215"/>
        <v>[[0,0]]</v>
      </c>
      <c r="G85" s="43" t="str">
        <f t="shared" si="216"/>
        <v>[[0,0.1],[1,1],[2,0.1]]</v>
      </c>
      <c r="N85" s="43">
        <v>81</v>
      </c>
      <c r="O85" s="48">
        <v>0</v>
      </c>
      <c r="P85" s="49">
        <f t="shared" si="217"/>
        <v>0</v>
      </c>
      <c r="Q85" s="48">
        <v>0</v>
      </c>
      <c r="R85" s="49">
        <f t="shared" si="218"/>
        <v>0</v>
      </c>
      <c r="S85" s="48">
        <v>0</v>
      </c>
      <c r="T85" s="49">
        <f t="shared" si="218"/>
        <v>0</v>
      </c>
      <c r="V85" s="48">
        <v>0.3</v>
      </c>
      <c r="W85" s="49">
        <f t="shared" si="219"/>
        <v>1.0268697586856064E-3</v>
      </c>
      <c r="X85" s="48">
        <v>1</v>
      </c>
      <c r="Y85" s="49">
        <f t="shared" ref="Y85" si="271">X85/SUM(X$5:X$103)</f>
        <v>3.4971393400198632E-3</v>
      </c>
      <c r="Z85" s="48">
        <f t="shared" si="221"/>
        <v>0.3</v>
      </c>
      <c r="AA85" s="49">
        <f t="shared" ref="AA85" si="272">Z85/SUM(Z$5:Z$103)</f>
        <v>1.0268697586856064E-3</v>
      </c>
      <c r="AD85" s="45">
        <f t="shared" si="210"/>
        <v>810</v>
      </c>
      <c r="AE85" s="45">
        <f t="shared" si="223"/>
        <v>819</v>
      </c>
      <c r="AF85" s="45">
        <f t="shared" si="224"/>
        <v>814.5</v>
      </c>
      <c r="AG85" s="48">
        <v>0</v>
      </c>
      <c r="AH85" s="49">
        <f t="shared" si="225"/>
        <v>0</v>
      </c>
      <c r="AI85" s="49"/>
      <c r="AJ85" s="48">
        <v>0.1</v>
      </c>
      <c r="AK85" s="49">
        <f t="shared" si="226"/>
        <v>4.4264435739105426E-4</v>
      </c>
      <c r="AL85" s="48">
        <v>1</v>
      </c>
      <c r="AM85" s="49">
        <f t="shared" si="226"/>
        <v>3.6549707602339179E-3</v>
      </c>
      <c r="AN85" s="48">
        <f t="shared" si="227"/>
        <v>0.1</v>
      </c>
      <c r="AO85" s="49">
        <f t="shared" ref="AO85" si="273">AN85/SUM(AN$5:AN$103)</f>
        <v>4.4264435739105426E-4</v>
      </c>
    </row>
    <row r="86" spans="1:41" x14ac:dyDescent="0.25">
      <c r="A86" s="43">
        <v>82</v>
      </c>
      <c r="B86" s="43" t="str">
        <f t="shared" si="212"/>
        <v>82,82</v>
      </c>
      <c r="C86" s="43" t="str">
        <f t="shared" si="207"/>
        <v>[[0,0],[1,0],[2,0]]</v>
      </c>
      <c r="D86" s="43" t="str">
        <f t="shared" si="213"/>
        <v>[[0,0.3],[1,1],[2,0.3]]</v>
      </c>
      <c r="E86" s="45" t="str">
        <f t="shared" si="214"/>
        <v>820,829</v>
      </c>
      <c r="F86" s="45" t="str">
        <f t="shared" si="215"/>
        <v>[[0,0]]</v>
      </c>
      <c r="G86" s="43" t="str">
        <f t="shared" si="216"/>
        <v>[[0,0.1],[1,1],[2,0.1]]</v>
      </c>
      <c r="N86" s="43">
        <v>82</v>
      </c>
      <c r="O86" s="48">
        <v>0</v>
      </c>
      <c r="P86" s="49">
        <f t="shared" si="217"/>
        <v>0</v>
      </c>
      <c r="Q86" s="48">
        <v>0</v>
      </c>
      <c r="R86" s="49">
        <f t="shared" si="218"/>
        <v>0</v>
      </c>
      <c r="S86" s="48">
        <v>0</v>
      </c>
      <c r="T86" s="49">
        <f t="shared" si="218"/>
        <v>0</v>
      </c>
      <c r="V86" s="48">
        <v>0.3</v>
      </c>
      <c r="W86" s="49">
        <f t="shared" si="219"/>
        <v>1.0268697586856064E-3</v>
      </c>
      <c r="X86" s="48">
        <v>1</v>
      </c>
      <c r="Y86" s="49">
        <f t="shared" ref="Y86" si="274">X86/SUM(X$5:X$103)</f>
        <v>3.4971393400198632E-3</v>
      </c>
      <c r="Z86" s="48">
        <f t="shared" si="221"/>
        <v>0.3</v>
      </c>
      <c r="AA86" s="49">
        <f t="shared" ref="AA86" si="275">Z86/SUM(Z$5:Z$103)</f>
        <v>1.0268697586856064E-3</v>
      </c>
      <c r="AD86" s="45">
        <f t="shared" si="210"/>
        <v>820</v>
      </c>
      <c r="AE86" s="45">
        <f t="shared" si="223"/>
        <v>829</v>
      </c>
      <c r="AF86" s="45">
        <f t="shared" si="224"/>
        <v>824.5</v>
      </c>
      <c r="AG86" s="48">
        <v>0</v>
      </c>
      <c r="AH86" s="49">
        <f t="shared" si="225"/>
        <v>0</v>
      </c>
      <c r="AI86" s="49"/>
      <c r="AJ86" s="48">
        <v>0.1</v>
      </c>
      <c r="AK86" s="49">
        <f t="shared" si="226"/>
        <v>4.4264435739105426E-4</v>
      </c>
      <c r="AL86" s="48">
        <v>1</v>
      </c>
      <c r="AM86" s="49">
        <f t="shared" si="226"/>
        <v>3.6549707602339179E-3</v>
      </c>
      <c r="AN86" s="48">
        <f t="shared" si="227"/>
        <v>0.1</v>
      </c>
      <c r="AO86" s="49">
        <f t="shared" ref="AO86" si="276">AN86/SUM(AN$5:AN$103)</f>
        <v>4.4264435739105426E-4</v>
      </c>
    </row>
    <row r="87" spans="1:41" x14ac:dyDescent="0.25">
      <c r="A87" s="43">
        <v>83</v>
      </c>
      <c r="B87" s="43" t="str">
        <f t="shared" si="212"/>
        <v>83,83</v>
      </c>
      <c r="C87" s="43" t="str">
        <f t="shared" si="207"/>
        <v>[[0,0],[1,0],[2,0]]</v>
      </c>
      <c r="D87" s="43" t="str">
        <f t="shared" si="213"/>
        <v>[[0,0.3],[1,1],[2,0.3]]</v>
      </c>
      <c r="E87" s="45" t="str">
        <f t="shared" si="214"/>
        <v>830,839</v>
      </c>
      <c r="F87" s="45" t="str">
        <f t="shared" si="215"/>
        <v>[[0,0]]</v>
      </c>
      <c r="G87" s="43" t="str">
        <f t="shared" si="216"/>
        <v>[[0,0.1],[1,1],[2,0.1]]</v>
      </c>
      <c r="N87" s="43">
        <v>83</v>
      </c>
      <c r="O87" s="48">
        <v>0</v>
      </c>
      <c r="P87" s="49">
        <f t="shared" si="217"/>
        <v>0</v>
      </c>
      <c r="Q87" s="48">
        <v>0</v>
      </c>
      <c r="R87" s="49">
        <f t="shared" si="218"/>
        <v>0</v>
      </c>
      <c r="S87" s="48">
        <v>0</v>
      </c>
      <c r="T87" s="49">
        <f t="shared" si="218"/>
        <v>0</v>
      </c>
      <c r="V87" s="48">
        <v>0.3</v>
      </c>
      <c r="W87" s="49">
        <f t="shared" si="219"/>
        <v>1.0268697586856064E-3</v>
      </c>
      <c r="X87" s="48">
        <v>1</v>
      </c>
      <c r="Y87" s="49">
        <f t="shared" ref="Y87" si="277">X87/SUM(X$5:X$103)</f>
        <v>3.4971393400198632E-3</v>
      </c>
      <c r="Z87" s="48">
        <f t="shared" si="221"/>
        <v>0.3</v>
      </c>
      <c r="AA87" s="49">
        <f t="shared" ref="AA87" si="278">Z87/SUM(Z$5:Z$103)</f>
        <v>1.0268697586856064E-3</v>
      </c>
      <c r="AD87" s="45">
        <f t="shared" si="210"/>
        <v>830</v>
      </c>
      <c r="AE87" s="45">
        <f t="shared" si="223"/>
        <v>839</v>
      </c>
      <c r="AF87" s="45">
        <f t="shared" si="224"/>
        <v>834.5</v>
      </c>
      <c r="AG87" s="48">
        <v>0</v>
      </c>
      <c r="AH87" s="49">
        <f t="shared" si="225"/>
        <v>0</v>
      </c>
      <c r="AI87" s="49"/>
      <c r="AJ87" s="48">
        <v>0.1</v>
      </c>
      <c r="AK87" s="49">
        <f t="shared" si="226"/>
        <v>4.4264435739105426E-4</v>
      </c>
      <c r="AL87" s="48">
        <v>1</v>
      </c>
      <c r="AM87" s="49">
        <f t="shared" si="226"/>
        <v>3.6549707602339179E-3</v>
      </c>
      <c r="AN87" s="48">
        <f t="shared" si="227"/>
        <v>0.1</v>
      </c>
      <c r="AO87" s="49">
        <f t="shared" ref="AO87" si="279">AN87/SUM(AN$5:AN$103)</f>
        <v>4.4264435739105426E-4</v>
      </c>
    </row>
    <row r="88" spans="1:41" x14ac:dyDescent="0.25">
      <c r="A88" s="43">
        <v>84</v>
      </c>
      <c r="B88" s="43" t="str">
        <f t="shared" si="212"/>
        <v>84,84</v>
      </c>
      <c r="C88" s="43" t="str">
        <f t="shared" si="207"/>
        <v>[[0,0],[1,0],[2,0]]</v>
      </c>
      <c r="D88" s="43" t="str">
        <f t="shared" si="213"/>
        <v>[[0,0.3],[1,1],[2,0.3]]</v>
      </c>
      <c r="E88" s="45" t="str">
        <f t="shared" si="214"/>
        <v>840,849</v>
      </c>
      <c r="F88" s="45" t="str">
        <f t="shared" si="215"/>
        <v>[[0,0]]</v>
      </c>
      <c r="G88" s="43" t="str">
        <f t="shared" si="216"/>
        <v>[[0,0.1],[1,1],[2,0.1]]</v>
      </c>
      <c r="N88" s="43">
        <v>84</v>
      </c>
      <c r="O88" s="48">
        <v>0</v>
      </c>
      <c r="P88" s="49">
        <f t="shared" si="217"/>
        <v>0</v>
      </c>
      <c r="Q88" s="48">
        <v>0</v>
      </c>
      <c r="R88" s="49">
        <f t="shared" si="218"/>
        <v>0</v>
      </c>
      <c r="S88" s="48">
        <v>0</v>
      </c>
      <c r="T88" s="49">
        <f t="shared" si="218"/>
        <v>0</v>
      </c>
      <c r="V88" s="48">
        <v>0.3</v>
      </c>
      <c r="W88" s="49">
        <f t="shared" si="219"/>
        <v>1.0268697586856064E-3</v>
      </c>
      <c r="X88" s="48">
        <v>1</v>
      </c>
      <c r="Y88" s="49">
        <f t="shared" ref="Y88" si="280">X88/SUM(X$5:X$103)</f>
        <v>3.4971393400198632E-3</v>
      </c>
      <c r="Z88" s="48">
        <f t="shared" si="221"/>
        <v>0.3</v>
      </c>
      <c r="AA88" s="49">
        <f t="shared" ref="AA88" si="281">Z88/SUM(Z$5:Z$103)</f>
        <v>1.0268697586856064E-3</v>
      </c>
      <c r="AD88" s="45">
        <f t="shared" si="210"/>
        <v>840</v>
      </c>
      <c r="AE88" s="45">
        <f t="shared" si="223"/>
        <v>849</v>
      </c>
      <c r="AF88" s="45">
        <f t="shared" si="224"/>
        <v>844.5</v>
      </c>
      <c r="AG88" s="48">
        <v>0</v>
      </c>
      <c r="AH88" s="49">
        <f t="shared" si="225"/>
        <v>0</v>
      </c>
      <c r="AI88" s="49"/>
      <c r="AJ88" s="48">
        <v>0.1</v>
      </c>
      <c r="AK88" s="49">
        <f t="shared" si="226"/>
        <v>4.4264435739105426E-4</v>
      </c>
      <c r="AL88" s="48">
        <v>1</v>
      </c>
      <c r="AM88" s="49">
        <f t="shared" si="226"/>
        <v>3.6549707602339179E-3</v>
      </c>
      <c r="AN88" s="48">
        <f t="shared" si="227"/>
        <v>0.1</v>
      </c>
      <c r="AO88" s="49">
        <f t="shared" ref="AO88" si="282">AN88/SUM(AN$5:AN$103)</f>
        <v>4.4264435739105426E-4</v>
      </c>
    </row>
    <row r="89" spans="1:41" x14ac:dyDescent="0.25">
      <c r="A89" s="43">
        <v>85</v>
      </c>
      <c r="B89" s="43" t="str">
        <f t="shared" si="212"/>
        <v>85,85</v>
      </c>
      <c r="C89" s="43" t="str">
        <f t="shared" si="207"/>
        <v>[[0,0],[1,0],[2,0]]</v>
      </c>
      <c r="D89" s="43" t="str">
        <f t="shared" si="213"/>
        <v>[[0,0.3],[1,1],[2,0.3]]</v>
      </c>
      <c r="E89" s="45" t="str">
        <f t="shared" si="214"/>
        <v>850,859</v>
      </c>
      <c r="F89" s="45" t="str">
        <f t="shared" si="215"/>
        <v>[[0,0]]</v>
      </c>
      <c r="G89" s="43" t="str">
        <f t="shared" si="216"/>
        <v>[[0,0.1],[1,1],[2,0.1]]</v>
      </c>
      <c r="N89" s="43">
        <v>85</v>
      </c>
      <c r="O89" s="48">
        <v>0</v>
      </c>
      <c r="P89" s="49">
        <f t="shared" si="217"/>
        <v>0</v>
      </c>
      <c r="Q89" s="48">
        <v>0</v>
      </c>
      <c r="R89" s="49">
        <f t="shared" si="218"/>
        <v>0</v>
      </c>
      <c r="S89" s="48">
        <v>0</v>
      </c>
      <c r="T89" s="49">
        <f t="shared" si="218"/>
        <v>0</v>
      </c>
      <c r="V89" s="48">
        <v>0.3</v>
      </c>
      <c r="W89" s="49">
        <f t="shared" si="219"/>
        <v>1.0268697586856064E-3</v>
      </c>
      <c r="X89" s="48">
        <v>1</v>
      </c>
      <c r="Y89" s="49">
        <f t="shared" ref="Y89" si="283">X89/SUM(X$5:X$103)</f>
        <v>3.4971393400198632E-3</v>
      </c>
      <c r="Z89" s="48">
        <f t="shared" si="221"/>
        <v>0.3</v>
      </c>
      <c r="AA89" s="49">
        <f t="shared" ref="AA89" si="284">Z89/SUM(Z$5:Z$103)</f>
        <v>1.0268697586856064E-3</v>
      </c>
      <c r="AD89" s="45">
        <f t="shared" si="210"/>
        <v>850</v>
      </c>
      <c r="AE89" s="45">
        <f t="shared" si="223"/>
        <v>859</v>
      </c>
      <c r="AF89" s="45">
        <f t="shared" si="224"/>
        <v>854.5</v>
      </c>
      <c r="AG89" s="48">
        <v>0</v>
      </c>
      <c r="AH89" s="49">
        <f t="shared" si="225"/>
        <v>0</v>
      </c>
      <c r="AI89" s="49"/>
      <c r="AJ89" s="48">
        <v>0.1</v>
      </c>
      <c r="AK89" s="49">
        <f t="shared" si="226"/>
        <v>4.4264435739105426E-4</v>
      </c>
      <c r="AL89" s="48">
        <v>1</v>
      </c>
      <c r="AM89" s="49">
        <f t="shared" si="226"/>
        <v>3.6549707602339179E-3</v>
      </c>
      <c r="AN89" s="48">
        <f t="shared" si="227"/>
        <v>0.1</v>
      </c>
      <c r="AO89" s="49">
        <f t="shared" ref="AO89" si="285">AN89/SUM(AN$5:AN$103)</f>
        <v>4.4264435739105426E-4</v>
      </c>
    </row>
    <row r="90" spans="1:41" x14ac:dyDescent="0.25">
      <c r="A90" s="43">
        <v>86</v>
      </c>
      <c r="B90" s="43" t="str">
        <f t="shared" si="212"/>
        <v>86,86</v>
      </c>
      <c r="C90" s="43" t="str">
        <f t="shared" si="207"/>
        <v>[[0,0],[1,0],[2,0]]</v>
      </c>
      <c r="D90" s="43" t="str">
        <f t="shared" si="213"/>
        <v>[[0,0.2],[1,1],[2,0.2]]</v>
      </c>
      <c r="E90" s="45" t="str">
        <f t="shared" si="214"/>
        <v>860,869</v>
      </c>
      <c r="F90" s="45" t="str">
        <f t="shared" si="215"/>
        <v>[[0,0]]</v>
      </c>
      <c r="G90" s="43" t="str">
        <f t="shared" si="216"/>
        <v>[[0,0.075],[1,1],[2,0.075]]</v>
      </c>
      <c r="N90" s="43">
        <v>86</v>
      </c>
      <c r="O90" s="48">
        <v>0</v>
      </c>
      <c r="P90" s="49">
        <f t="shared" si="217"/>
        <v>0</v>
      </c>
      <c r="Q90" s="48">
        <v>0</v>
      </c>
      <c r="R90" s="49">
        <f t="shared" si="218"/>
        <v>0</v>
      </c>
      <c r="S90" s="48">
        <v>0</v>
      </c>
      <c r="T90" s="49">
        <f t="shared" si="218"/>
        <v>0</v>
      </c>
      <c r="V90" s="48">
        <v>0.2</v>
      </c>
      <c r="W90" s="49">
        <f t="shared" si="219"/>
        <v>6.8457983912373766E-4</v>
      </c>
      <c r="X90" s="48">
        <v>1</v>
      </c>
      <c r="Y90" s="49">
        <f t="shared" ref="Y90" si="286">X90/SUM(X$5:X$103)</f>
        <v>3.4971393400198632E-3</v>
      </c>
      <c r="Z90" s="48">
        <f t="shared" si="221"/>
        <v>0.2</v>
      </c>
      <c r="AA90" s="49">
        <f t="shared" ref="AA90" si="287">Z90/SUM(Z$5:Z$103)</f>
        <v>6.8457983912373766E-4</v>
      </c>
      <c r="AD90" s="45">
        <f t="shared" si="210"/>
        <v>860</v>
      </c>
      <c r="AE90" s="45">
        <f t="shared" si="223"/>
        <v>869</v>
      </c>
      <c r="AF90" s="45">
        <f t="shared" si="224"/>
        <v>864.5</v>
      </c>
      <c r="AG90" s="48">
        <v>0</v>
      </c>
      <c r="AH90" s="49">
        <f t="shared" si="225"/>
        <v>0</v>
      </c>
      <c r="AI90" s="49"/>
      <c r="AJ90" s="48">
        <v>7.4999999999999997E-2</v>
      </c>
      <c r="AK90" s="49">
        <f t="shared" si="226"/>
        <v>3.3198326804329068E-4</v>
      </c>
      <c r="AL90" s="48">
        <v>1</v>
      </c>
      <c r="AM90" s="49">
        <f t="shared" si="226"/>
        <v>3.6549707602339179E-3</v>
      </c>
      <c r="AN90" s="48">
        <f t="shared" si="227"/>
        <v>7.4999999999999997E-2</v>
      </c>
      <c r="AO90" s="49">
        <f t="shared" ref="AO90" si="288">AN90/SUM(AN$5:AN$103)</f>
        <v>3.3198326804329068E-4</v>
      </c>
    </row>
    <row r="91" spans="1:41" x14ac:dyDescent="0.25">
      <c r="A91" s="43">
        <v>87</v>
      </c>
      <c r="B91" s="43" t="str">
        <f t="shared" si="212"/>
        <v>87,87</v>
      </c>
      <c r="C91" s="43" t="str">
        <f t="shared" si="207"/>
        <v>[[0,0],[1,0],[2,0]]</v>
      </c>
      <c r="D91" s="43" t="str">
        <f t="shared" si="213"/>
        <v>[[0,0.2],[1,1],[2,0.2]]</v>
      </c>
      <c r="E91" s="45" t="str">
        <f t="shared" si="214"/>
        <v>870,879</v>
      </c>
      <c r="F91" s="45" t="str">
        <f t="shared" si="215"/>
        <v>[[0,0]]</v>
      </c>
      <c r="G91" s="43" t="str">
        <f t="shared" si="216"/>
        <v>[[0,0.075],[1,1],[2,0.075]]</v>
      </c>
      <c r="N91" s="43">
        <v>87</v>
      </c>
      <c r="O91" s="48">
        <v>0</v>
      </c>
      <c r="P91" s="49">
        <f t="shared" si="217"/>
        <v>0</v>
      </c>
      <c r="Q91" s="48">
        <v>0</v>
      </c>
      <c r="R91" s="49">
        <f t="shared" si="218"/>
        <v>0</v>
      </c>
      <c r="S91" s="48">
        <v>0</v>
      </c>
      <c r="T91" s="49">
        <f t="shared" si="218"/>
        <v>0</v>
      </c>
      <c r="V91" s="48">
        <v>0.2</v>
      </c>
      <c r="W91" s="49">
        <f t="shared" si="219"/>
        <v>6.8457983912373766E-4</v>
      </c>
      <c r="X91" s="48">
        <v>1</v>
      </c>
      <c r="Y91" s="49">
        <f t="shared" ref="Y91" si="289">X91/SUM(X$5:X$103)</f>
        <v>3.4971393400198632E-3</v>
      </c>
      <c r="Z91" s="48">
        <f t="shared" si="221"/>
        <v>0.2</v>
      </c>
      <c r="AA91" s="49">
        <f t="shared" ref="AA91" si="290">Z91/SUM(Z$5:Z$103)</f>
        <v>6.8457983912373766E-4</v>
      </c>
      <c r="AD91" s="45">
        <f t="shared" si="210"/>
        <v>870</v>
      </c>
      <c r="AE91" s="45">
        <f t="shared" si="223"/>
        <v>879</v>
      </c>
      <c r="AF91" s="45">
        <f t="shared" si="224"/>
        <v>874.5</v>
      </c>
      <c r="AG91" s="48">
        <v>0</v>
      </c>
      <c r="AH91" s="49">
        <f t="shared" si="225"/>
        <v>0</v>
      </c>
      <c r="AI91" s="49"/>
      <c r="AJ91" s="48">
        <v>7.4999999999999997E-2</v>
      </c>
      <c r="AK91" s="49">
        <f t="shared" si="226"/>
        <v>3.3198326804329068E-4</v>
      </c>
      <c r="AL91" s="48">
        <v>1</v>
      </c>
      <c r="AM91" s="49">
        <f t="shared" si="226"/>
        <v>3.6549707602339179E-3</v>
      </c>
      <c r="AN91" s="48">
        <f t="shared" si="227"/>
        <v>7.4999999999999997E-2</v>
      </c>
      <c r="AO91" s="49">
        <f t="shared" ref="AO91" si="291">AN91/SUM(AN$5:AN$103)</f>
        <v>3.3198326804329068E-4</v>
      </c>
    </row>
    <row r="92" spans="1:41" x14ac:dyDescent="0.25">
      <c r="A92" s="43">
        <v>88</v>
      </c>
      <c r="B92" s="43" t="str">
        <f t="shared" si="212"/>
        <v>88,88</v>
      </c>
      <c r="C92" s="43" t="str">
        <f t="shared" si="207"/>
        <v>[[0,0],[1,0],[2,0]]</v>
      </c>
      <c r="D92" s="43" t="str">
        <f t="shared" si="213"/>
        <v>[[0,0.2],[1,1],[2,0.2]]</v>
      </c>
      <c r="E92" s="45" t="str">
        <f t="shared" si="214"/>
        <v>880,889</v>
      </c>
      <c r="F92" s="45" t="str">
        <f t="shared" si="215"/>
        <v>[[0,0]]</v>
      </c>
      <c r="G92" s="43" t="str">
        <f t="shared" si="216"/>
        <v>[[0,0.075],[1,1],[2,0.075]]</v>
      </c>
      <c r="N92" s="43">
        <v>88</v>
      </c>
      <c r="O92" s="48">
        <v>0</v>
      </c>
      <c r="P92" s="49">
        <f t="shared" si="217"/>
        <v>0</v>
      </c>
      <c r="Q92" s="48">
        <v>0</v>
      </c>
      <c r="R92" s="49">
        <f t="shared" si="218"/>
        <v>0</v>
      </c>
      <c r="S92" s="48">
        <v>0</v>
      </c>
      <c r="T92" s="49">
        <f t="shared" si="218"/>
        <v>0</v>
      </c>
      <c r="V92" s="48">
        <v>0.2</v>
      </c>
      <c r="W92" s="49">
        <f t="shared" si="219"/>
        <v>6.8457983912373766E-4</v>
      </c>
      <c r="X92" s="48">
        <v>1</v>
      </c>
      <c r="Y92" s="49">
        <f t="shared" ref="Y92" si="292">X92/SUM(X$5:X$103)</f>
        <v>3.4971393400198632E-3</v>
      </c>
      <c r="Z92" s="48">
        <f t="shared" si="221"/>
        <v>0.2</v>
      </c>
      <c r="AA92" s="49">
        <f t="shared" ref="AA92" si="293">Z92/SUM(Z$5:Z$103)</f>
        <v>6.8457983912373766E-4</v>
      </c>
      <c r="AD92" s="45">
        <f t="shared" si="210"/>
        <v>880</v>
      </c>
      <c r="AE92" s="45">
        <f t="shared" si="223"/>
        <v>889</v>
      </c>
      <c r="AF92" s="45">
        <f t="shared" si="224"/>
        <v>884.5</v>
      </c>
      <c r="AG92" s="48">
        <v>0</v>
      </c>
      <c r="AH92" s="49">
        <f t="shared" si="225"/>
        <v>0</v>
      </c>
      <c r="AI92" s="49"/>
      <c r="AJ92" s="48">
        <v>7.4999999999999997E-2</v>
      </c>
      <c r="AK92" s="49">
        <f t="shared" si="226"/>
        <v>3.3198326804329068E-4</v>
      </c>
      <c r="AL92" s="48">
        <v>1</v>
      </c>
      <c r="AM92" s="49">
        <f t="shared" si="226"/>
        <v>3.6549707602339179E-3</v>
      </c>
      <c r="AN92" s="48">
        <f t="shared" si="227"/>
        <v>7.4999999999999997E-2</v>
      </c>
      <c r="AO92" s="49">
        <f t="shared" ref="AO92" si="294">AN92/SUM(AN$5:AN$103)</f>
        <v>3.3198326804329068E-4</v>
      </c>
    </row>
    <row r="93" spans="1:41" x14ac:dyDescent="0.25">
      <c r="A93" s="43">
        <v>89</v>
      </c>
      <c r="B93" s="43" t="str">
        <f t="shared" si="212"/>
        <v>89,89</v>
      </c>
      <c r="C93" s="43" t="str">
        <f t="shared" si="207"/>
        <v>[[0,0],[1,0],[2,0]]</v>
      </c>
      <c r="D93" s="43" t="str">
        <f t="shared" si="213"/>
        <v>[[0,0.2],[1,1],[2,0.2]]</v>
      </c>
      <c r="E93" s="45" t="str">
        <f t="shared" si="214"/>
        <v>890,899</v>
      </c>
      <c r="F93" s="45" t="str">
        <f t="shared" si="215"/>
        <v>[[0,0]]</v>
      </c>
      <c r="G93" s="43" t="str">
        <f t="shared" si="216"/>
        <v>[[0,0.075],[1,1],[2,0.075]]</v>
      </c>
      <c r="N93" s="43">
        <v>89</v>
      </c>
      <c r="O93" s="48">
        <v>0</v>
      </c>
      <c r="P93" s="49">
        <f t="shared" si="217"/>
        <v>0</v>
      </c>
      <c r="Q93" s="48">
        <v>0</v>
      </c>
      <c r="R93" s="49">
        <f t="shared" si="218"/>
        <v>0</v>
      </c>
      <c r="S93" s="48">
        <v>0</v>
      </c>
      <c r="T93" s="49">
        <f t="shared" si="218"/>
        <v>0</v>
      </c>
      <c r="V93" s="48">
        <v>0.2</v>
      </c>
      <c r="W93" s="49">
        <f t="shared" si="219"/>
        <v>6.8457983912373766E-4</v>
      </c>
      <c r="X93" s="48">
        <v>1</v>
      </c>
      <c r="Y93" s="49">
        <f t="shared" ref="Y93" si="295">X93/SUM(X$5:X$103)</f>
        <v>3.4971393400198632E-3</v>
      </c>
      <c r="Z93" s="48">
        <f t="shared" si="221"/>
        <v>0.2</v>
      </c>
      <c r="AA93" s="49">
        <f t="shared" ref="AA93" si="296">Z93/SUM(Z$5:Z$103)</f>
        <v>6.8457983912373766E-4</v>
      </c>
      <c r="AD93" s="45">
        <f t="shared" si="210"/>
        <v>890</v>
      </c>
      <c r="AE93" s="45">
        <f t="shared" si="223"/>
        <v>899</v>
      </c>
      <c r="AF93" s="45">
        <f t="shared" si="224"/>
        <v>894.5</v>
      </c>
      <c r="AG93" s="48">
        <v>0</v>
      </c>
      <c r="AH93" s="49">
        <f t="shared" si="225"/>
        <v>0</v>
      </c>
      <c r="AI93" s="49"/>
      <c r="AJ93" s="48">
        <v>7.4999999999999997E-2</v>
      </c>
      <c r="AK93" s="49">
        <f t="shared" si="226"/>
        <v>3.3198326804329068E-4</v>
      </c>
      <c r="AL93" s="48">
        <v>1</v>
      </c>
      <c r="AM93" s="49">
        <f t="shared" si="226"/>
        <v>3.6549707602339179E-3</v>
      </c>
      <c r="AN93" s="48">
        <f t="shared" si="227"/>
        <v>7.4999999999999997E-2</v>
      </c>
      <c r="AO93" s="49">
        <f t="shared" ref="AO93" si="297">AN93/SUM(AN$5:AN$103)</f>
        <v>3.3198326804329068E-4</v>
      </c>
    </row>
    <row r="94" spans="1:41" x14ac:dyDescent="0.25">
      <c r="A94" s="43">
        <v>90</v>
      </c>
      <c r="B94" s="43" t="str">
        <f t="shared" si="212"/>
        <v>90,90</v>
      </c>
      <c r="C94" s="43" t="str">
        <f t="shared" si="207"/>
        <v>[[0,0],[1,0],[2,0]]</v>
      </c>
      <c r="D94" s="43" t="str">
        <f t="shared" si="213"/>
        <v>[[0,0.2],[1,0.8],[2,0.2]]</v>
      </c>
      <c r="E94" s="45" t="str">
        <f t="shared" si="214"/>
        <v>900,909</v>
      </c>
      <c r="F94" s="45" t="str">
        <f t="shared" si="215"/>
        <v>[[0,0]]</v>
      </c>
      <c r="G94" s="43" t="str">
        <f t="shared" si="216"/>
        <v>[[0,0.075],[1,0.8],[2,0.075]]</v>
      </c>
      <c r="N94" s="43">
        <v>90</v>
      </c>
      <c r="O94" s="48">
        <v>0</v>
      </c>
      <c r="P94" s="49">
        <f t="shared" si="217"/>
        <v>0</v>
      </c>
      <c r="Q94" s="48">
        <v>0</v>
      </c>
      <c r="R94" s="49">
        <f t="shared" si="218"/>
        <v>0</v>
      </c>
      <c r="S94" s="48">
        <v>0</v>
      </c>
      <c r="T94" s="49">
        <f t="shared" si="218"/>
        <v>0</v>
      </c>
      <c r="V94" s="48">
        <v>0.2</v>
      </c>
      <c r="W94" s="49">
        <f t="shared" si="219"/>
        <v>6.8457983912373766E-4</v>
      </c>
      <c r="X94" s="48">
        <v>0.8</v>
      </c>
      <c r="Y94" s="49">
        <f t="shared" ref="Y94" si="298">X94/SUM(X$5:X$103)</f>
        <v>2.7977114720158908E-3</v>
      </c>
      <c r="Z94" s="48">
        <f t="shared" si="221"/>
        <v>0.2</v>
      </c>
      <c r="AA94" s="49">
        <f t="shared" ref="AA94" si="299">Z94/SUM(Z$5:Z$103)</f>
        <v>6.8457983912373766E-4</v>
      </c>
      <c r="AD94" s="45">
        <f t="shared" si="210"/>
        <v>900</v>
      </c>
      <c r="AE94" s="45">
        <f t="shared" si="223"/>
        <v>909</v>
      </c>
      <c r="AF94" s="45">
        <f t="shared" si="224"/>
        <v>904.5</v>
      </c>
      <c r="AG94" s="48">
        <v>0</v>
      </c>
      <c r="AH94" s="49">
        <f t="shared" si="225"/>
        <v>0</v>
      </c>
      <c r="AI94" s="49"/>
      <c r="AJ94" s="48">
        <v>7.4999999999999997E-2</v>
      </c>
      <c r="AK94" s="49">
        <f t="shared" si="226"/>
        <v>3.3198326804329068E-4</v>
      </c>
      <c r="AL94" s="48">
        <v>0.8</v>
      </c>
      <c r="AM94" s="49">
        <f t="shared" si="226"/>
        <v>2.9239766081871343E-3</v>
      </c>
      <c r="AN94" s="48">
        <f t="shared" si="227"/>
        <v>7.4999999999999997E-2</v>
      </c>
      <c r="AO94" s="49">
        <f t="shared" ref="AO94" si="300">AN94/SUM(AN$5:AN$103)</f>
        <v>3.3198326804329068E-4</v>
      </c>
    </row>
    <row r="95" spans="1:41" x14ac:dyDescent="0.25">
      <c r="A95" s="43">
        <v>91</v>
      </c>
      <c r="B95" s="43" t="str">
        <f t="shared" si="212"/>
        <v>91,91</v>
      </c>
      <c r="C95" s="43" t="str">
        <f t="shared" si="207"/>
        <v>[[0,0],[1,0],[2,0]]</v>
      </c>
      <c r="D95" s="43" t="str">
        <f t="shared" si="213"/>
        <v>[[0,0.1],[1,0.8],[2,0.1]]</v>
      </c>
      <c r="E95" s="45" t="str">
        <f t="shared" si="214"/>
        <v>910,919</v>
      </c>
      <c r="F95" s="45" t="str">
        <f t="shared" si="215"/>
        <v>[[0,0]]</v>
      </c>
      <c r="G95" s="43" t="str">
        <f t="shared" si="216"/>
        <v>[[0,0.05],[1,0.8],[2,0.05]]</v>
      </c>
      <c r="N95" s="43">
        <v>91</v>
      </c>
      <c r="O95" s="48">
        <v>0</v>
      </c>
      <c r="P95" s="49">
        <f t="shared" si="217"/>
        <v>0</v>
      </c>
      <c r="Q95" s="48">
        <v>0</v>
      </c>
      <c r="R95" s="49">
        <f t="shared" si="218"/>
        <v>0</v>
      </c>
      <c r="S95" s="48">
        <v>0</v>
      </c>
      <c r="T95" s="49">
        <f t="shared" si="218"/>
        <v>0</v>
      </c>
      <c r="V95" s="48">
        <v>0.1</v>
      </c>
      <c r="W95" s="49">
        <f t="shared" si="219"/>
        <v>3.4228991956186883E-4</v>
      </c>
      <c r="X95" s="48">
        <v>0.8</v>
      </c>
      <c r="Y95" s="49">
        <f t="shared" ref="Y95" si="301">X95/SUM(X$5:X$103)</f>
        <v>2.7977114720158908E-3</v>
      </c>
      <c r="Z95" s="48">
        <f t="shared" si="221"/>
        <v>0.1</v>
      </c>
      <c r="AA95" s="49">
        <f t="shared" ref="AA95" si="302">Z95/SUM(Z$5:Z$103)</f>
        <v>3.4228991956186883E-4</v>
      </c>
      <c r="AD95" s="45">
        <f t="shared" si="210"/>
        <v>910</v>
      </c>
      <c r="AE95" s="45">
        <f t="shared" si="223"/>
        <v>919</v>
      </c>
      <c r="AF95" s="45">
        <f t="shared" si="224"/>
        <v>914.5</v>
      </c>
      <c r="AG95" s="48">
        <v>0</v>
      </c>
      <c r="AH95" s="49">
        <f t="shared" si="225"/>
        <v>0</v>
      </c>
      <c r="AI95" s="49"/>
      <c r="AJ95" s="48">
        <v>0.05</v>
      </c>
      <c r="AK95" s="49">
        <f t="shared" si="226"/>
        <v>2.2132217869552713E-4</v>
      </c>
      <c r="AL95" s="48">
        <v>0.8</v>
      </c>
      <c r="AM95" s="49">
        <f t="shared" si="226"/>
        <v>2.9239766081871343E-3</v>
      </c>
      <c r="AN95" s="48">
        <f t="shared" si="227"/>
        <v>0.05</v>
      </c>
      <c r="AO95" s="49">
        <f t="shared" ref="AO95" si="303">AN95/SUM(AN$5:AN$103)</f>
        <v>2.2132217869552713E-4</v>
      </c>
    </row>
    <row r="96" spans="1:41" x14ac:dyDescent="0.25">
      <c r="A96" s="43">
        <v>92</v>
      </c>
      <c r="B96" s="43" t="str">
        <f t="shared" si="212"/>
        <v>92,92</v>
      </c>
      <c r="C96" s="43" t="str">
        <f t="shared" si="207"/>
        <v>[[0,0],[1,0],[2,0]]</v>
      </c>
      <c r="D96" s="43" t="str">
        <f t="shared" si="213"/>
        <v>[[0,0.1],[1,0.8],[2,0.1]]</v>
      </c>
      <c r="E96" s="45" t="str">
        <f t="shared" si="214"/>
        <v>920,929</v>
      </c>
      <c r="F96" s="45" t="str">
        <f t="shared" si="215"/>
        <v>[[0,0]]</v>
      </c>
      <c r="G96" s="43" t="str">
        <f t="shared" si="216"/>
        <v>[[0,0.05],[1,0.8],[2,0.05]]</v>
      </c>
      <c r="N96" s="43">
        <v>92</v>
      </c>
      <c r="O96" s="48">
        <v>0</v>
      </c>
      <c r="P96" s="49">
        <f t="shared" si="217"/>
        <v>0</v>
      </c>
      <c r="Q96" s="48">
        <v>0</v>
      </c>
      <c r="R96" s="49">
        <f t="shared" si="218"/>
        <v>0</v>
      </c>
      <c r="S96" s="48">
        <v>0</v>
      </c>
      <c r="T96" s="49">
        <f t="shared" si="218"/>
        <v>0</v>
      </c>
      <c r="V96" s="48">
        <v>0.1</v>
      </c>
      <c r="W96" s="49">
        <f t="shared" si="219"/>
        <v>3.4228991956186883E-4</v>
      </c>
      <c r="X96" s="48">
        <v>0.8</v>
      </c>
      <c r="Y96" s="49">
        <f t="shared" ref="Y96" si="304">X96/SUM(X$5:X$103)</f>
        <v>2.7977114720158908E-3</v>
      </c>
      <c r="Z96" s="48">
        <f t="shared" si="221"/>
        <v>0.1</v>
      </c>
      <c r="AA96" s="49">
        <f t="shared" ref="AA96" si="305">Z96/SUM(Z$5:Z$103)</f>
        <v>3.4228991956186883E-4</v>
      </c>
      <c r="AD96" s="45">
        <f t="shared" si="210"/>
        <v>920</v>
      </c>
      <c r="AE96" s="45">
        <f t="shared" si="223"/>
        <v>929</v>
      </c>
      <c r="AF96" s="45">
        <f t="shared" si="224"/>
        <v>924.5</v>
      </c>
      <c r="AG96" s="48">
        <v>0</v>
      </c>
      <c r="AH96" s="49">
        <f t="shared" si="225"/>
        <v>0</v>
      </c>
      <c r="AI96" s="49"/>
      <c r="AJ96" s="48">
        <v>0.05</v>
      </c>
      <c r="AK96" s="49">
        <f t="shared" si="226"/>
        <v>2.2132217869552713E-4</v>
      </c>
      <c r="AL96" s="48">
        <v>0.8</v>
      </c>
      <c r="AM96" s="49">
        <f t="shared" si="226"/>
        <v>2.9239766081871343E-3</v>
      </c>
      <c r="AN96" s="48">
        <f t="shared" si="227"/>
        <v>0.05</v>
      </c>
      <c r="AO96" s="49">
        <f t="shared" ref="AO96" si="306">AN96/SUM(AN$5:AN$103)</f>
        <v>2.2132217869552713E-4</v>
      </c>
    </row>
    <row r="97" spans="1:41" x14ac:dyDescent="0.25">
      <c r="A97" s="43">
        <v>93</v>
      </c>
      <c r="B97" s="43" t="str">
        <f t="shared" si="212"/>
        <v>93,93</v>
      </c>
      <c r="C97" s="43" t="str">
        <f t="shared" si="207"/>
        <v>[[0,0],[1,0],[2,0]]</v>
      </c>
      <c r="D97" s="43" t="str">
        <f t="shared" si="213"/>
        <v>[[0,0.1],[1,0.8],[2,0.1]]</v>
      </c>
      <c r="E97" s="45" t="str">
        <f t="shared" si="214"/>
        <v>930,939</v>
      </c>
      <c r="F97" s="45" t="str">
        <f t="shared" si="215"/>
        <v>[[0,0]]</v>
      </c>
      <c r="G97" s="43" t="str">
        <f t="shared" si="216"/>
        <v>[[0,0.05],[1,0.8],[2,0.05]]</v>
      </c>
      <c r="N97" s="43">
        <v>93</v>
      </c>
      <c r="O97" s="48">
        <v>0</v>
      </c>
      <c r="P97" s="49">
        <f t="shared" si="217"/>
        <v>0</v>
      </c>
      <c r="Q97" s="48">
        <v>0</v>
      </c>
      <c r="R97" s="49">
        <f t="shared" si="218"/>
        <v>0</v>
      </c>
      <c r="S97" s="48">
        <v>0</v>
      </c>
      <c r="T97" s="49">
        <f t="shared" si="218"/>
        <v>0</v>
      </c>
      <c r="V97" s="48">
        <v>0.1</v>
      </c>
      <c r="W97" s="49">
        <f t="shared" si="219"/>
        <v>3.4228991956186883E-4</v>
      </c>
      <c r="X97" s="48">
        <v>0.8</v>
      </c>
      <c r="Y97" s="49">
        <f t="shared" ref="Y97" si="307">X97/SUM(X$5:X$103)</f>
        <v>2.7977114720158908E-3</v>
      </c>
      <c r="Z97" s="48">
        <f t="shared" si="221"/>
        <v>0.1</v>
      </c>
      <c r="AA97" s="49">
        <f t="shared" ref="AA97" si="308">Z97/SUM(Z$5:Z$103)</f>
        <v>3.4228991956186883E-4</v>
      </c>
      <c r="AD97" s="45">
        <f t="shared" si="210"/>
        <v>930</v>
      </c>
      <c r="AE97" s="45">
        <f t="shared" si="223"/>
        <v>939</v>
      </c>
      <c r="AF97" s="45">
        <f t="shared" si="224"/>
        <v>934.5</v>
      </c>
      <c r="AG97" s="48">
        <v>0</v>
      </c>
      <c r="AH97" s="49">
        <f t="shared" si="225"/>
        <v>0</v>
      </c>
      <c r="AI97" s="49"/>
      <c r="AJ97" s="48">
        <v>0.05</v>
      </c>
      <c r="AK97" s="49">
        <f t="shared" si="226"/>
        <v>2.2132217869552713E-4</v>
      </c>
      <c r="AL97" s="48">
        <v>0.8</v>
      </c>
      <c r="AM97" s="49">
        <f t="shared" si="226"/>
        <v>2.9239766081871343E-3</v>
      </c>
      <c r="AN97" s="48">
        <f t="shared" si="227"/>
        <v>0.05</v>
      </c>
      <c r="AO97" s="49">
        <f t="shared" ref="AO97" si="309">AN97/SUM(AN$5:AN$103)</f>
        <v>2.2132217869552713E-4</v>
      </c>
    </row>
    <row r="98" spans="1:41" x14ac:dyDescent="0.25">
      <c r="A98" s="43">
        <v>94</v>
      </c>
      <c r="B98" s="43" t="str">
        <f t="shared" si="212"/>
        <v>94,94</v>
      </c>
      <c r="C98" s="43" t="str">
        <f t="shared" si="207"/>
        <v>[[0,0],[1,0],[2,0]]</v>
      </c>
      <c r="D98" s="43" t="str">
        <f t="shared" si="213"/>
        <v>[[0,0.1],[1,0.8],[2,0.1]]</v>
      </c>
      <c r="E98" s="45" t="str">
        <f t="shared" si="214"/>
        <v>940,949</v>
      </c>
      <c r="F98" s="45" t="str">
        <f t="shared" si="215"/>
        <v>[[0,0]]</v>
      </c>
      <c r="G98" s="43" t="str">
        <f t="shared" si="216"/>
        <v>[[0,0.05],[1,0.8],[2,0.05]]</v>
      </c>
      <c r="N98" s="43">
        <v>94</v>
      </c>
      <c r="O98" s="48">
        <v>0</v>
      </c>
      <c r="P98" s="49">
        <f t="shared" si="217"/>
        <v>0</v>
      </c>
      <c r="Q98" s="48">
        <v>0</v>
      </c>
      <c r="R98" s="49">
        <f t="shared" si="218"/>
        <v>0</v>
      </c>
      <c r="S98" s="48">
        <v>0</v>
      </c>
      <c r="T98" s="49">
        <f t="shared" si="218"/>
        <v>0</v>
      </c>
      <c r="V98" s="48">
        <v>0.1</v>
      </c>
      <c r="W98" s="49">
        <f t="shared" si="219"/>
        <v>3.4228991956186883E-4</v>
      </c>
      <c r="X98" s="48">
        <v>0.8</v>
      </c>
      <c r="Y98" s="49">
        <f t="shared" ref="Y98" si="310">X98/SUM(X$5:X$103)</f>
        <v>2.7977114720158908E-3</v>
      </c>
      <c r="Z98" s="48">
        <f t="shared" si="221"/>
        <v>0.1</v>
      </c>
      <c r="AA98" s="49">
        <f t="shared" ref="AA98" si="311">Z98/SUM(Z$5:Z$103)</f>
        <v>3.4228991956186883E-4</v>
      </c>
      <c r="AD98" s="45">
        <f t="shared" si="210"/>
        <v>940</v>
      </c>
      <c r="AE98" s="45">
        <f t="shared" si="223"/>
        <v>949</v>
      </c>
      <c r="AF98" s="45">
        <f t="shared" si="224"/>
        <v>944.5</v>
      </c>
      <c r="AG98" s="48">
        <v>0</v>
      </c>
      <c r="AH98" s="49">
        <f t="shared" si="225"/>
        <v>0</v>
      </c>
      <c r="AI98" s="49"/>
      <c r="AJ98" s="48">
        <v>0.05</v>
      </c>
      <c r="AK98" s="49">
        <f t="shared" si="226"/>
        <v>2.2132217869552713E-4</v>
      </c>
      <c r="AL98" s="48">
        <v>0.8</v>
      </c>
      <c r="AM98" s="49">
        <f t="shared" si="226"/>
        <v>2.9239766081871343E-3</v>
      </c>
      <c r="AN98" s="48">
        <f t="shared" si="227"/>
        <v>0.05</v>
      </c>
      <c r="AO98" s="49">
        <f t="shared" ref="AO98" si="312">AN98/SUM(AN$5:AN$103)</f>
        <v>2.2132217869552713E-4</v>
      </c>
    </row>
    <row r="99" spans="1:41" x14ac:dyDescent="0.25">
      <c r="A99" s="43">
        <v>95</v>
      </c>
      <c r="B99" s="43" t="str">
        <f t="shared" si="212"/>
        <v>95,95</v>
      </c>
      <c r="C99" s="43" t="str">
        <f t="shared" si="207"/>
        <v>[[0,0],[1,0],[2,0]]</v>
      </c>
      <c r="D99" s="43" t="str">
        <f t="shared" si="213"/>
        <v>[[0,0.1],[1,0.5],[2,0.1]]</v>
      </c>
      <c r="E99" s="45" t="str">
        <f t="shared" si="214"/>
        <v>950,959</v>
      </c>
      <c r="F99" s="45" t="str">
        <f t="shared" si="215"/>
        <v>[[0,0]]</v>
      </c>
      <c r="G99" s="43" t="str">
        <f t="shared" si="216"/>
        <v>[[0,0.05],[1,0.5],[2,0.05]]</v>
      </c>
      <c r="N99" s="43">
        <v>95</v>
      </c>
      <c r="O99" s="48">
        <v>0</v>
      </c>
      <c r="P99" s="49">
        <f t="shared" si="217"/>
        <v>0</v>
      </c>
      <c r="Q99" s="48">
        <v>0</v>
      </c>
      <c r="R99" s="49">
        <f t="shared" si="218"/>
        <v>0</v>
      </c>
      <c r="S99" s="48">
        <v>0</v>
      </c>
      <c r="T99" s="49">
        <f t="shared" si="218"/>
        <v>0</v>
      </c>
      <c r="V99" s="48">
        <v>0.1</v>
      </c>
      <c r="W99" s="49">
        <f t="shared" si="219"/>
        <v>3.4228991956186883E-4</v>
      </c>
      <c r="X99" s="48">
        <v>0.5</v>
      </c>
      <c r="Y99" s="49">
        <f t="shared" ref="Y99" si="313">X99/SUM(X$5:X$103)</f>
        <v>1.7485696700099316E-3</v>
      </c>
      <c r="Z99" s="48">
        <f t="shared" si="221"/>
        <v>0.1</v>
      </c>
      <c r="AA99" s="49">
        <f t="shared" ref="AA99" si="314">Z99/SUM(Z$5:Z$103)</f>
        <v>3.4228991956186883E-4</v>
      </c>
      <c r="AD99" s="45">
        <f t="shared" si="210"/>
        <v>950</v>
      </c>
      <c r="AE99" s="45">
        <f t="shared" si="223"/>
        <v>959</v>
      </c>
      <c r="AF99" s="45">
        <f t="shared" si="224"/>
        <v>954.5</v>
      </c>
      <c r="AG99" s="48">
        <v>0</v>
      </c>
      <c r="AH99" s="49">
        <f t="shared" si="225"/>
        <v>0</v>
      </c>
      <c r="AI99" s="49"/>
      <c r="AJ99" s="48">
        <v>0.05</v>
      </c>
      <c r="AK99" s="49">
        <f t="shared" si="226"/>
        <v>2.2132217869552713E-4</v>
      </c>
      <c r="AL99" s="48">
        <v>0.5</v>
      </c>
      <c r="AM99" s="49">
        <f t="shared" si="226"/>
        <v>1.827485380116959E-3</v>
      </c>
      <c r="AN99" s="48">
        <f t="shared" si="227"/>
        <v>0.05</v>
      </c>
      <c r="AO99" s="49">
        <f t="shared" ref="AO99" si="315">AN99/SUM(AN$5:AN$103)</f>
        <v>2.2132217869552713E-4</v>
      </c>
    </row>
    <row r="100" spans="1:41" x14ac:dyDescent="0.25">
      <c r="A100" s="43">
        <v>96</v>
      </c>
      <c r="B100" s="43" t="str">
        <f t="shared" si="212"/>
        <v>96,96</v>
      </c>
      <c r="C100" s="43" t="str">
        <f t="shared" si="207"/>
        <v>[[0,0],[1,0],[2,0]]</v>
      </c>
      <c r="D100" s="43" t="str">
        <f t="shared" si="213"/>
        <v>[[0,0.05],[1,0.5],[2,0.05]]</v>
      </c>
      <c r="E100" s="45" t="str">
        <f t="shared" si="214"/>
        <v>960,969</v>
      </c>
      <c r="F100" s="45" t="str">
        <f t="shared" si="215"/>
        <v>[[0,0]]</v>
      </c>
      <c r="G100" s="43" t="str">
        <f t="shared" si="216"/>
        <v>[[0,0.01],[1,0.5],[2,0.01]]</v>
      </c>
      <c r="N100" s="43">
        <v>96</v>
      </c>
      <c r="O100" s="48">
        <v>0</v>
      </c>
      <c r="P100" s="49">
        <f t="shared" si="217"/>
        <v>0</v>
      </c>
      <c r="Q100" s="48">
        <v>0</v>
      </c>
      <c r="R100" s="49">
        <f t="shared" si="218"/>
        <v>0</v>
      </c>
      <c r="S100" s="48">
        <v>0</v>
      </c>
      <c r="T100" s="49">
        <f t="shared" si="218"/>
        <v>0</v>
      </c>
      <c r="V100" s="48">
        <v>0.05</v>
      </c>
      <c r="W100" s="49">
        <f t="shared" si="219"/>
        <v>1.7114495978093442E-4</v>
      </c>
      <c r="X100" s="48">
        <v>0.5</v>
      </c>
      <c r="Y100" s="49">
        <f t="shared" ref="Y100" si="316">X100/SUM(X$5:X$103)</f>
        <v>1.7485696700099316E-3</v>
      </c>
      <c r="Z100" s="48">
        <f t="shared" si="221"/>
        <v>0.05</v>
      </c>
      <c r="AA100" s="49">
        <f t="shared" ref="AA100" si="317">Z100/SUM(Z$5:Z$103)</f>
        <v>1.7114495978093442E-4</v>
      </c>
      <c r="AD100" s="45">
        <f t="shared" si="210"/>
        <v>960</v>
      </c>
      <c r="AE100" s="45">
        <f t="shared" si="223"/>
        <v>969</v>
      </c>
      <c r="AF100" s="45">
        <f t="shared" si="224"/>
        <v>964.5</v>
      </c>
      <c r="AG100" s="48">
        <v>0</v>
      </c>
      <c r="AH100" s="49">
        <f t="shared" si="225"/>
        <v>0</v>
      </c>
      <c r="AI100" s="49"/>
      <c r="AJ100" s="48">
        <v>0.01</v>
      </c>
      <c r="AK100" s="49">
        <f t="shared" si="226"/>
        <v>4.4264435739105424E-5</v>
      </c>
      <c r="AL100" s="48">
        <v>0.5</v>
      </c>
      <c r="AM100" s="49">
        <f t="shared" si="226"/>
        <v>1.827485380116959E-3</v>
      </c>
      <c r="AN100" s="48">
        <f t="shared" si="227"/>
        <v>0.01</v>
      </c>
      <c r="AO100" s="49">
        <f t="shared" ref="AO100" si="318">AN100/SUM(AN$5:AN$103)</f>
        <v>4.4264435739105424E-5</v>
      </c>
    </row>
    <row r="101" spans="1:41" x14ac:dyDescent="0.25">
      <c r="A101" s="43">
        <v>97</v>
      </c>
      <c r="B101" s="43" t="str">
        <f t="shared" si="212"/>
        <v>97,97</v>
      </c>
      <c r="C101" s="43" t="str">
        <f t="shared" si="207"/>
        <v>[[0,0],[1,0],[2,0]]</v>
      </c>
      <c r="D101" s="43" t="str">
        <f t="shared" si="213"/>
        <v>[[0,0.05],[1,0.5],[2,0.05]]</v>
      </c>
      <c r="E101" s="45" t="str">
        <f t="shared" si="214"/>
        <v>970,979</v>
      </c>
      <c r="F101" s="45" t="str">
        <f t="shared" si="215"/>
        <v>[[0,0]]</v>
      </c>
      <c r="G101" s="43" t="str">
        <f t="shared" si="216"/>
        <v>[[0,0.01],[1,0.5],[2,0.01]]</v>
      </c>
      <c r="N101" s="43">
        <v>97</v>
      </c>
      <c r="O101" s="48">
        <v>0</v>
      </c>
      <c r="P101" s="49">
        <f t="shared" si="217"/>
        <v>0</v>
      </c>
      <c r="Q101" s="48">
        <v>0</v>
      </c>
      <c r="R101" s="49">
        <f t="shared" si="218"/>
        <v>0</v>
      </c>
      <c r="S101" s="48">
        <v>0</v>
      </c>
      <c r="T101" s="49">
        <f t="shared" si="218"/>
        <v>0</v>
      </c>
      <c r="V101" s="48">
        <v>0.05</v>
      </c>
      <c r="W101" s="49">
        <f t="shared" si="219"/>
        <v>1.7114495978093442E-4</v>
      </c>
      <c r="X101" s="48">
        <v>0.5</v>
      </c>
      <c r="Y101" s="49">
        <f t="shared" ref="Y101" si="319">X101/SUM(X$5:X$103)</f>
        <v>1.7485696700099316E-3</v>
      </c>
      <c r="Z101" s="48">
        <f t="shared" si="221"/>
        <v>0.05</v>
      </c>
      <c r="AA101" s="49">
        <f t="shared" ref="AA101" si="320">Z101/SUM(Z$5:Z$103)</f>
        <v>1.7114495978093442E-4</v>
      </c>
      <c r="AD101" s="45">
        <f t="shared" si="210"/>
        <v>970</v>
      </c>
      <c r="AE101" s="45">
        <f t="shared" si="223"/>
        <v>979</v>
      </c>
      <c r="AF101" s="45">
        <f t="shared" si="224"/>
        <v>974.5</v>
      </c>
      <c r="AG101" s="48">
        <v>0</v>
      </c>
      <c r="AH101" s="49">
        <f t="shared" si="225"/>
        <v>0</v>
      </c>
      <c r="AI101" s="49"/>
      <c r="AJ101" s="48">
        <v>0.01</v>
      </c>
      <c r="AK101" s="49">
        <f t="shared" si="226"/>
        <v>4.4264435739105424E-5</v>
      </c>
      <c r="AL101" s="48">
        <v>0.5</v>
      </c>
      <c r="AM101" s="49">
        <f t="shared" si="226"/>
        <v>1.827485380116959E-3</v>
      </c>
      <c r="AN101" s="48">
        <f t="shared" si="227"/>
        <v>0.01</v>
      </c>
      <c r="AO101" s="49">
        <f t="shared" ref="AO101" si="321">AN101/SUM(AN$5:AN$103)</f>
        <v>4.4264435739105424E-5</v>
      </c>
    </row>
    <row r="102" spans="1:41" x14ac:dyDescent="0.25">
      <c r="A102" s="43">
        <v>98</v>
      </c>
      <c r="B102" s="43" t="str">
        <f t="shared" si="212"/>
        <v>98,98</v>
      </c>
      <c r="C102" s="43" t="str">
        <f t="shared" si="207"/>
        <v>[[0,0],[1,0],[2,0]]</v>
      </c>
      <c r="D102" s="43" t="str">
        <f t="shared" si="213"/>
        <v>[[0,0.05],[1,0.5],[2,0.05]]</v>
      </c>
      <c r="E102" s="45" t="str">
        <f t="shared" si="214"/>
        <v>980,989</v>
      </c>
      <c r="F102" s="45" t="str">
        <f t="shared" si="215"/>
        <v>[[0,0]]</v>
      </c>
      <c r="G102" s="43" t="str">
        <f t="shared" si="216"/>
        <v>[[0,0.01],[1,0.5],[2,0.01]]</v>
      </c>
      <c r="N102" s="43">
        <v>98</v>
      </c>
      <c r="O102" s="48">
        <v>0</v>
      </c>
      <c r="P102" s="49">
        <f t="shared" si="217"/>
        <v>0</v>
      </c>
      <c r="Q102" s="48">
        <v>0</v>
      </c>
      <c r="R102" s="49">
        <f t="shared" si="218"/>
        <v>0</v>
      </c>
      <c r="S102" s="48">
        <v>0</v>
      </c>
      <c r="T102" s="49">
        <f t="shared" si="218"/>
        <v>0</v>
      </c>
      <c r="V102" s="48">
        <v>0.05</v>
      </c>
      <c r="W102" s="49">
        <f t="shared" si="219"/>
        <v>1.7114495978093442E-4</v>
      </c>
      <c r="X102" s="48">
        <v>0.5</v>
      </c>
      <c r="Y102" s="49">
        <f t="shared" ref="Y102" si="322">X102/SUM(X$5:X$103)</f>
        <v>1.7485696700099316E-3</v>
      </c>
      <c r="Z102" s="48">
        <f t="shared" si="221"/>
        <v>0.05</v>
      </c>
      <c r="AA102" s="49">
        <f t="shared" ref="AA102" si="323">Z102/SUM(Z$5:Z$103)</f>
        <v>1.7114495978093442E-4</v>
      </c>
      <c r="AD102" s="45">
        <f t="shared" si="210"/>
        <v>980</v>
      </c>
      <c r="AE102" s="45">
        <f t="shared" si="223"/>
        <v>989</v>
      </c>
      <c r="AF102" s="45">
        <f t="shared" si="224"/>
        <v>984.5</v>
      </c>
      <c r="AG102" s="48">
        <v>0</v>
      </c>
      <c r="AH102" s="49">
        <f t="shared" si="225"/>
        <v>0</v>
      </c>
      <c r="AI102" s="49"/>
      <c r="AJ102" s="48">
        <v>0.01</v>
      </c>
      <c r="AK102" s="49">
        <f t="shared" si="226"/>
        <v>4.4264435739105424E-5</v>
      </c>
      <c r="AL102" s="48">
        <v>0.5</v>
      </c>
      <c r="AM102" s="49">
        <f t="shared" si="226"/>
        <v>1.827485380116959E-3</v>
      </c>
      <c r="AN102" s="48">
        <f t="shared" si="227"/>
        <v>0.01</v>
      </c>
      <c r="AO102" s="49">
        <f t="shared" ref="AO102" si="324">AN102/SUM(AN$5:AN$103)</f>
        <v>4.4264435739105424E-5</v>
      </c>
    </row>
    <row r="103" spans="1:41" x14ac:dyDescent="0.25">
      <c r="A103" s="43">
        <v>99</v>
      </c>
      <c r="B103" s="43" t="str">
        <f t="shared" si="212"/>
        <v>99,99</v>
      </c>
      <c r="C103" s="43" t="str">
        <f t="shared" si="207"/>
        <v>[[0,0],[1,0],[2,0]]</v>
      </c>
      <c r="D103" s="43" t="str">
        <f t="shared" si="213"/>
        <v>[[0,0.05],[1,0.5],[2,0.05]]</v>
      </c>
      <c r="E103" s="45" t="str">
        <f t="shared" si="214"/>
        <v>990,999</v>
      </c>
      <c r="F103" s="45" t="str">
        <f t="shared" si="215"/>
        <v>[[0,0]]</v>
      </c>
      <c r="G103" s="43" t="str">
        <f t="shared" si="216"/>
        <v>[[0,0.01],[1,0.5],[2,0.01]]</v>
      </c>
      <c r="N103" s="43">
        <v>99</v>
      </c>
      <c r="O103" s="48">
        <v>0</v>
      </c>
      <c r="P103" s="49">
        <f t="shared" si="217"/>
        <v>0</v>
      </c>
      <c r="Q103" s="48">
        <v>0</v>
      </c>
      <c r="R103" s="49">
        <f t="shared" si="218"/>
        <v>0</v>
      </c>
      <c r="S103" s="48">
        <v>0</v>
      </c>
      <c r="T103" s="49">
        <f t="shared" si="218"/>
        <v>0</v>
      </c>
      <c r="V103" s="48">
        <v>0.05</v>
      </c>
      <c r="W103" s="49">
        <f t="shared" si="219"/>
        <v>1.7114495978093442E-4</v>
      </c>
      <c r="X103" s="48">
        <v>0.5</v>
      </c>
      <c r="Y103" s="49">
        <f t="shared" ref="Y103" si="325">X103/SUM(X$5:X$103)</f>
        <v>1.7485696700099316E-3</v>
      </c>
      <c r="Z103" s="48">
        <f t="shared" si="221"/>
        <v>0.05</v>
      </c>
      <c r="AA103" s="49">
        <f t="shared" ref="AA103" si="326">Z103/SUM(Z$5:Z$103)</f>
        <v>1.7114495978093442E-4</v>
      </c>
      <c r="AD103" s="45">
        <f t="shared" si="210"/>
        <v>990</v>
      </c>
      <c r="AE103" s="45">
        <f t="shared" si="223"/>
        <v>999</v>
      </c>
      <c r="AF103" s="45">
        <f t="shared" si="224"/>
        <v>994.5</v>
      </c>
      <c r="AG103" s="48">
        <v>0</v>
      </c>
      <c r="AH103" s="49">
        <f t="shared" si="225"/>
        <v>0</v>
      </c>
      <c r="AI103" s="49"/>
      <c r="AJ103" s="48">
        <v>0.01</v>
      </c>
      <c r="AK103" s="49">
        <f t="shared" si="226"/>
        <v>4.4264435739105424E-5</v>
      </c>
      <c r="AL103" s="48">
        <v>0.5</v>
      </c>
      <c r="AM103" s="49">
        <f t="shared" si="226"/>
        <v>1.827485380116959E-3</v>
      </c>
      <c r="AN103" s="48">
        <f t="shared" si="227"/>
        <v>0.01</v>
      </c>
      <c r="AO103" s="49">
        <f t="shared" ref="AO103" si="327">AN103/SUM(AN$5:AN$103)</f>
        <v>4.4264435739105424E-5</v>
      </c>
    </row>
  </sheetData>
  <mergeCells count="3">
    <mergeCell ref="V1:V2"/>
    <mergeCell ref="N1:O2"/>
    <mergeCell ref="AD1:AE2"/>
  </mergeCells>
  <phoneticPr fontId="24" type="noConversion"/>
  <conditionalFormatting sqref="A1">
    <cfRule type="containsText" dxfId="168" priority="14" operator="containsText" text=" ">
      <formula>NOT(ISERROR(SEARCH(" ",A1)))</formula>
    </cfRule>
  </conditionalFormatting>
  <conditionalFormatting sqref="B1">
    <cfRule type="containsText" dxfId="167" priority="34" operator="containsText" text=" ">
      <formula>NOT(ISERROR(SEARCH(" ",B1)))</formula>
    </cfRule>
  </conditionalFormatting>
  <conditionalFormatting sqref="C1">
    <cfRule type="containsText" dxfId="166" priority="8" operator="containsText" text=" ">
      <formula>NOT(ISERROR(SEARCH(" ",C1)))</formula>
    </cfRule>
  </conditionalFormatting>
  <conditionalFormatting sqref="D1">
    <cfRule type="containsText" dxfId="165" priority="28" operator="containsText" text=" ">
      <formula>NOT(ISERROR(SEARCH(" ",D1)))</formula>
    </cfRule>
  </conditionalFormatting>
  <conditionalFormatting sqref="E1">
    <cfRule type="containsText" dxfId="164" priority="19" operator="containsText" text=" ">
      <formula>NOT(ISERROR(SEARCH(" ",E1)))</formula>
    </cfRule>
  </conditionalFormatting>
  <conditionalFormatting sqref="F1">
    <cfRule type="containsText" dxfId="163" priority="2" operator="containsText" text=" ">
      <formula>NOT(ISERROR(SEARCH(" ",F1)))</formula>
    </cfRule>
  </conditionalFormatting>
  <conditionalFormatting sqref="G1">
    <cfRule type="containsText" dxfId="162" priority="21" operator="containsText" text=" ">
      <formula>NOT(ISERROR(SEARCH(" ",G1)))</formula>
    </cfRule>
  </conditionalFormatting>
  <conditionalFormatting sqref="A2">
    <cfRule type="containsText" dxfId="161" priority="10" operator="containsText" text=" ">
      <formula>NOT(ISERROR(SEARCH(" ",A2)))</formula>
    </cfRule>
  </conditionalFormatting>
  <conditionalFormatting sqref="B2">
    <cfRule type="containsText" dxfId="160" priority="15" operator="containsText" text=" ">
      <formula>NOT(ISERROR(SEARCH(" ",B2)))</formula>
    </cfRule>
  </conditionalFormatting>
  <conditionalFormatting sqref="C2">
    <cfRule type="containsText" dxfId="159" priority="9" operator="containsText" text=" ">
      <formula>NOT(ISERROR(SEARCH(" ",C2)))</formula>
    </cfRule>
  </conditionalFormatting>
  <conditionalFormatting sqref="D2">
    <cfRule type="containsText" dxfId="158" priority="29" operator="containsText" text=" ">
      <formula>NOT(ISERROR(SEARCH(" ",D2)))</formula>
    </cfRule>
  </conditionalFormatting>
  <conditionalFormatting sqref="E2">
    <cfRule type="containsText" dxfId="157" priority="16" operator="containsText" text=" ">
      <formula>NOT(ISERROR(SEARCH(" ",E2)))</formula>
    </cfRule>
  </conditionalFormatting>
  <conditionalFormatting sqref="F2">
    <cfRule type="containsText" dxfId="156" priority="3" operator="containsText" text=" ">
      <formula>NOT(ISERROR(SEARCH(" ",F2)))</formula>
    </cfRule>
  </conditionalFormatting>
  <conditionalFormatting sqref="G2">
    <cfRule type="containsText" dxfId="155" priority="22" operator="containsText" text=" ">
      <formula>NOT(ISERROR(SEARCH(" ",G2)))</formula>
    </cfRule>
  </conditionalFormatting>
  <conditionalFormatting sqref="A3">
    <cfRule type="containsText" dxfId="154" priority="13" operator="containsText" text=" ">
      <formula>NOT(ISERROR(SEARCH(" ",A3)))</formula>
    </cfRule>
  </conditionalFormatting>
  <conditionalFormatting sqref="B3">
    <cfRule type="containsText" dxfId="153" priority="33" operator="containsText" text=" ">
      <formula>NOT(ISERROR(SEARCH(" ",B3)))</formula>
    </cfRule>
  </conditionalFormatting>
  <conditionalFormatting sqref="E3">
    <cfRule type="containsText" dxfId="152" priority="18" operator="containsText" text=" ">
      <formula>NOT(ISERROR(SEARCH(" ",E3)))</formula>
    </cfRule>
  </conditionalFormatting>
  <conditionalFormatting sqref="A4">
    <cfRule type="containsText" dxfId="151" priority="11" operator="containsText" text=" ">
      <formula>NOT(ISERROR(SEARCH(" ",A4)))</formula>
    </cfRule>
  </conditionalFormatting>
  <conditionalFormatting sqref="B4">
    <cfRule type="containsText" dxfId="150" priority="32" operator="containsText" text=" ">
      <formula>NOT(ISERROR(SEARCH(" ",B4)))</formula>
    </cfRule>
  </conditionalFormatting>
  <conditionalFormatting sqref="E4">
    <cfRule type="containsText" dxfId="149" priority="17" operator="containsText" text=" ">
      <formula>NOT(ISERROR(SEARCH(" ",E4)))</formula>
    </cfRule>
  </conditionalFormatting>
  <conditionalFormatting sqref="C3:C4">
    <cfRule type="containsText" dxfId="148" priority="7" operator="containsText" text=" ">
      <formula>NOT(ISERROR(SEARCH(" ",C3)))</formula>
    </cfRule>
  </conditionalFormatting>
  <conditionalFormatting sqref="D3:D4">
    <cfRule type="containsText" dxfId="147" priority="27" operator="containsText" text=" ">
      <formula>NOT(ISERROR(SEARCH(" ",D3)))</formula>
    </cfRule>
  </conditionalFormatting>
  <conditionalFormatting sqref="F3:F4">
    <cfRule type="containsText" dxfId="146" priority="1" operator="containsText" text=" ">
      <formula>NOT(ISERROR(SEARCH(" ",F3)))</formula>
    </cfRule>
  </conditionalFormatting>
  <conditionalFormatting sqref="G3:G4">
    <cfRule type="containsText" dxfId="145" priority="20" operator="containsText" text=" ">
      <formula>NOT(ISERROR(SEARCH(" ",G3)))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B4"/>
    </sheetView>
  </sheetViews>
  <sheetFormatPr defaultColWidth="8.88671875" defaultRowHeight="14.4" x14ac:dyDescent="0.25"/>
  <cols>
    <col min="2" max="3" width="11.77734375" customWidth="1"/>
    <col min="4" max="4" width="12.6640625" customWidth="1"/>
  </cols>
  <sheetData>
    <row r="1" spans="1:4" ht="15.6" x14ac:dyDescent="0.35">
      <c r="A1" s="38" t="s">
        <v>0</v>
      </c>
      <c r="B1" s="38" t="s">
        <v>0</v>
      </c>
      <c r="C1" s="38" t="s">
        <v>0</v>
      </c>
      <c r="D1" s="38" t="s">
        <v>0</v>
      </c>
    </row>
    <row r="2" spans="1:4" ht="15.6" x14ac:dyDescent="0.35">
      <c r="A2" s="39" t="s">
        <v>9</v>
      </c>
      <c r="B2" s="39" t="s">
        <v>9</v>
      </c>
      <c r="C2" s="39" t="s">
        <v>10</v>
      </c>
      <c r="D2" s="39" t="s">
        <v>9</v>
      </c>
    </row>
    <row r="3" spans="1:4" ht="15.6" x14ac:dyDescent="0.35">
      <c r="A3" s="39" t="s">
        <v>31</v>
      </c>
      <c r="B3" s="39" t="s">
        <v>205</v>
      </c>
      <c r="C3" s="39" t="s">
        <v>206</v>
      </c>
      <c r="D3" s="39" t="s">
        <v>207</v>
      </c>
    </row>
    <row r="4" spans="1:4" ht="60.6" x14ac:dyDescent="0.4">
      <c r="A4" s="39" t="s">
        <v>72</v>
      </c>
      <c r="B4" s="42" t="s">
        <v>208</v>
      </c>
      <c r="C4" s="42" t="s">
        <v>209</v>
      </c>
      <c r="D4" s="42" t="s">
        <v>210</v>
      </c>
    </row>
    <row r="5" spans="1:4" x14ac:dyDescent="0.25">
      <c r="A5">
        <v>1</v>
      </c>
      <c r="B5">
        <v>6</v>
      </c>
      <c r="C5" t="s">
        <v>211</v>
      </c>
      <c r="D5">
        <v>6</v>
      </c>
    </row>
    <row r="6" spans="1:4" x14ac:dyDescent="0.25">
      <c r="A6">
        <v>2</v>
      </c>
      <c r="B6">
        <v>6</v>
      </c>
      <c r="C6" t="s">
        <v>211</v>
      </c>
      <c r="D6">
        <v>8</v>
      </c>
    </row>
    <row r="7" spans="1:4" x14ac:dyDescent="0.25">
      <c r="A7">
        <v>3</v>
      </c>
      <c r="B7">
        <v>6</v>
      </c>
      <c r="C7" t="s">
        <v>211</v>
      </c>
      <c r="D7">
        <v>10</v>
      </c>
    </row>
    <row r="8" spans="1:4" x14ac:dyDescent="0.25">
      <c r="A8">
        <v>4</v>
      </c>
      <c r="B8">
        <v>6</v>
      </c>
      <c r="C8" t="s">
        <v>211</v>
      </c>
      <c r="D8">
        <v>12</v>
      </c>
    </row>
    <row r="9" spans="1:4" x14ac:dyDescent="0.25">
      <c r="A9">
        <v>5</v>
      </c>
      <c r="B9">
        <v>6</v>
      </c>
      <c r="C9" t="s">
        <v>211</v>
      </c>
      <c r="D9">
        <v>14</v>
      </c>
    </row>
    <row r="10" spans="1:4" x14ac:dyDescent="0.25">
      <c r="A10">
        <v>6</v>
      </c>
      <c r="B10">
        <v>6</v>
      </c>
      <c r="C10" t="s">
        <v>211</v>
      </c>
      <c r="D10">
        <v>16</v>
      </c>
    </row>
    <row r="11" spans="1:4" x14ac:dyDescent="0.25">
      <c r="A11">
        <v>7</v>
      </c>
      <c r="B11">
        <v>6</v>
      </c>
      <c r="C11" t="s">
        <v>211</v>
      </c>
      <c r="D11">
        <v>18</v>
      </c>
    </row>
    <row r="12" spans="1:4" x14ac:dyDescent="0.25">
      <c r="A12">
        <v>8</v>
      </c>
      <c r="B12">
        <v>6</v>
      </c>
      <c r="C12" t="s">
        <v>211</v>
      </c>
      <c r="D12">
        <v>20</v>
      </c>
    </row>
  </sheetData>
  <phoneticPr fontId="24" type="noConversion"/>
  <conditionalFormatting sqref="B1">
    <cfRule type="containsText" dxfId="144" priority="3" operator="containsText" text=" ">
      <formula>NOT(ISERROR(SEARCH(" ",B1)))</formula>
    </cfRule>
  </conditionalFormatting>
  <conditionalFormatting sqref="C1">
    <cfRule type="containsText" dxfId="143" priority="2" operator="containsText" text=" ">
      <formula>NOT(ISERROR(SEARCH(" ",C1)))</formula>
    </cfRule>
  </conditionalFormatting>
  <conditionalFormatting sqref="D1">
    <cfRule type="containsText" dxfId="142" priority="1" operator="containsText" text=" ">
      <formula>NOT(ISERROR(SEARCH(" ",D1)))</formula>
    </cfRule>
  </conditionalFormatting>
  <conditionalFormatting sqref="B3:C3">
    <cfRule type="containsText" dxfId="141" priority="15" operator="containsText" text=" ">
      <formula>NOT(ISERROR(SEARCH(" ",B3)))</formula>
    </cfRule>
  </conditionalFormatting>
  <conditionalFormatting sqref="D3">
    <cfRule type="containsText" dxfId="140" priority="13" operator="containsText" text=" ">
      <formula>NOT(ISERROR(SEARCH(" ",D3)))</formula>
    </cfRule>
  </conditionalFormatting>
  <conditionalFormatting sqref="A4">
    <cfRule type="containsText" dxfId="139" priority="20" operator="containsText" text=" ">
      <formula>NOT(ISERROR(SEARCH(" ",A4)))</formula>
    </cfRule>
  </conditionalFormatting>
  <conditionalFormatting sqref="D4">
    <cfRule type="containsText" dxfId="138" priority="12" operator="containsText" text=" ">
      <formula>NOT(ISERROR(SEARCH(" ",D4)))</formula>
    </cfRule>
  </conditionalFormatting>
  <conditionalFormatting sqref="A1 B4:C4">
    <cfRule type="containsText" dxfId="137" priority="22" operator="containsText" text=" ">
      <formula>NOT(ISERROR(SEARCH(" ",A1)))</formula>
    </cfRule>
  </conditionalFormatting>
  <conditionalFormatting sqref="A2:A3 B2:D2">
    <cfRule type="containsText" dxfId="136" priority="21" operator="containsText" text=" ">
      <formula>NOT(ISERROR(SEARCH(" ",A2)))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6"/>
  <sheetViews>
    <sheetView workbookViewId="0">
      <selection activeCell="K18" sqref="K18"/>
    </sheetView>
  </sheetViews>
  <sheetFormatPr defaultColWidth="8.88671875" defaultRowHeight="15.6" x14ac:dyDescent="0.35"/>
  <cols>
    <col min="1" max="1" width="8.88671875" style="1"/>
    <col min="2" max="6" width="15.21875" style="1" customWidth="1"/>
    <col min="7" max="7" width="14.109375" style="1" bestFit="1" customWidth="1"/>
    <col min="8" max="8" width="14.88671875" style="1" customWidth="1"/>
    <col min="9" max="10" width="16.33203125" style="1" customWidth="1"/>
    <col min="11" max="11" width="18" style="1" customWidth="1"/>
    <col min="12" max="12" width="8.88671875" style="1"/>
    <col min="13" max="13" width="10.88671875" style="1" customWidth="1"/>
    <col min="14" max="15" width="8.88671875" style="1"/>
    <col min="16" max="16" width="12.77734375" style="1" customWidth="1"/>
    <col min="17" max="18" width="11.88671875" style="1" customWidth="1"/>
    <col min="19" max="19" width="10.109375" style="1" customWidth="1"/>
    <col min="20" max="20" width="13.88671875" style="1" customWidth="1"/>
    <col min="21" max="21" width="10.109375" style="1" customWidth="1"/>
    <col min="22" max="29" width="8.88671875" style="1"/>
    <col min="30" max="30" width="12.21875" style="1" customWidth="1"/>
    <col min="31" max="31" width="11.6640625" style="1" customWidth="1"/>
    <col min="32" max="33" width="12.77734375" style="1" customWidth="1"/>
    <col min="34" max="16384" width="8.88671875" style="1"/>
  </cols>
  <sheetData>
    <row r="1" spans="1:36" x14ac:dyDescent="0.35">
      <c r="A1" s="2" t="s">
        <v>0</v>
      </c>
      <c r="B1" s="2" t="s">
        <v>0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58</v>
      </c>
      <c r="H1" s="3" t="s">
        <v>58</v>
      </c>
      <c r="I1" s="3" t="s">
        <v>58</v>
      </c>
      <c r="J1" s="181" t="s">
        <v>232</v>
      </c>
      <c r="K1" s="3" t="s">
        <v>58</v>
      </c>
      <c r="N1" s="1" t="s">
        <v>212</v>
      </c>
    </row>
    <row r="2" spans="1:36" x14ac:dyDescent="0.35">
      <c r="A2" s="4" t="s">
        <v>9</v>
      </c>
      <c r="B2" s="4" t="s">
        <v>10</v>
      </c>
      <c r="C2" s="4" t="s">
        <v>9</v>
      </c>
      <c r="D2" s="4" t="s">
        <v>10</v>
      </c>
      <c r="E2" s="4" t="s">
        <v>9</v>
      </c>
      <c r="F2" s="4" t="s">
        <v>9</v>
      </c>
      <c r="G2" s="179" t="s">
        <v>227</v>
      </c>
      <c r="H2" s="3" t="s">
        <v>9</v>
      </c>
      <c r="I2" s="3" t="s">
        <v>9</v>
      </c>
      <c r="J2" s="181" t="s">
        <v>231</v>
      </c>
      <c r="K2" s="3" t="s">
        <v>9</v>
      </c>
      <c r="P2" s="9" t="s">
        <v>213</v>
      </c>
      <c r="Q2" s="9" t="s">
        <v>214</v>
      </c>
      <c r="R2" s="1" t="s">
        <v>252</v>
      </c>
    </row>
    <row r="3" spans="1:36" x14ac:dyDescent="0.35">
      <c r="A3" s="4" t="s">
        <v>182</v>
      </c>
      <c r="B3" s="4" t="s">
        <v>215</v>
      </c>
      <c r="C3" s="4" t="s">
        <v>216</v>
      </c>
      <c r="D3" s="4" t="s">
        <v>249</v>
      </c>
      <c r="E3" s="4" t="s">
        <v>250</v>
      </c>
      <c r="F3" s="4" t="s">
        <v>217</v>
      </c>
      <c r="G3" s="2" t="s">
        <v>218</v>
      </c>
      <c r="H3" s="5" t="s">
        <v>219</v>
      </c>
      <c r="I3" s="3" t="s">
        <v>220</v>
      </c>
      <c r="J3" s="181" t="s">
        <v>230</v>
      </c>
      <c r="K3" s="3" t="s">
        <v>69</v>
      </c>
      <c r="P3" s="10" t="str">
        <f>ROUND(SUMPRODUCT(Q5:Q14,T5:T14)/10000,2)&amp;"万"</f>
        <v>96万</v>
      </c>
      <c r="Q3" s="11">
        <f>SUMPRODUCT(Q5:Q14,T5:T14)/20000</f>
        <v>48.002073320139488</v>
      </c>
      <c r="R3" s="11">
        <v>50</v>
      </c>
      <c r="S3" s="1" t="str">
        <f>IF(SUM(G5:G14)&gt;2000000000,"权重错误","权重正确")</f>
        <v>权重正确</v>
      </c>
      <c r="AD3" s="16" t="s">
        <v>153</v>
      </c>
    </row>
    <row r="4" spans="1:36" ht="52.8" x14ac:dyDescent="0.35">
      <c r="A4" s="6" t="s">
        <v>192</v>
      </c>
      <c r="B4" s="6" t="s">
        <v>221</v>
      </c>
      <c r="C4" s="7" t="s">
        <v>233</v>
      </c>
      <c r="D4" s="7" t="s">
        <v>247</v>
      </c>
      <c r="E4" s="7" t="s">
        <v>248</v>
      </c>
      <c r="F4" s="182" t="s">
        <v>234</v>
      </c>
      <c r="G4" s="3" t="s">
        <v>222</v>
      </c>
      <c r="H4" s="5" t="s">
        <v>223</v>
      </c>
      <c r="I4" s="180" t="s">
        <v>228</v>
      </c>
      <c r="J4" s="180" t="s">
        <v>229</v>
      </c>
      <c r="K4" s="8" t="s">
        <v>224</v>
      </c>
      <c r="M4" s="12" t="s">
        <v>86</v>
      </c>
      <c r="N4" s="13" t="s">
        <v>25</v>
      </c>
      <c r="O4" s="13" t="s">
        <v>26</v>
      </c>
      <c r="P4" s="14" t="s">
        <v>27</v>
      </c>
      <c r="Q4" s="14" t="s">
        <v>87</v>
      </c>
      <c r="R4" s="12" t="s">
        <v>225</v>
      </c>
      <c r="S4" s="14" t="s">
        <v>222</v>
      </c>
      <c r="T4" s="12" t="s">
        <v>226</v>
      </c>
      <c r="AD4" s="17" t="str">
        <f>'新手明日礼|TomorrowGift'!AJ4</f>
        <v>1个该物品对应的价值</v>
      </c>
      <c r="AE4" s="18" t="str">
        <f>'新手明日礼|TomorrowGift'!AK4</f>
        <v>人民币价值</v>
      </c>
      <c r="AF4" s="19" t="str">
        <f>'新手明日礼|TomorrowGift'!AL4</f>
        <v>钻石价值</v>
      </c>
      <c r="AG4" s="19" t="s">
        <v>87</v>
      </c>
      <c r="AH4" s="18" t="str">
        <f>'新手明日礼|TomorrowGift'!AN4</f>
        <v>物品类型</v>
      </c>
      <c r="AI4" s="20" t="str">
        <f>'新手明日礼|TomorrowGift'!AO4</f>
        <v>id</v>
      </c>
      <c r="AJ4" s="35" t="str">
        <f>'新手明日礼|TomorrowGift'!AP4</f>
        <v>兑换价值衰减</v>
      </c>
    </row>
    <row r="5" spans="1:36" x14ac:dyDescent="0.35">
      <c r="A5" s="1">
        <v>1</v>
      </c>
      <c r="B5" s="1" t="str">
        <f>N5&amp;"|"&amp;O5&amp;"|"&amp;P5</f>
        <v>1|2|100000000</v>
      </c>
      <c r="C5" s="1">
        <v>1</v>
      </c>
      <c r="D5" s="1" t="s">
        <v>251</v>
      </c>
      <c r="E5" s="1">
        <v>0</v>
      </c>
      <c r="F5" s="1">
        <v>3</v>
      </c>
      <c r="G5" s="1">
        <f>S5*10000</f>
        <v>500</v>
      </c>
      <c r="H5" s="1">
        <v>5</v>
      </c>
      <c r="I5" s="1">
        <v>1</v>
      </c>
      <c r="J5" s="1">
        <v>1</v>
      </c>
      <c r="K5" s="1">
        <v>1</v>
      </c>
      <c r="M5" s="1" t="s">
        <v>32</v>
      </c>
      <c r="N5" s="1">
        <f>VLOOKUP(M5,AD:AI,5,0)</f>
        <v>1</v>
      </c>
      <c r="O5" s="1">
        <f>VLOOKUP(M5,AD:AI,6,0)</f>
        <v>2</v>
      </c>
      <c r="P5" s="1">
        <v>100000000</v>
      </c>
      <c r="Q5" s="1">
        <f>VLOOKUP(M5,AD:AI,4,0)*P5</f>
        <v>100000000</v>
      </c>
      <c r="R5" s="1" t="str">
        <f>Q5/10000&amp;"万"</f>
        <v>10000万</v>
      </c>
      <c r="S5" s="1">
        <v>0.05</v>
      </c>
      <c r="T5" s="15">
        <f>S5/SUM($S$5:$S$14)</f>
        <v>9.4241824521722756E-5</v>
      </c>
      <c r="V5" s="1">
        <v>0.05</v>
      </c>
      <c r="AD5" s="21" t="str">
        <f>'新手明日礼|TomorrowGift'!AJ5</f>
        <v>人民币</v>
      </c>
      <c r="AE5" s="22">
        <f>'新手明日礼|TomorrowGift'!AK5</f>
        <v>1</v>
      </c>
      <c r="AF5" s="22">
        <f>'新手明日礼|TomorrowGift'!AL5</f>
        <v>10</v>
      </c>
      <c r="AG5" s="22">
        <f>'新手明日礼|TomorrowGift'!AM5</f>
        <v>200000</v>
      </c>
      <c r="AH5" s="22">
        <f>'新手明日礼|TomorrowGift'!AN5</f>
        <v>1</v>
      </c>
      <c r="AI5" s="23">
        <f>'新手明日礼|TomorrowGift'!AO5</f>
        <v>0</v>
      </c>
      <c r="AJ5" s="36">
        <f>'新手明日礼|TomorrowGift'!AP5</f>
        <v>1</v>
      </c>
    </row>
    <row r="6" spans="1:36" x14ac:dyDescent="0.35">
      <c r="A6" s="1">
        <v>2</v>
      </c>
      <c r="B6" s="1" t="str">
        <f t="shared" ref="B6:B14" si="0">N6&amp;"|"&amp;O6&amp;"|"&amp;P6</f>
        <v>2|1008|1</v>
      </c>
      <c r="C6" s="1">
        <v>1</v>
      </c>
      <c r="E6" s="1">
        <v>0</v>
      </c>
      <c r="F6" s="1">
        <v>8</v>
      </c>
      <c r="G6" s="1">
        <f t="shared" ref="G6:G14" si="1">S6*10000</f>
        <v>30000</v>
      </c>
      <c r="H6" s="1">
        <v>-1</v>
      </c>
      <c r="I6" s="1">
        <v>-1</v>
      </c>
      <c r="J6" s="1">
        <v>0</v>
      </c>
      <c r="K6" s="1">
        <v>1</v>
      </c>
      <c r="M6" s="1" t="s">
        <v>44</v>
      </c>
      <c r="N6" s="1">
        <f t="shared" ref="N6:N14" si="2">VLOOKUP(M6,AD:AI,5,0)</f>
        <v>2</v>
      </c>
      <c r="O6" s="1">
        <f t="shared" ref="O6:O14" si="3">VLOOKUP(M6,AD:AI,6,0)</f>
        <v>1008</v>
      </c>
      <c r="P6" s="1">
        <v>1</v>
      </c>
      <c r="Q6" s="1">
        <f t="shared" ref="Q6:Q14" si="4">VLOOKUP(M6,AD:AI,4,0)*P6</f>
        <v>10000000</v>
      </c>
      <c r="R6" s="1" t="str">
        <f t="shared" ref="R6:R14" si="5">Q6/10000&amp;"万"</f>
        <v>1000万</v>
      </c>
      <c r="S6" s="1">
        <v>3</v>
      </c>
      <c r="T6" s="15">
        <f t="shared" ref="T6:T14" si="6">S6/SUM($S$5:$S$14)</f>
        <v>5.6545094713033647E-3</v>
      </c>
      <c r="V6" s="1">
        <v>3</v>
      </c>
      <c r="AD6" s="21" t="str">
        <f>'新手明日礼|TomorrowGift'!AJ6</f>
        <v>钻石</v>
      </c>
      <c r="AE6" s="22">
        <f>'新手明日礼|TomorrowGift'!AK6</f>
        <v>0.1</v>
      </c>
      <c r="AF6" s="22">
        <f>'新手明日礼|TomorrowGift'!AL6</f>
        <v>1</v>
      </c>
      <c r="AG6" s="22">
        <f>'新手明日礼|TomorrowGift'!AM6</f>
        <v>20000</v>
      </c>
      <c r="AH6" s="22">
        <f>'新手明日礼|TomorrowGift'!AN6</f>
        <v>1</v>
      </c>
      <c r="AI6" s="23">
        <f>'新手明日礼|TomorrowGift'!AO6</f>
        <v>1</v>
      </c>
      <c r="AJ6" s="36">
        <f>'新手明日礼|TomorrowGift'!AP6</f>
        <v>2.5</v>
      </c>
    </row>
    <row r="7" spans="1:36" x14ac:dyDescent="0.35">
      <c r="A7" s="1">
        <v>3</v>
      </c>
      <c r="B7" s="1" t="str">
        <f t="shared" si="0"/>
        <v>2|1007|1</v>
      </c>
      <c r="C7" s="1">
        <v>1</v>
      </c>
      <c r="E7" s="1">
        <v>0</v>
      </c>
      <c r="F7" s="1">
        <v>6</v>
      </c>
      <c r="G7" s="1">
        <f t="shared" si="1"/>
        <v>140000</v>
      </c>
      <c r="H7" s="1">
        <v>-1</v>
      </c>
      <c r="I7" s="1">
        <v>-1</v>
      </c>
      <c r="J7" s="1">
        <v>0</v>
      </c>
      <c r="K7" s="1">
        <v>1</v>
      </c>
      <c r="M7" s="1" t="s">
        <v>39</v>
      </c>
      <c r="N7" s="1">
        <f t="shared" si="2"/>
        <v>2</v>
      </c>
      <c r="O7" s="1">
        <f t="shared" si="3"/>
        <v>1007</v>
      </c>
      <c r="P7" s="1">
        <v>1</v>
      </c>
      <c r="Q7" s="1">
        <f t="shared" si="4"/>
        <v>5000000</v>
      </c>
      <c r="R7" s="1" t="str">
        <f t="shared" si="5"/>
        <v>500万</v>
      </c>
      <c r="S7" s="1">
        <v>14</v>
      </c>
      <c r="T7" s="15">
        <f t="shared" si="6"/>
        <v>2.6387710866082371E-2</v>
      </c>
      <c r="V7" s="1">
        <v>14</v>
      </c>
      <c r="AD7" s="21" t="str">
        <f>'新手明日礼|TomorrowGift'!AJ7</f>
        <v>金币</v>
      </c>
      <c r="AE7" s="24">
        <f>'新手明日礼|TomorrowGift'!AK7</f>
        <v>5.0000000000000004E-6</v>
      </c>
      <c r="AF7" s="22">
        <f>'新手明日礼|TomorrowGift'!AL7</f>
        <v>5.0000000000000002E-5</v>
      </c>
      <c r="AG7" s="22">
        <f>'新手明日礼|TomorrowGift'!AM7</f>
        <v>1</v>
      </c>
      <c r="AH7" s="22">
        <f>'新手明日礼|TomorrowGift'!AN7</f>
        <v>1</v>
      </c>
      <c r="AI7" s="23">
        <f>'新手明日礼|TomorrowGift'!AO7</f>
        <v>2</v>
      </c>
      <c r="AJ7" s="36">
        <f>'新手明日礼|TomorrowGift'!AP7</f>
        <v>1</v>
      </c>
    </row>
    <row r="8" spans="1:36" x14ac:dyDescent="0.35">
      <c r="A8" s="1">
        <v>4</v>
      </c>
      <c r="B8" s="1" t="str">
        <f t="shared" si="0"/>
        <v>2|1006|1</v>
      </c>
      <c r="C8" s="1">
        <v>0</v>
      </c>
      <c r="E8" s="1">
        <v>0</v>
      </c>
      <c r="F8" s="1">
        <v>4</v>
      </c>
      <c r="G8" s="1">
        <f t="shared" si="1"/>
        <v>200000</v>
      </c>
      <c r="H8" s="1">
        <v>-1</v>
      </c>
      <c r="I8" s="1">
        <v>-1</v>
      </c>
      <c r="J8" s="1">
        <v>0</v>
      </c>
      <c r="K8" s="1">
        <v>0</v>
      </c>
      <c r="M8" s="1" t="s">
        <v>37</v>
      </c>
      <c r="N8" s="1">
        <f t="shared" si="2"/>
        <v>2</v>
      </c>
      <c r="O8" s="1">
        <f t="shared" si="3"/>
        <v>1006</v>
      </c>
      <c r="P8" s="1">
        <v>1</v>
      </c>
      <c r="Q8" s="1">
        <f t="shared" si="4"/>
        <v>2000000</v>
      </c>
      <c r="R8" s="1" t="str">
        <f t="shared" si="5"/>
        <v>200万</v>
      </c>
      <c r="S8" s="1">
        <v>20</v>
      </c>
      <c r="T8" s="15">
        <f t="shared" si="6"/>
        <v>3.76967298086891E-2</v>
      </c>
      <c r="V8" s="1">
        <v>20</v>
      </c>
      <c r="AD8" s="21" t="str">
        <f>'新手明日礼|TomorrowGift'!AJ8</f>
        <v>锁定</v>
      </c>
      <c r="AE8" s="22">
        <f>'新手明日礼|TomorrowGift'!AK8</f>
        <v>0.2</v>
      </c>
      <c r="AF8" s="22">
        <f>'新手明日礼|TomorrowGift'!AL8</f>
        <v>2</v>
      </c>
      <c r="AG8" s="22">
        <f>'新手明日礼|TomorrowGift'!AM8</f>
        <v>40000</v>
      </c>
      <c r="AH8" s="22">
        <f>'新手明日礼|TomorrowGift'!AN8</f>
        <v>2</v>
      </c>
      <c r="AI8" s="23">
        <f>'新手明日礼|TomorrowGift'!AO8</f>
        <v>1001</v>
      </c>
      <c r="AJ8" s="36">
        <f>'新手明日礼|TomorrowGift'!AP8</f>
        <v>2.5</v>
      </c>
    </row>
    <row r="9" spans="1:36" x14ac:dyDescent="0.35">
      <c r="A9" s="1">
        <v>5</v>
      </c>
      <c r="B9" s="1" t="str">
        <f t="shared" si="0"/>
        <v>2|1005|1</v>
      </c>
      <c r="C9" s="1">
        <v>0</v>
      </c>
      <c r="E9" s="1">
        <v>0</v>
      </c>
      <c r="F9" s="1">
        <v>7</v>
      </c>
      <c r="G9" s="1">
        <f t="shared" si="1"/>
        <v>960000</v>
      </c>
      <c r="H9" s="1">
        <v>-1</v>
      </c>
      <c r="I9" s="1">
        <v>-1</v>
      </c>
      <c r="J9" s="1">
        <v>0</v>
      </c>
      <c r="K9" s="1">
        <v>0</v>
      </c>
      <c r="M9" s="1" t="s">
        <v>34</v>
      </c>
      <c r="N9" s="1">
        <f t="shared" si="2"/>
        <v>2</v>
      </c>
      <c r="O9" s="1">
        <f t="shared" si="3"/>
        <v>1005</v>
      </c>
      <c r="P9" s="1">
        <v>1</v>
      </c>
      <c r="Q9" s="1">
        <f t="shared" si="4"/>
        <v>1000000</v>
      </c>
      <c r="R9" s="1" t="str">
        <f t="shared" si="5"/>
        <v>100万</v>
      </c>
      <c r="S9" s="1">
        <v>96</v>
      </c>
      <c r="T9" s="15">
        <f t="shared" si="6"/>
        <v>0.18094430308170767</v>
      </c>
      <c r="V9" s="1">
        <v>96</v>
      </c>
      <c r="AD9" s="21" t="str">
        <f>'新手明日礼|TomorrowGift'!AJ9</f>
        <v>冰冻</v>
      </c>
      <c r="AE9" s="22">
        <f>'新手明日礼|TomorrowGift'!AK9</f>
        <v>0.5</v>
      </c>
      <c r="AF9" s="22">
        <f>'新手明日礼|TomorrowGift'!AL9</f>
        <v>5</v>
      </c>
      <c r="AG9" s="22">
        <f>'新手明日礼|TomorrowGift'!AM9</f>
        <v>100000</v>
      </c>
      <c r="AH9" s="22">
        <f>'新手明日礼|TomorrowGift'!AN9</f>
        <v>2</v>
      </c>
      <c r="AI9" s="23">
        <f>'新手明日礼|TomorrowGift'!AO9</f>
        <v>1002</v>
      </c>
      <c r="AJ9" s="36">
        <f>'新手明日礼|TomorrowGift'!AP9</f>
        <v>1</v>
      </c>
    </row>
    <row r="10" spans="1:36" x14ac:dyDescent="0.35">
      <c r="A10" s="1">
        <v>6</v>
      </c>
      <c r="B10" s="1" t="str">
        <f t="shared" si="0"/>
        <v>1|2|800000</v>
      </c>
      <c r="C10" s="1">
        <v>0</v>
      </c>
      <c r="E10" s="1">
        <v>1</v>
      </c>
      <c r="F10" s="1">
        <v>10</v>
      </c>
      <c r="G10" s="1">
        <f t="shared" si="1"/>
        <v>1200000</v>
      </c>
      <c r="H10" s="1">
        <v>-1</v>
      </c>
      <c r="I10" s="1">
        <v>-1</v>
      </c>
      <c r="J10" s="1">
        <v>0</v>
      </c>
      <c r="K10" s="1">
        <v>0</v>
      </c>
      <c r="M10" s="1" t="s">
        <v>32</v>
      </c>
      <c r="N10" s="1">
        <f t="shared" si="2"/>
        <v>1</v>
      </c>
      <c r="O10" s="1">
        <f t="shared" si="3"/>
        <v>2</v>
      </c>
      <c r="P10" s="1">
        <v>800000</v>
      </c>
      <c r="Q10" s="1">
        <f t="shared" si="4"/>
        <v>800000</v>
      </c>
      <c r="R10" s="1" t="str">
        <f t="shared" si="5"/>
        <v>80万</v>
      </c>
      <c r="S10" s="1">
        <v>120</v>
      </c>
      <c r="T10" s="15">
        <f t="shared" si="6"/>
        <v>0.2261803788521346</v>
      </c>
      <c r="V10" s="1">
        <v>120</v>
      </c>
      <c r="AD10" s="21" t="str">
        <f>'新手明日礼|TomorrowGift'!AJ10</f>
        <v>狂暴</v>
      </c>
      <c r="AE10" s="22">
        <f>'新手明日礼|TomorrowGift'!AK10</f>
        <v>1</v>
      </c>
      <c r="AF10" s="22">
        <f>'新手明日礼|TomorrowGift'!AL10</f>
        <v>10</v>
      </c>
      <c r="AG10" s="22">
        <f>'新手明日礼|TomorrowGift'!AM10</f>
        <v>200000</v>
      </c>
      <c r="AH10" s="22">
        <f>'新手明日礼|TomorrowGift'!AN10</f>
        <v>2</v>
      </c>
      <c r="AI10" s="23">
        <f>'新手明日礼|TomorrowGift'!AO10</f>
        <v>1003</v>
      </c>
      <c r="AJ10" s="36">
        <f>'新手明日礼|TomorrowGift'!AP10</f>
        <v>2.5</v>
      </c>
    </row>
    <row r="11" spans="1:36" x14ac:dyDescent="0.35">
      <c r="A11" s="1">
        <v>7</v>
      </c>
      <c r="B11" s="1" t="str">
        <f t="shared" si="0"/>
        <v>1|2|600000</v>
      </c>
      <c r="C11" s="1">
        <v>0</v>
      </c>
      <c r="E11" s="1">
        <v>1</v>
      </c>
      <c r="F11" s="1">
        <v>5</v>
      </c>
      <c r="G11" s="1">
        <f t="shared" si="1"/>
        <v>1100000</v>
      </c>
      <c r="H11" s="1">
        <v>-1</v>
      </c>
      <c r="I11" s="1">
        <v>-1</v>
      </c>
      <c r="J11" s="1">
        <v>0</v>
      </c>
      <c r="K11" s="1">
        <v>0</v>
      </c>
      <c r="M11" s="1" t="s">
        <v>32</v>
      </c>
      <c r="N11" s="1">
        <f t="shared" si="2"/>
        <v>1</v>
      </c>
      <c r="O11" s="1">
        <f t="shared" si="3"/>
        <v>2</v>
      </c>
      <c r="P11" s="1">
        <v>600000</v>
      </c>
      <c r="Q11" s="1">
        <f t="shared" si="4"/>
        <v>600000</v>
      </c>
      <c r="R11" s="1" t="str">
        <f t="shared" si="5"/>
        <v>60万</v>
      </c>
      <c r="S11" s="1">
        <v>110</v>
      </c>
      <c r="T11" s="15">
        <f t="shared" si="6"/>
        <v>0.20733201394779005</v>
      </c>
      <c r="V11" s="1">
        <v>110</v>
      </c>
      <c r="AD11" s="21" t="str">
        <f>'新手明日礼|TomorrowGift'!AJ11</f>
        <v>召唤</v>
      </c>
      <c r="AE11" s="22">
        <f>'新手明日礼|TomorrowGift'!AK11</f>
        <v>0.2</v>
      </c>
      <c r="AF11" s="22">
        <f>'新手明日礼|TomorrowGift'!AL11</f>
        <v>2</v>
      </c>
      <c r="AG11" s="22">
        <f>'新手明日礼|TomorrowGift'!AM11</f>
        <v>40000</v>
      </c>
      <c r="AH11" s="22">
        <f>'新手明日礼|TomorrowGift'!AN11</f>
        <v>2</v>
      </c>
      <c r="AI11" s="23">
        <f>'新手明日礼|TomorrowGift'!AO11</f>
        <v>1004</v>
      </c>
      <c r="AJ11" s="36">
        <f>'新手明日礼|TomorrowGift'!AP11</f>
        <v>1</v>
      </c>
    </row>
    <row r="12" spans="1:36" x14ac:dyDescent="0.35">
      <c r="A12" s="1">
        <v>8</v>
      </c>
      <c r="B12" s="1" t="str">
        <f t="shared" si="0"/>
        <v>1|2|1200000</v>
      </c>
      <c r="C12" s="1">
        <v>0</v>
      </c>
      <c r="E12" s="1">
        <v>1</v>
      </c>
      <c r="F12" s="1">
        <v>2</v>
      </c>
      <c r="G12" s="1">
        <f t="shared" si="1"/>
        <v>350000</v>
      </c>
      <c r="H12" s="1">
        <v>-1</v>
      </c>
      <c r="I12" s="1">
        <v>-1</v>
      </c>
      <c r="J12" s="1">
        <v>0</v>
      </c>
      <c r="K12" s="1">
        <v>0</v>
      </c>
      <c r="M12" s="1" t="s">
        <v>32</v>
      </c>
      <c r="N12" s="1">
        <f t="shared" si="2"/>
        <v>1</v>
      </c>
      <c r="O12" s="1">
        <f t="shared" si="3"/>
        <v>2</v>
      </c>
      <c r="P12" s="1">
        <v>1200000</v>
      </c>
      <c r="Q12" s="1">
        <f t="shared" si="4"/>
        <v>1200000</v>
      </c>
      <c r="R12" s="1" t="str">
        <f t="shared" si="5"/>
        <v>120万</v>
      </c>
      <c r="S12" s="1">
        <v>35</v>
      </c>
      <c r="T12" s="15">
        <f t="shared" si="6"/>
        <v>6.5969277165205925E-2</v>
      </c>
      <c r="V12" s="1">
        <v>35</v>
      </c>
      <c r="AD12" s="21" t="str">
        <f>'新手明日礼|TomorrowGift'!AJ12</f>
        <v>福卡</v>
      </c>
      <c r="AE12" s="22">
        <f>'新手明日礼|TomorrowGift'!AK12</f>
        <v>1E-3</v>
      </c>
      <c r="AF12" s="22">
        <f>'新手明日礼|TomorrowGift'!AL12</f>
        <v>0.01</v>
      </c>
      <c r="AG12" s="22">
        <f>'新手明日礼|TomorrowGift'!AM12</f>
        <v>150</v>
      </c>
      <c r="AH12" s="22">
        <f>'新手明日礼|TomorrowGift'!AN12</f>
        <v>2</v>
      </c>
      <c r="AI12" s="23">
        <f>'新手明日礼|TomorrowGift'!AO12</f>
        <v>1204</v>
      </c>
      <c r="AJ12" s="36">
        <f>'新手明日礼|TomorrowGift'!AP12</f>
        <v>1</v>
      </c>
    </row>
    <row r="13" spans="1:36" x14ac:dyDescent="0.35">
      <c r="A13" s="1">
        <v>9</v>
      </c>
      <c r="B13" s="1" t="str">
        <f t="shared" si="0"/>
        <v>2|1003|8</v>
      </c>
      <c r="C13" s="1">
        <v>0</v>
      </c>
      <c r="E13" s="1">
        <v>1</v>
      </c>
      <c r="F13" s="1">
        <v>9</v>
      </c>
      <c r="G13" s="1">
        <f t="shared" si="1"/>
        <v>830000</v>
      </c>
      <c r="H13" s="1">
        <v>-1</v>
      </c>
      <c r="I13" s="1">
        <v>-1</v>
      </c>
      <c r="J13" s="1">
        <v>0</v>
      </c>
      <c r="K13" s="1">
        <v>0</v>
      </c>
      <c r="M13" s="1" t="s">
        <v>42</v>
      </c>
      <c r="N13" s="1">
        <f t="shared" si="2"/>
        <v>2</v>
      </c>
      <c r="O13" s="1">
        <f t="shared" si="3"/>
        <v>1003</v>
      </c>
      <c r="P13" s="1">
        <v>8</v>
      </c>
      <c r="Q13" s="1">
        <v>0</v>
      </c>
      <c r="R13" s="1" t="str">
        <f t="shared" si="5"/>
        <v>0万</v>
      </c>
      <c r="S13" s="1">
        <v>83</v>
      </c>
      <c r="T13" s="15">
        <f t="shared" si="6"/>
        <v>0.15644142870605976</v>
      </c>
      <c r="V13" s="1">
        <v>83</v>
      </c>
      <c r="AD13" s="21" t="str">
        <f>'新手明日礼|TomorrowGift'!AJ13</f>
        <v>超级武器1</v>
      </c>
      <c r="AE13" s="22">
        <f>'新手明日礼|TomorrowGift'!AK13</f>
        <v>5</v>
      </c>
      <c r="AF13" s="22">
        <f>'新手明日礼|TomorrowGift'!AL13</f>
        <v>50</v>
      </c>
      <c r="AG13" s="22">
        <f>'新手明日礼|TomorrowGift'!AM13</f>
        <v>1000000</v>
      </c>
      <c r="AH13" s="22">
        <f>'新手明日礼|TomorrowGift'!AN13</f>
        <v>2</v>
      </c>
      <c r="AI13" s="23">
        <f>'新手明日礼|TomorrowGift'!AO13</f>
        <v>1005</v>
      </c>
      <c r="AJ13" s="36">
        <f>'新手明日礼|TomorrowGift'!AP13</f>
        <v>1</v>
      </c>
    </row>
    <row r="14" spans="1:36" x14ac:dyDescent="0.35">
      <c r="A14" s="1">
        <v>10</v>
      </c>
      <c r="B14" s="1" t="str">
        <f t="shared" si="0"/>
        <v>1|1|65</v>
      </c>
      <c r="C14" s="1">
        <v>0</v>
      </c>
      <c r="E14" s="1">
        <v>1</v>
      </c>
      <c r="F14" s="1">
        <v>1</v>
      </c>
      <c r="G14" s="1">
        <f t="shared" si="1"/>
        <v>495000</v>
      </c>
      <c r="H14" s="1">
        <v>-1</v>
      </c>
      <c r="I14" s="1">
        <v>-1</v>
      </c>
      <c r="J14" s="1">
        <v>0</v>
      </c>
      <c r="K14" s="1">
        <v>0</v>
      </c>
      <c r="M14" s="1" t="s">
        <v>35</v>
      </c>
      <c r="N14" s="1">
        <f t="shared" si="2"/>
        <v>1</v>
      </c>
      <c r="O14" s="1">
        <f t="shared" si="3"/>
        <v>1</v>
      </c>
      <c r="P14" s="1">
        <v>65</v>
      </c>
      <c r="Q14" s="1">
        <f t="shared" si="4"/>
        <v>1300000</v>
      </c>
      <c r="R14" s="1" t="str">
        <f t="shared" si="5"/>
        <v>130万</v>
      </c>
      <c r="S14" s="1">
        <v>49.5</v>
      </c>
      <c r="T14" s="15">
        <f t="shared" si="6"/>
        <v>9.3299406276505514E-2</v>
      </c>
      <c r="V14" s="1">
        <v>49.5</v>
      </c>
      <c r="AD14" s="21" t="str">
        <f>'新手明日礼|TomorrowGift'!AJ14</f>
        <v>超级武器2</v>
      </c>
      <c r="AE14" s="22">
        <f>'新手明日礼|TomorrowGift'!AK14</f>
        <v>10</v>
      </c>
      <c r="AF14" s="22">
        <f>'新手明日礼|TomorrowGift'!AL14</f>
        <v>100</v>
      </c>
      <c r="AG14" s="22">
        <f>'新手明日礼|TomorrowGift'!AM14</f>
        <v>2000000</v>
      </c>
      <c r="AH14" s="22">
        <f>'新手明日礼|TomorrowGift'!AN14</f>
        <v>2</v>
      </c>
      <c r="AI14" s="23">
        <f>'新手明日礼|TomorrowGift'!AO14</f>
        <v>1006</v>
      </c>
      <c r="AJ14" s="36">
        <f>'新手明日礼|TomorrowGift'!AP14</f>
        <v>1</v>
      </c>
    </row>
    <row r="15" spans="1:36" x14ac:dyDescent="0.35">
      <c r="AD15" s="21" t="str">
        <f>'新手明日礼|TomorrowGift'!AJ15</f>
        <v>超级武器3</v>
      </c>
      <c r="AE15" s="22">
        <f>'新手明日礼|TomorrowGift'!AK15</f>
        <v>25</v>
      </c>
      <c r="AF15" s="22">
        <f>'新手明日礼|TomorrowGift'!AL15</f>
        <v>250</v>
      </c>
      <c r="AG15" s="22">
        <f>'新手明日礼|TomorrowGift'!AM15</f>
        <v>5000000</v>
      </c>
      <c r="AH15" s="22">
        <f>'新手明日礼|TomorrowGift'!AN15</f>
        <v>2</v>
      </c>
      <c r="AI15" s="23">
        <f>'新手明日礼|TomorrowGift'!AO15</f>
        <v>1007</v>
      </c>
      <c r="AJ15" s="36">
        <f>'新手明日礼|TomorrowGift'!AP15</f>
        <v>1</v>
      </c>
    </row>
    <row r="16" spans="1:36" x14ac:dyDescent="0.35">
      <c r="AD16" s="21" t="str">
        <f>'新手明日礼|TomorrowGift'!AJ16</f>
        <v>超级武器4</v>
      </c>
      <c r="AE16" s="22">
        <f>'新手明日礼|TomorrowGift'!AK16</f>
        <v>50</v>
      </c>
      <c r="AF16" s="22">
        <f>'新手明日礼|TomorrowGift'!AL16</f>
        <v>500</v>
      </c>
      <c r="AG16" s="22">
        <f>'新手明日礼|TomorrowGift'!AM16</f>
        <v>10000000</v>
      </c>
      <c r="AH16" s="22">
        <f>'新手明日礼|TomorrowGift'!AN16</f>
        <v>2</v>
      </c>
      <c r="AI16" s="23">
        <f>'新手明日礼|TomorrowGift'!AO16</f>
        <v>1008</v>
      </c>
      <c r="AJ16" s="36">
        <f>'新手明日礼|TomorrowGift'!AP16</f>
        <v>1</v>
      </c>
    </row>
    <row r="17" spans="30:36" x14ac:dyDescent="0.35">
      <c r="AD17" s="21" t="str">
        <f>'新手明日礼|TomorrowGift'!AJ17</f>
        <v>5元话费卡</v>
      </c>
      <c r="AE17" s="22">
        <f>'新手明日礼|TomorrowGift'!AK17</f>
        <v>5</v>
      </c>
      <c r="AF17" s="22">
        <f>'新手明日礼|TomorrowGift'!AL17</f>
        <v>50</v>
      </c>
      <c r="AG17" s="22">
        <f>'新手明日礼|TomorrowGift'!AM17</f>
        <v>1000000</v>
      </c>
      <c r="AH17" s="22">
        <f>'新手明日礼|TomorrowGift'!AN17</f>
        <v>2</v>
      </c>
      <c r="AI17" s="23">
        <f>'新手明日礼|TomorrowGift'!AO17</f>
        <v>1206</v>
      </c>
      <c r="AJ17" s="36">
        <f>'新手明日礼|TomorrowGift'!AP17</f>
        <v>1</v>
      </c>
    </row>
    <row r="18" spans="30:36" x14ac:dyDescent="0.35">
      <c r="AD18" s="21" t="str">
        <f>'新手明日礼|TomorrowGift'!AJ18</f>
        <v>2元话费卡</v>
      </c>
      <c r="AE18" s="22">
        <f>'新手明日礼|TomorrowGift'!AK18</f>
        <v>2</v>
      </c>
      <c r="AF18" s="22">
        <f>'新手明日礼|TomorrowGift'!AL18</f>
        <v>20</v>
      </c>
      <c r="AG18" s="22">
        <f>'新手明日礼|TomorrowGift'!AM18</f>
        <v>400000</v>
      </c>
      <c r="AH18" s="22">
        <f>'新手明日礼|TomorrowGift'!AN18</f>
        <v>2</v>
      </c>
      <c r="AI18" s="23">
        <f>'新手明日礼|TomorrowGift'!AO18</f>
        <v>1205</v>
      </c>
      <c r="AJ18" s="36">
        <f>'新手明日礼|TomorrowGift'!AP18</f>
        <v>1</v>
      </c>
    </row>
    <row r="19" spans="30:36" x14ac:dyDescent="0.35">
      <c r="AD19" s="25" t="str">
        <f>'新手明日礼|TomorrowGift'!AJ19</f>
        <v>高压锅</v>
      </c>
      <c r="AE19" s="26">
        <f>'新手明日礼|TomorrowGift'!AK19</f>
        <v>200</v>
      </c>
      <c r="AF19" s="22">
        <f>'新手明日礼|TomorrowGift'!AL19</f>
        <v>2000</v>
      </c>
      <c r="AG19" s="22">
        <f>'新手明日礼|TomorrowGift'!AM19</f>
        <v>40000000</v>
      </c>
      <c r="AH19" s="26">
        <f>'新手明日礼|TomorrowGift'!AN19</f>
        <v>2</v>
      </c>
      <c r="AI19" s="27">
        <f>'新手明日礼|TomorrowGift'!AO19</f>
        <v>1208</v>
      </c>
      <c r="AJ19" s="36">
        <f>'新手明日礼|TomorrowGift'!AP19</f>
        <v>1</v>
      </c>
    </row>
    <row r="20" spans="30:36" x14ac:dyDescent="0.35">
      <c r="AD20" s="28" t="str">
        <f>'新手明日礼|TomorrowGift'!AJ20</f>
        <v>30元话费卡</v>
      </c>
      <c r="AE20" s="29">
        <f>'新手明日礼|TomorrowGift'!AK20</f>
        <v>30</v>
      </c>
      <c r="AF20" s="22">
        <f>'新手明日礼|TomorrowGift'!AL20</f>
        <v>300</v>
      </c>
      <c r="AG20" s="22">
        <f>'新手明日礼|TomorrowGift'!AM20</f>
        <v>6000000</v>
      </c>
      <c r="AH20" s="29">
        <f>'新手明日礼|TomorrowGift'!AN20</f>
        <v>2</v>
      </c>
      <c r="AI20" s="29">
        <f>'新手明日礼|TomorrowGift'!AO20</f>
        <v>1209</v>
      </c>
      <c r="AJ20" s="36">
        <f>'新手明日礼|TomorrowGift'!AP20</f>
        <v>1</v>
      </c>
    </row>
    <row r="21" spans="30:36" x14ac:dyDescent="0.35">
      <c r="AD21" s="28" t="str">
        <f>'新手明日礼|TomorrowGift'!AJ21</f>
        <v>50元话费卡</v>
      </c>
      <c r="AE21" s="29">
        <f>'新手明日礼|TomorrowGift'!AK21</f>
        <v>50</v>
      </c>
      <c r="AF21" s="22">
        <f>'新手明日礼|TomorrowGift'!AL21</f>
        <v>500</v>
      </c>
      <c r="AG21" s="22">
        <f>'新手明日礼|TomorrowGift'!AM21</f>
        <v>10000000</v>
      </c>
      <c r="AH21" s="29">
        <f>'新手明日礼|TomorrowGift'!AN21</f>
        <v>2</v>
      </c>
      <c r="AI21" s="29">
        <f>'新手明日礼|TomorrowGift'!AO21</f>
        <v>1210</v>
      </c>
      <c r="AJ21" s="36">
        <f>'新手明日礼|TomorrowGift'!AP21</f>
        <v>1</v>
      </c>
    </row>
    <row r="22" spans="30:36" x14ac:dyDescent="0.35">
      <c r="AD22" s="28" t="str">
        <f>'新手明日礼|TomorrowGift'!AJ22</f>
        <v>活跃度</v>
      </c>
      <c r="AE22" s="29">
        <f>'新手明日礼|TomorrowGift'!AK22</f>
        <v>1</v>
      </c>
      <c r="AF22" s="22">
        <f>'新手明日礼|TomorrowGift'!AL22</f>
        <v>10</v>
      </c>
      <c r="AG22" s="22">
        <f>'新手明日礼|TomorrowGift'!AM22</f>
        <v>200000</v>
      </c>
      <c r="AH22" s="29">
        <f>'新手明日礼|TomorrowGift'!AN22</f>
        <v>1</v>
      </c>
      <c r="AI22" s="29">
        <f>'新手明日礼|TomorrowGift'!AO22</f>
        <v>6</v>
      </c>
      <c r="AJ22" s="36">
        <f>'新手明日礼|TomorrowGift'!AP22</f>
        <v>1</v>
      </c>
    </row>
    <row r="23" spans="30:36" x14ac:dyDescent="0.35">
      <c r="AD23" s="28" t="str">
        <f>'新手明日礼|TomorrowGift'!AJ23</f>
        <v>红包【恭】</v>
      </c>
      <c r="AE23" s="29">
        <f>'新手明日礼|TomorrowGift'!AK23</f>
        <v>1</v>
      </c>
      <c r="AF23" s="22">
        <f>'新手明日礼|TomorrowGift'!AL23</f>
        <v>10</v>
      </c>
      <c r="AG23" s="22">
        <f>'新手明日礼|TomorrowGift'!AM23</f>
        <v>200000</v>
      </c>
      <c r="AH23" s="29">
        <f>'新手明日礼|TomorrowGift'!AN23</f>
        <v>2</v>
      </c>
      <c r="AI23" s="29">
        <f>'新手明日礼|TomorrowGift'!AO23</f>
        <v>1301</v>
      </c>
      <c r="AJ23" s="36">
        <f>'新手明日礼|TomorrowGift'!AP23</f>
        <v>1</v>
      </c>
    </row>
    <row r="24" spans="30:36" x14ac:dyDescent="0.35">
      <c r="AD24" s="28" t="str">
        <f>'新手明日礼|TomorrowGift'!AJ24</f>
        <v>红包【喜】</v>
      </c>
      <c r="AE24" s="29">
        <f>'新手明日礼|TomorrowGift'!AK24</f>
        <v>1</v>
      </c>
      <c r="AF24" s="22">
        <f>'新手明日礼|TomorrowGift'!AL24</f>
        <v>10</v>
      </c>
      <c r="AG24" s="22">
        <f>'新手明日礼|TomorrowGift'!AM24</f>
        <v>200000</v>
      </c>
      <c r="AH24" s="29">
        <f>'新手明日礼|TomorrowGift'!AN24</f>
        <v>2</v>
      </c>
      <c r="AI24" s="29">
        <f>'新手明日礼|TomorrowGift'!AO24</f>
        <v>1302</v>
      </c>
      <c r="AJ24" s="36">
        <f>'新手明日礼|TomorrowGift'!AP24</f>
        <v>1</v>
      </c>
    </row>
    <row r="25" spans="30:36" x14ac:dyDescent="0.35">
      <c r="AD25" s="28" t="str">
        <f>'新手明日礼|TomorrowGift'!AJ25</f>
        <v>红包【发】</v>
      </c>
      <c r="AE25" s="29">
        <f>'新手明日礼|TomorrowGift'!AK25</f>
        <v>1</v>
      </c>
      <c r="AF25" s="22">
        <f>'新手明日礼|TomorrowGift'!AL25</f>
        <v>10</v>
      </c>
      <c r="AG25" s="22">
        <f>'新手明日礼|TomorrowGift'!AM25</f>
        <v>200000</v>
      </c>
      <c r="AH25" s="29">
        <f>'新手明日礼|TomorrowGift'!AN25</f>
        <v>2</v>
      </c>
      <c r="AI25" s="29">
        <f>'新手明日礼|TomorrowGift'!AO25</f>
        <v>1303</v>
      </c>
      <c r="AJ25" s="36">
        <f>'新手明日礼|TomorrowGift'!AP25</f>
        <v>1</v>
      </c>
    </row>
    <row r="26" spans="30:36" x14ac:dyDescent="0.35">
      <c r="AD26" s="28" t="str">
        <f>'新手明日礼|TomorrowGift'!AJ26</f>
        <v>红包【财】</v>
      </c>
      <c r="AE26" s="29">
        <f>'新手明日礼|TomorrowGift'!AK26</f>
        <v>1</v>
      </c>
      <c r="AF26" s="22">
        <f>'新手明日礼|TomorrowGift'!AL26</f>
        <v>10</v>
      </c>
      <c r="AG26" s="22">
        <f>'新手明日礼|TomorrowGift'!AM26</f>
        <v>200000</v>
      </c>
      <c r="AH26" s="29">
        <f>'新手明日礼|TomorrowGift'!AN26</f>
        <v>2</v>
      </c>
      <c r="AI26" s="29">
        <f>'新手明日礼|TomorrowGift'!AO26</f>
        <v>1304</v>
      </c>
      <c r="AJ26" s="36">
        <f>'新手明日礼|TomorrowGift'!AP26</f>
        <v>1</v>
      </c>
    </row>
    <row r="27" spans="30:36" x14ac:dyDescent="0.35">
      <c r="AD27" s="28" t="str">
        <f>'新手明日礼|TomorrowGift'!AJ27</f>
        <v>双轮</v>
      </c>
      <c r="AE27" s="29">
        <f>'新手明日礼|TomorrowGift'!AK27</f>
        <v>40</v>
      </c>
      <c r="AF27" s="22">
        <f>'新手明日礼|TomorrowGift'!AL27</f>
        <v>400</v>
      </c>
      <c r="AG27" s="22">
        <f>'新手明日礼|TomorrowGift'!AM27</f>
        <v>8000000</v>
      </c>
      <c r="AH27" s="29">
        <f>'新手明日礼|TomorrowGift'!AN27</f>
        <v>2</v>
      </c>
      <c r="AI27" s="29">
        <f>'新手明日礼|TomorrowGift'!AO27</f>
        <v>1500</v>
      </c>
      <c r="AJ27" s="36">
        <f>'新手明日礼|TomorrowGift'!AP27</f>
        <v>1</v>
      </c>
    </row>
    <row r="28" spans="30:36" x14ac:dyDescent="0.35">
      <c r="AD28" s="28" t="str">
        <f>'新手明日礼|TomorrowGift'!AJ28</f>
        <v>橄榄油</v>
      </c>
      <c r="AE28" s="29">
        <f>'新手明日礼|TomorrowGift'!AK28</f>
        <v>80</v>
      </c>
      <c r="AF28" s="22">
        <f>'新手明日礼|TomorrowGift'!AL28</f>
        <v>800</v>
      </c>
      <c r="AG28" s="22">
        <f>'新手明日礼|TomorrowGift'!AM28</f>
        <v>16000000</v>
      </c>
      <c r="AH28" s="29">
        <f>'新手明日礼|TomorrowGift'!AN28</f>
        <v>2</v>
      </c>
      <c r="AI28" s="29">
        <f>'新手明日礼|TomorrowGift'!AO28</f>
        <v>1503</v>
      </c>
      <c r="AJ28" s="29">
        <f>'新手明日礼|TomorrowGift'!AP28</f>
        <v>0</v>
      </c>
    </row>
    <row r="29" spans="30:36" x14ac:dyDescent="0.35">
      <c r="AD29" s="28" t="str">
        <f>'新手明日礼|TomorrowGift'!AJ29</f>
        <v>米面礼盒</v>
      </c>
      <c r="AE29" s="29">
        <f>'新手明日礼|TomorrowGift'!AK29</f>
        <v>110</v>
      </c>
      <c r="AF29" s="22">
        <f>'新手明日礼|TomorrowGift'!AL29</f>
        <v>1100</v>
      </c>
      <c r="AG29" s="22">
        <f>'新手明日礼|TomorrowGift'!AM29</f>
        <v>22000000</v>
      </c>
      <c r="AH29" s="29">
        <f>'新手明日礼|TomorrowGift'!AN29</f>
        <v>2</v>
      </c>
      <c r="AI29" s="29">
        <f>'新手明日礼|TomorrowGift'!AO29</f>
        <v>1504</v>
      </c>
      <c r="AJ29" s="29">
        <f>'新手明日礼|TomorrowGift'!AP29</f>
        <v>0</v>
      </c>
    </row>
    <row r="30" spans="30:36" x14ac:dyDescent="0.35">
      <c r="AD30" s="30" t="str">
        <f>'新手明日礼|TomorrowGift'!AJ30</f>
        <v>5元话费卡</v>
      </c>
      <c r="AE30" s="22">
        <f>'新手明日礼|TomorrowGift'!AK30</f>
        <v>5</v>
      </c>
      <c r="AF30" s="22">
        <f>'新手明日礼|TomorrowGift'!AL30</f>
        <v>50</v>
      </c>
      <c r="AG30" s="22">
        <f>'新手明日礼|TomorrowGift'!AM30</f>
        <v>1000000</v>
      </c>
      <c r="AH30" s="22">
        <f>'新手明日礼|TomorrowGift'!AN30</f>
        <v>2</v>
      </c>
      <c r="AI30" s="22">
        <f>'新手明日礼|TomorrowGift'!AO30</f>
        <v>1206</v>
      </c>
      <c r="AJ30" s="29">
        <f>'新手明日礼|TomorrowGift'!AP30</f>
        <v>0</v>
      </c>
    </row>
    <row r="31" spans="30:36" x14ac:dyDescent="0.35">
      <c r="AD31" s="30" t="str">
        <f>'新手明日礼|TomorrowGift'!AJ31</f>
        <v>1元话费卡</v>
      </c>
      <c r="AE31" s="22">
        <f>'新手明日礼|TomorrowGift'!AK31</f>
        <v>1</v>
      </c>
      <c r="AF31" s="22">
        <f>'新手明日礼|TomorrowGift'!AL31</f>
        <v>10</v>
      </c>
      <c r="AG31" s="22">
        <f>'新手明日礼|TomorrowGift'!AM31</f>
        <v>200000</v>
      </c>
      <c r="AH31" s="22">
        <f>'新手明日礼|TomorrowGift'!AN31</f>
        <v>2</v>
      </c>
      <c r="AI31" s="22">
        <f>'新手明日礼|TomorrowGift'!AO31</f>
        <v>1211</v>
      </c>
      <c r="AJ31" s="29">
        <f>'新手明日礼|TomorrowGift'!AP31</f>
        <v>0</v>
      </c>
    </row>
    <row r="32" spans="30:36" x14ac:dyDescent="0.35">
      <c r="AD32" s="31" t="str">
        <f>'新手明日礼|TomorrowGift'!AJ32</f>
        <v>闪电</v>
      </c>
      <c r="AE32" s="32">
        <f>'新手明日礼|TomorrowGift'!AK32</f>
        <v>4.8</v>
      </c>
      <c r="AF32" s="22">
        <f>'新手明日礼|TomorrowGift'!AL32</f>
        <v>48</v>
      </c>
      <c r="AG32" s="22">
        <f>'新手明日礼|TomorrowGift'!AM32</f>
        <v>960000</v>
      </c>
      <c r="AH32" s="32">
        <f>'新手明日礼|TomorrowGift'!AN32</f>
        <v>2</v>
      </c>
      <c r="AI32" s="33">
        <f>'新手明日礼|TomorrowGift'!AO32</f>
        <v>1603</v>
      </c>
      <c r="AJ32" s="37">
        <f>'新手明日礼|TomorrowGift'!AP32</f>
        <v>0</v>
      </c>
    </row>
    <row r="33" spans="30:36" x14ac:dyDescent="0.35">
      <c r="AD33" s="21">
        <f>'新手明日礼|TomorrowGift'!AJ33</f>
        <v>0</v>
      </c>
      <c r="AE33" s="22">
        <f>'新手明日礼|TomorrowGift'!AK33</f>
        <v>0</v>
      </c>
      <c r="AF33" s="22">
        <f>'新手明日礼|TomorrowGift'!AL33</f>
        <v>0</v>
      </c>
      <c r="AG33" s="22">
        <f>'新手明日礼|TomorrowGift'!AM33</f>
        <v>0</v>
      </c>
      <c r="AH33" s="22">
        <f>'新手明日礼|TomorrowGift'!AN33</f>
        <v>0</v>
      </c>
      <c r="AI33" s="23">
        <f>'新手明日礼|TomorrowGift'!AO33</f>
        <v>0</v>
      </c>
      <c r="AJ33" s="36">
        <f>'新手明日礼|TomorrowGift'!AP33</f>
        <v>0</v>
      </c>
    </row>
    <row r="34" spans="30:36" x14ac:dyDescent="0.35">
      <c r="AD34" s="21">
        <f>'新手明日礼|TomorrowGift'!AJ34</f>
        <v>0</v>
      </c>
      <c r="AE34" s="22">
        <f>'新手明日礼|TomorrowGift'!AK34</f>
        <v>0</v>
      </c>
      <c r="AF34" s="22">
        <f>'新手明日礼|TomorrowGift'!AL34</f>
        <v>0</v>
      </c>
      <c r="AG34" s="22">
        <f>'新手明日礼|TomorrowGift'!AM34</f>
        <v>0</v>
      </c>
      <c r="AH34" s="22">
        <f>'新手明日礼|TomorrowGift'!AN34</f>
        <v>0</v>
      </c>
      <c r="AI34" s="23">
        <f>'新手明日礼|TomorrowGift'!AO34</f>
        <v>0</v>
      </c>
      <c r="AJ34" s="36">
        <f>'新手明日礼|TomorrowGift'!AP34</f>
        <v>0</v>
      </c>
    </row>
    <row r="35" spans="30:36" x14ac:dyDescent="0.35">
      <c r="AD35" s="21">
        <f>'新手明日礼|TomorrowGift'!AJ35</f>
        <v>0</v>
      </c>
      <c r="AE35" s="34">
        <f>'新手明日礼|TomorrowGift'!AK35</f>
        <v>0</v>
      </c>
      <c r="AF35" s="22">
        <f>'新手明日礼|TomorrowGift'!AL35</f>
        <v>0</v>
      </c>
      <c r="AG35" s="22">
        <f>'新手明日礼|TomorrowGift'!AM35</f>
        <v>0</v>
      </c>
      <c r="AH35" s="22">
        <f>'新手明日礼|TomorrowGift'!AN35</f>
        <v>0</v>
      </c>
      <c r="AI35" s="23">
        <f>'新手明日礼|TomorrowGift'!AO35</f>
        <v>0</v>
      </c>
      <c r="AJ35" s="36">
        <f>'新手明日礼|TomorrowGift'!AP35</f>
        <v>0</v>
      </c>
    </row>
    <row r="36" spans="30:36" x14ac:dyDescent="0.35">
      <c r="AD36" s="21">
        <f>'新手明日礼|TomorrowGift'!AJ36</f>
        <v>0</v>
      </c>
      <c r="AE36" s="22">
        <f>'新手明日礼|TomorrowGift'!AK36</f>
        <v>0</v>
      </c>
      <c r="AF36" s="22">
        <f>'新手明日礼|TomorrowGift'!AL36</f>
        <v>0</v>
      </c>
      <c r="AG36" s="22">
        <f>'新手明日礼|TomorrowGift'!AM36</f>
        <v>0</v>
      </c>
      <c r="AH36" s="22">
        <f>'新手明日礼|TomorrowGift'!AN36</f>
        <v>0</v>
      </c>
      <c r="AI36" s="23">
        <f>'新手明日礼|TomorrowGift'!AO36</f>
        <v>0</v>
      </c>
      <c r="AJ36" s="36">
        <f>'新手明日礼|TomorrowGift'!AP36</f>
        <v>0</v>
      </c>
    </row>
  </sheetData>
  <phoneticPr fontId="24" type="noConversion"/>
  <conditionalFormatting sqref="A1">
    <cfRule type="containsText" dxfId="135" priority="29" operator="containsText" text=" ">
      <formula>NOT(ISERROR(SEARCH(" ",A1)))</formula>
    </cfRule>
  </conditionalFormatting>
  <conditionalFormatting sqref="B1:C1 F1">
    <cfRule type="containsText" dxfId="134" priority="33" operator="containsText" text=" ">
      <formula>NOT(ISERROR(SEARCH(" ",B1)))</formula>
    </cfRule>
  </conditionalFormatting>
  <conditionalFormatting sqref="A2">
    <cfRule type="containsText" dxfId="133" priority="26" operator="containsText" text=" ">
      <formula>NOT(ISERROR(SEARCH(" ",A2)))</formula>
    </cfRule>
  </conditionalFormatting>
  <conditionalFormatting sqref="B2:C2 F2">
    <cfRule type="containsText" dxfId="132" priority="30" operator="containsText" text=" ">
      <formula>NOT(ISERROR(SEARCH(" ",B2)))</formula>
    </cfRule>
  </conditionalFormatting>
  <conditionalFormatting sqref="A3">
    <cfRule type="containsText" dxfId="131" priority="28" operator="containsText" text=" ">
      <formula>NOT(ISERROR(SEARCH(" ",A3)))</formula>
    </cfRule>
  </conditionalFormatting>
  <conditionalFormatting sqref="B3:F3">
    <cfRule type="containsText" dxfId="130" priority="32" operator="containsText" text=" ">
      <formula>NOT(ISERROR(SEARCH(" ",B3)))</formula>
    </cfRule>
  </conditionalFormatting>
  <conditionalFormatting sqref="A4">
    <cfRule type="containsText" dxfId="129" priority="27" operator="containsText" text=" ">
      <formula>NOT(ISERROR(SEARCH(" ",A4)))</formula>
    </cfRule>
  </conditionalFormatting>
  <conditionalFormatting sqref="B4:F4">
    <cfRule type="containsText" dxfId="128" priority="31" operator="containsText" text=" ">
      <formula>NOT(ISERROR(SEARCH(" ",B4)))</formula>
    </cfRule>
  </conditionalFormatting>
  <conditionalFormatting sqref="AI12">
    <cfRule type="containsText" dxfId="127" priority="21" operator="containsText" text=" ">
      <formula>NOT(ISERROR(SEARCH(" ",AI12)))</formula>
    </cfRule>
  </conditionalFormatting>
  <conditionalFormatting sqref="AD17:AE17">
    <cfRule type="containsText" dxfId="126" priority="18" operator="containsText" text=" ">
      <formula>NOT(ISERROR(SEARCH(" ",AD17)))</formula>
    </cfRule>
  </conditionalFormatting>
  <conditionalFormatting sqref="AD18:AE18">
    <cfRule type="containsText" dxfId="125" priority="17" operator="containsText" text=" ">
      <formula>NOT(ISERROR(SEARCH(" ",AD18)))</formula>
    </cfRule>
  </conditionalFormatting>
  <conditionalFormatting sqref="AI19">
    <cfRule type="containsText" dxfId="124" priority="16" operator="containsText" text=" ">
      <formula>NOT(ISERROR(SEARCH(" ",AI19)))</formula>
    </cfRule>
  </conditionalFormatting>
  <conditionalFormatting sqref="AD31">
    <cfRule type="containsText" dxfId="123" priority="13" operator="containsText" text=" ">
      <formula>NOT(ISERROR(SEARCH(" ",AD31)))</formula>
    </cfRule>
  </conditionalFormatting>
  <conditionalFormatting sqref="G1:G4">
    <cfRule type="containsText" dxfId="122" priority="12" operator="containsText" text=" ">
      <formula>NOT(ISERROR(SEARCH(" ",G1)))</formula>
    </cfRule>
  </conditionalFormatting>
  <conditionalFormatting sqref="K1:K4">
    <cfRule type="containsText" dxfId="121" priority="10" operator="containsText" text=" ">
      <formula>NOT(ISERROR(SEARCH(" ",K1)))</formula>
    </cfRule>
  </conditionalFormatting>
  <conditionalFormatting sqref="AI13:AI16">
    <cfRule type="containsText" dxfId="120" priority="20" operator="containsText" text=" ">
      <formula>NOT(ISERROR(SEARCH(" ",AI13)))</formula>
    </cfRule>
  </conditionalFormatting>
  <conditionalFormatting sqref="AI30:AI31">
    <cfRule type="containsText" dxfId="119" priority="14" operator="containsText" text=" ">
      <formula>NOT(ISERROR(SEARCH(" ",AI30)))</formula>
    </cfRule>
  </conditionalFormatting>
  <conditionalFormatting sqref="H1:J4">
    <cfRule type="containsText" dxfId="118" priority="11" operator="containsText" text=" ">
      <formula>NOT(ISERROR(SEARCH(" ",H1)))</formula>
    </cfRule>
  </conditionalFormatting>
  <conditionalFormatting sqref="AJ18:AJ29 AD19:AE29 AD32:AE36 AD4:AI5 AD6:AE16 AH6:AI7 AH12 AH19 AH20:AI29 AH32:AI35 AF6:AG36">
    <cfRule type="containsText" dxfId="117" priority="25" operator="containsText" text=" ">
      <formula>NOT(ISERROR(SEARCH(" ",AD4)))</formula>
    </cfRule>
  </conditionalFormatting>
  <conditionalFormatting sqref="AH8:AH11 AH36 AH17:AI18 AH13:AH16">
    <cfRule type="containsText" dxfId="116" priority="24" operator="containsText" text=" ">
      <formula>NOT(ISERROR(SEARCH(" ",AH8)))</formula>
    </cfRule>
  </conditionalFormatting>
  <conditionalFormatting sqref="AI8:AI11 AI36">
    <cfRule type="containsText" dxfId="115" priority="23" operator="containsText" text=" ">
      <formula>NOT(ISERROR(SEARCH(" ",AI8)))</formula>
    </cfRule>
  </conditionalFormatting>
  <conditionalFormatting sqref="AD30:AE30 AE31 AH30:AH31">
    <cfRule type="containsText" dxfId="114" priority="15" operator="containsText" text=" ">
      <formula>NOT(ISERROR(SEARCH(" ",AD30)))</formula>
    </cfRule>
  </conditionalFormatting>
  <conditionalFormatting sqref="D1">
    <cfRule type="containsText" dxfId="113" priority="9" operator="containsText" text=" ">
      <formula>NOT(ISERROR(SEARCH(" ",D1)))</formula>
    </cfRule>
  </conditionalFormatting>
  <conditionalFormatting sqref="E1">
    <cfRule type="containsText" dxfId="112" priority="7" operator="containsText" text=" ">
      <formula>NOT(ISERROR(SEARCH(" ",E1)))</formula>
    </cfRule>
  </conditionalFormatting>
  <conditionalFormatting sqref="E2">
    <cfRule type="containsText" dxfId="111" priority="6" operator="containsText" text=" ">
      <formula>NOT(ISERROR(SEARCH(" ",E2)))</formula>
    </cfRule>
  </conditionalFormatting>
  <conditionalFormatting sqref="D2">
    <cfRule type="containsText" dxfId="110" priority="5" operator="containsText" text=" ">
      <formula>NOT(ISERROR(SEARCH(" ",D2)))</formula>
    </cfRule>
  </conditionalFormatting>
  <conditionalFormatting sqref="S3">
    <cfRule type="cellIs" dxfId="109" priority="4" operator="equal">
      <formula>"错误"</formula>
    </cfRule>
    <cfRule type="cellIs" dxfId="108" priority="3" operator="equal">
      <formula>"正确"</formula>
    </cfRule>
    <cfRule type="containsText" dxfId="107" priority="2" operator="containsText" text="正确">
      <formula>NOT(ISERROR(SEARCH("正确",S3)))</formula>
    </cfRule>
    <cfRule type="containsText" dxfId="106" priority="1" operator="containsText" text="错误">
      <formula>NOT(ISERROR(SEARCH("错误",S3)))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0"/>
  <sheetViews>
    <sheetView workbookViewId="0">
      <selection activeCell="D22" sqref="D22"/>
    </sheetView>
  </sheetViews>
  <sheetFormatPr defaultColWidth="9" defaultRowHeight="15.6" x14ac:dyDescent="0.35"/>
  <cols>
    <col min="1" max="1" width="49.109375" style="1" customWidth="1"/>
    <col min="2" max="2" width="8.21875" style="1" customWidth="1"/>
    <col min="3" max="4" width="9" style="1"/>
    <col min="5" max="5" width="41" style="1" bestFit="1" customWidth="1"/>
    <col min="6" max="6" width="11.77734375" style="1" customWidth="1"/>
    <col min="7" max="7" width="11.6640625" style="1" bestFit="1" customWidth="1"/>
    <col min="8" max="8" width="9.109375" style="1" customWidth="1"/>
    <col min="9" max="9" width="11" style="1" customWidth="1"/>
    <col min="10" max="10" width="11.109375" style="1" customWidth="1"/>
    <col min="11" max="11" width="7.5546875" style="1" customWidth="1"/>
    <col min="12" max="12" width="9" style="28" customWidth="1"/>
    <col min="13" max="13" width="7.44140625" style="28" customWidth="1"/>
    <col min="14" max="14" width="6.21875" style="28" customWidth="1"/>
    <col min="15" max="15" width="10.44140625" style="28" bestFit="1" customWidth="1"/>
    <col min="16" max="16" width="11.6640625" style="28" bestFit="1" customWidth="1"/>
    <col min="17" max="18" width="7.44140625" style="28" customWidth="1"/>
    <col min="19" max="19" width="5.88671875" style="28" customWidth="1"/>
    <col min="20" max="20" width="9.33203125" style="28" customWidth="1"/>
    <col min="21" max="21" width="9" style="28"/>
    <col min="22" max="22" width="9.33203125" style="28" customWidth="1"/>
    <col min="23" max="23" width="7.44140625" style="28" customWidth="1"/>
    <col min="24" max="24" width="6.21875" style="28" customWidth="1"/>
    <col min="25" max="25" width="9.77734375" style="28" customWidth="1"/>
    <col min="26" max="28" width="9" style="28"/>
    <col min="29" max="29" width="11.6640625" style="28" customWidth="1"/>
    <col min="30" max="31" width="9" style="28"/>
    <col min="32" max="32" width="11.44140625" style="28" bestFit="1" customWidth="1"/>
    <col min="33" max="33" width="9" style="28"/>
    <col min="34" max="16384" width="9" style="1"/>
  </cols>
  <sheetData>
    <row r="1" spans="1:34" ht="16.2" customHeight="1" x14ac:dyDescent="0.4">
      <c r="A1" s="183" t="s">
        <v>235</v>
      </c>
      <c r="B1" s="184" t="s">
        <v>0</v>
      </c>
      <c r="C1" s="184" t="s">
        <v>0</v>
      </c>
      <c r="D1" s="184"/>
      <c r="E1" s="184" t="s">
        <v>0</v>
      </c>
      <c r="F1" s="93"/>
      <c r="G1" s="192"/>
    </row>
    <row r="2" spans="1:34" ht="16.2" x14ac:dyDescent="0.4">
      <c r="A2" s="1" t="s">
        <v>246</v>
      </c>
      <c r="B2" s="184" t="s">
        <v>9</v>
      </c>
      <c r="C2" s="184" t="s">
        <v>9</v>
      </c>
      <c r="D2" s="184"/>
      <c r="E2" s="184" t="s">
        <v>10</v>
      </c>
      <c r="G2" s="192"/>
      <c r="L2" s="165" t="s">
        <v>11</v>
      </c>
      <c r="M2" s="166"/>
      <c r="N2" s="166"/>
      <c r="Q2" s="166"/>
      <c r="R2" s="166"/>
      <c r="S2" s="166"/>
      <c r="V2" s="166"/>
      <c r="W2" s="166"/>
      <c r="X2" s="166"/>
    </row>
    <row r="3" spans="1:34" x14ac:dyDescent="0.35">
      <c r="A3" s="185" t="str">
        <f>"["&amp;A5&amp;","&amp;A6&amp;","&amp;A7&amp;","&amp;A8&amp;","&amp;A9&amp;","&amp;A10&amp;","&amp;A11&amp;","&amp;A12&amp;","&amp;A13&amp;"]"</f>
        <v>[[1,10,"",["2|1005|1","2|1003|5","2|1603|1"]],[2,50,"",["2|1005|2","2|1003|10","2|1603|6"]],[3,100,"",["2|1005|3","2|1003|20","2|1603|8"]],[4,200,"",["2|1006|2","2|1003|30","2|1603|18"]],[5,500,"",["2|1006|5","2|1003|50","2|1603|38"]],[6,1000,"",["2|1007|5","2|1003|100","2|1603|58"]],[7,2000,"",["2|1007|10","2|1003|200","2|1603|88"]],[8,3000,"",["2|1008|5","2|1003|300","2|1603|98"]],[9,5000,"",["2|1008|20","2|1003|500","2|1603|168"]]]</v>
      </c>
      <c r="B3" s="184" t="s">
        <v>31</v>
      </c>
      <c r="C3" s="184" t="s">
        <v>236</v>
      </c>
      <c r="D3" s="184"/>
      <c r="E3" s="184" t="s">
        <v>237</v>
      </c>
      <c r="G3" s="192"/>
      <c r="L3" s="217" t="s">
        <v>15</v>
      </c>
      <c r="M3" s="217"/>
      <c r="N3" s="217"/>
      <c r="O3" s="217"/>
      <c r="P3" s="217"/>
      <c r="Q3" s="218" t="s">
        <v>16</v>
      </c>
      <c r="R3" s="218"/>
      <c r="S3" s="218"/>
      <c r="T3" s="218"/>
      <c r="U3" s="218"/>
      <c r="V3" s="213" t="s">
        <v>17</v>
      </c>
      <c r="W3" s="213"/>
      <c r="X3" s="213"/>
      <c r="Y3" s="213"/>
      <c r="Z3" s="213"/>
      <c r="AC3" s="16" t="s">
        <v>153</v>
      </c>
      <c r="AD3"/>
      <c r="AE3"/>
      <c r="AF3"/>
      <c r="AG3"/>
      <c r="AH3"/>
    </row>
    <row r="4" spans="1:34" ht="31.2" x14ac:dyDescent="0.4">
      <c r="A4" s="93"/>
      <c r="B4" s="186" t="s">
        <v>238</v>
      </c>
      <c r="C4" s="186" t="s">
        <v>239</v>
      </c>
      <c r="D4" s="186"/>
      <c r="E4" s="186" t="s">
        <v>240</v>
      </c>
      <c r="F4" s="9" t="s">
        <v>241</v>
      </c>
      <c r="G4" s="9" t="s">
        <v>254</v>
      </c>
      <c r="H4" s="194" t="s">
        <v>255</v>
      </c>
      <c r="I4" s="194" t="s">
        <v>256</v>
      </c>
      <c r="J4" s="194" t="s">
        <v>257</v>
      </c>
      <c r="K4" s="194" t="s">
        <v>258</v>
      </c>
      <c r="L4" s="187" t="s">
        <v>24</v>
      </c>
      <c r="M4" s="187" t="s">
        <v>25</v>
      </c>
      <c r="N4" s="187" t="s">
        <v>26</v>
      </c>
      <c r="O4" s="187" t="s">
        <v>27</v>
      </c>
      <c r="P4" s="187" t="s">
        <v>245</v>
      </c>
      <c r="Q4" s="187" t="s">
        <v>24</v>
      </c>
      <c r="R4" s="187" t="s">
        <v>25</v>
      </c>
      <c r="S4" s="187" t="s">
        <v>26</v>
      </c>
      <c r="T4" s="187" t="s">
        <v>27</v>
      </c>
      <c r="U4" s="187" t="s">
        <v>245</v>
      </c>
      <c r="V4" s="187" t="s">
        <v>24</v>
      </c>
      <c r="W4" s="187" t="s">
        <v>25</v>
      </c>
      <c r="X4" s="187" t="s">
        <v>26</v>
      </c>
      <c r="Y4" s="187" t="s">
        <v>27</v>
      </c>
      <c r="Z4" s="187" t="s">
        <v>245</v>
      </c>
      <c r="AA4" s="176"/>
      <c r="AB4" s="176"/>
      <c r="AC4" s="74" t="str">
        <f>'新手明日礼|TomorrowGift'!AJ4</f>
        <v>1个该物品对应的价值</v>
      </c>
      <c r="AD4" s="18" t="str">
        <f>'新手明日礼|TomorrowGift'!AK4</f>
        <v>人民币价值</v>
      </c>
      <c r="AE4" s="19" t="str">
        <f>'新手明日礼|TomorrowGift'!AL4</f>
        <v>钻石价值</v>
      </c>
      <c r="AF4" s="19" t="str">
        <f>'新手明日礼|TomorrowGift'!AM4</f>
        <v>金币价值</v>
      </c>
      <c r="AG4" s="18" t="str">
        <f>'新手明日礼|TomorrowGift'!AN4</f>
        <v>物品类型</v>
      </c>
      <c r="AH4" s="20" t="str">
        <f>'新手明日礼|TomorrowGift'!AO4</f>
        <v>id</v>
      </c>
    </row>
    <row r="5" spans="1:34" x14ac:dyDescent="0.35">
      <c r="A5" s="1" t="str">
        <f>"["&amp;B5&amp;","&amp;C5&amp;","""",["&amp;E5&amp;"]]"</f>
        <v>[1,10,"",["2|1005|1","2|1003|5","2|1603|1"]]</v>
      </c>
      <c r="B5" s="201">
        <v>1</v>
      </c>
      <c r="C5" s="202">
        <v>10</v>
      </c>
      <c r="D5" s="202" t="s">
        <v>242</v>
      </c>
      <c r="E5" s="78" t="str">
        <f>IF(V5&lt;&gt;"",""""&amp;M5&amp;"|"&amp;N5&amp;"|"&amp;O5&amp;""","""&amp;R5&amp;"|"&amp;S5&amp;"|"&amp;T5&amp;""","""&amp;W5&amp;"|"&amp;X5&amp;"|"&amp;Y5&amp;"""",IF(Q5&lt;&gt;"",M5&amp;"|"&amp;N5&amp;"|"&amp;O5&amp;""","""&amp;R5&amp;"|"&amp;S5&amp;"|"&amp;T5&amp;"""",M5&amp;"|"&amp;N5&amp;"|"&amp;O5&amp;""""))</f>
        <v>"2|1005|1","2|1003|5","2|1603|1"</v>
      </c>
      <c r="F5" s="9">
        <f>C5</f>
        <v>10</v>
      </c>
      <c r="G5" s="9">
        <f>F5*$AF$5</f>
        <v>2000000</v>
      </c>
      <c r="H5" s="9">
        <f t="shared" ref="H5:H13" si="0">P5+U5+Z5</f>
        <v>3084800</v>
      </c>
      <c r="I5" s="196">
        <f>H5/G5</f>
        <v>1.5424</v>
      </c>
      <c r="J5" s="197">
        <f>IF(AND(L5&lt;&gt;"锁定",L5&lt;&gt;"冰冻",L5&lt;&gt;"召唤",L5&lt;&gt;"狂暴"),P5,0)+IF(AND(Q5&lt;&gt;"锁定",Q5&lt;&gt;"冰冻",Q5&lt;&gt;"召唤",Q5&lt;&gt;"狂暴"),U5,0)+IF(AND(V5&lt;&gt;"锁定",V5&lt;&gt;"冰冻",V5&lt;&gt;"召唤",V5&lt;&gt;"狂暴"),Z5,0)</f>
        <v>2084800</v>
      </c>
      <c r="K5" s="198">
        <f>J5/G5+1</f>
        <v>2.0423999999999998</v>
      </c>
      <c r="L5" s="188" t="s">
        <v>34</v>
      </c>
      <c r="M5" s="189">
        <f>VLOOKUP(L5,$AC:$AH,5,0)</f>
        <v>2</v>
      </c>
      <c r="N5" s="189">
        <f>VLOOKUP(L5,$AC:$AH,6,0)</f>
        <v>1005</v>
      </c>
      <c r="O5" s="188">
        <v>1</v>
      </c>
      <c r="P5" s="190">
        <f>VLOOKUP(L5,$AC:$AH,4,0)*O5</f>
        <v>1000000</v>
      </c>
      <c r="Q5" s="188" t="s">
        <v>42</v>
      </c>
      <c r="R5" s="189">
        <f>VLOOKUP(Q5,$AC:$AH,5,0)</f>
        <v>2</v>
      </c>
      <c r="S5" s="189">
        <f>VLOOKUP(Q5,$AC:$AH,6,0)</f>
        <v>1003</v>
      </c>
      <c r="T5" s="188">
        <v>5</v>
      </c>
      <c r="U5" s="190">
        <f>VLOOKUP(Q5,$AC:$AH,4,0)*T5</f>
        <v>1000000</v>
      </c>
      <c r="V5" s="188" t="s">
        <v>259</v>
      </c>
      <c r="W5" s="189">
        <f>VLOOKUP(V5,$AC:$AH,5,0)</f>
        <v>2</v>
      </c>
      <c r="X5" s="189">
        <f>VLOOKUP(V5,$AC:$AH,6,0)</f>
        <v>1603</v>
      </c>
      <c r="Y5" s="188">
        <v>1</v>
      </c>
      <c r="Z5" s="190">
        <f>VLOOKUP(V5,$AC:$AH,4,0)*Y5</f>
        <v>1084800</v>
      </c>
      <c r="AC5" s="21" t="str">
        <f>'新手明日礼|TomorrowGift'!AJ5</f>
        <v>人民币</v>
      </c>
      <c r="AD5" s="30">
        <f>'新手明日礼|TomorrowGift'!AK5</f>
        <v>1</v>
      </c>
      <c r="AE5" s="30">
        <f>'新手明日礼|TomorrowGift'!AL5</f>
        <v>10</v>
      </c>
      <c r="AF5" s="22">
        <f>'新手明日礼|TomorrowGift'!AM5</f>
        <v>200000</v>
      </c>
      <c r="AG5" s="30">
        <f>'新手明日礼|TomorrowGift'!AN5</f>
        <v>1</v>
      </c>
      <c r="AH5" s="78">
        <f>'新手明日礼|TomorrowGift'!AO5</f>
        <v>0</v>
      </c>
    </row>
    <row r="6" spans="1:34" x14ac:dyDescent="0.35">
      <c r="A6" s="1" t="str">
        <f t="shared" ref="A6:A13" si="1">"["&amp;B6&amp;","&amp;C6&amp;","""",["&amp;E6&amp;"]]"</f>
        <v>[2,50,"",["2|1005|2","2|1003|10","2|1603|6"]]</v>
      </c>
      <c r="B6" s="201">
        <v>2</v>
      </c>
      <c r="C6" s="202">
        <v>50</v>
      </c>
      <c r="D6" s="202" t="s">
        <v>242</v>
      </c>
      <c r="E6" s="78" t="str">
        <f t="shared" ref="E6:E13" si="2">IF(V6&lt;&gt;"",""""&amp;M6&amp;"|"&amp;N6&amp;"|"&amp;O6&amp;""","""&amp;R6&amp;"|"&amp;S6&amp;"|"&amp;T6&amp;""","""&amp;W6&amp;"|"&amp;X6&amp;"|"&amp;Y6&amp;"""",IF(Q6&lt;&gt;"",M6&amp;"|"&amp;N6&amp;"|"&amp;O6&amp;""","""&amp;R6&amp;"|"&amp;S6&amp;"|"&amp;T6&amp;"""",M6&amp;"|"&amp;N6&amp;"|"&amp;O6&amp;""""))</f>
        <v>"2|1005|2","2|1003|10","2|1603|6"</v>
      </c>
      <c r="F6" s="9">
        <f>C6-C5</f>
        <v>40</v>
      </c>
      <c r="G6" s="9">
        <f t="shared" ref="G6:G13" si="3">F6*$AF$5</f>
        <v>8000000</v>
      </c>
      <c r="H6" s="9">
        <f t="shared" si="0"/>
        <v>10508800</v>
      </c>
      <c r="I6" s="196">
        <f t="shared" ref="I6:I13" si="4">H6/G6</f>
        <v>1.3136000000000001</v>
      </c>
      <c r="J6" s="197">
        <f t="shared" ref="J6:J13" si="5">IF(AND(L6&lt;&gt;"锁定",L6&lt;&gt;"冰冻",L6&lt;&gt;"召唤",L6&lt;&gt;"狂暴"),P6,0)+IF(AND(Q6&lt;&gt;"锁定",Q6&lt;&gt;"冰冻",Q6&lt;&gt;"召唤",Q6&lt;&gt;"狂暴"),U6,0)+IF(AND(V6&lt;&gt;"锁定",V6&lt;&gt;"冰冻",V6&lt;&gt;"召唤",V6&lt;&gt;"狂暴"),Z6,0)</f>
        <v>8508800</v>
      </c>
      <c r="K6" s="198">
        <f t="shared" ref="K6:K13" si="6">J6/G6+1</f>
        <v>2.0636000000000001</v>
      </c>
      <c r="L6" s="188" t="s">
        <v>34</v>
      </c>
      <c r="M6" s="189">
        <f t="shared" ref="M6:M13" si="7">VLOOKUP(L6,$AC:$AH,5,0)</f>
        <v>2</v>
      </c>
      <c r="N6" s="189">
        <f t="shared" ref="N6:N13" si="8">VLOOKUP(L6,$AC:$AH,6,0)</f>
        <v>1005</v>
      </c>
      <c r="O6" s="188">
        <v>2</v>
      </c>
      <c r="P6" s="190">
        <f t="shared" ref="P6:P13" si="9">VLOOKUP(L6,$AC:$AH,4,0)*O6</f>
        <v>2000000</v>
      </c>
      <c r="Q6" s="188" t="s">
        <v>42</v>
      </c>
      <c r="R6" s="189">
        <f t="shared" ref="R6:R13" si="10">VLOOKUP(Q6,$AC:$AH,5,0)</f>
        <v>2</v>
      </c>
      <c r="S6" s="189">
        <f t="shared" ref="S6:S13" si="11">VLOOKUP(Q6,$AC:$AH,6,0)</f>
        <v>1003</v>
      </c>
      <c r="T6" s="188">
        <v>10</v>
      </c>
      <c r="U6" s="190">
        <f t="shared" ref="U6:U13" si="12">VLOOKUP(Q6,$AC:$AH,4,0)*T6</f>
        <v>2000000</v>
      </c>
      <c r="V6" s="188" t="s">
        <v>259</v>
      </c>
      <c r="W6" s="189">
        <f t="shared" ref="W6:W13" si="13">VLOOKUP(V6,$AC:$AH,5,0)</f>
        <v>2</v>
      </c>
      <c r="X6" s="189">
        <f t="shared" ref="X6:X13" si="14">VLOOKUP(V6,$AC:$AH,6,0)</f>
        <v>1603</v>
      </c>
      <c r="Y6" s="188">
        <v>6</v>
      </c>
      <c r="Z6" s="190">
        <f t="shared" ref="Z6:Z13" si="15">VLOOKUP(V6,$AC:$AH,4,0)*Y6</f>
        <v>6508800</v>
      </c>
      <c r="AC6" s="21" t="str">
        <f>'新手明日礼|TomorrowGift'!AJ6</f>
        <v>钻石</v>
      </c>
      <c r="AD6" s="75">
        <f>'新手明日礼|TomorrowGift'!AK6</f>
        <v>0.1</v>
      </c>
      <c r="AE6" s="75">
        <f>'新手明日礼|TomorrowGift'!AL6</f>
        <v>1</v>
      </c>
      <c r="AF6" s="75">
        <f>'新手明日礼|TomorrowGift'!AM6</f>
        <v>20000</v>
      </c>
      <c r="AG6" s="30">
        <f>'新手明日礼|TomorrowGift'!AN6</f>
        <v>1</v>
      </c>
      <c r="AH6" s="78">
        <f>'新手明日礼|TomorrowGift'!AO6</f>
        <v>1</v>
      </c>
    </row>
    <row r="7" spans="1:34" x14ac:dyDescent="0.35">
      <c r="A7" s="1" t="str">
        <f t="shared" si="1"/>
        <v>[3,100,"",["2|1005|3","2|1003|20","2|1603|8"]]</v>
      </c>
      <c r="B7" s="201">
        <v>3</v>
      </c>
      <c r="C7" s="202">
        <v>100</v>
      </c>
      <c r="D7" s="202" t="s">
        <v>243</v>
      </c>
      <c r="E7" s="78" t="str">
        <f t="shared" si="2"/>
        <v>"2|1005|3","2|1003|20","2|1603|8"</v>
      </c>
      <c r="F7" s="9">
        <f t="shared" ref="F7:F13" si="16">C7-C6</f>
        <v>50</v>
      </c>
      <c r="G7" s="9">
        <f t="shared" si="3"/>
        <v>10000000</v>
      </c>
      <c r="H7" s="9">
        <f t="shared" si="0"/>
        <v>15678400</v>
      </c>
      <c r="I7" s="196">
        <f t="shared" si="4"/>
        <v>1.5678399999999999</v>
      </c>
      <c r="J7" s="197">
        <f t="shared" si="5"/>
        <v>11678400</v>
      </c>
      <c r="K7" s="198">
        <f t="shared" si="6"/>
        <v>2.16784</v>
      </c>
      <c r="L7" s="188" t="s">
        <v>34</v>
      </c>
      <c r="M7" s="189">
        <f t="shared" si="7"/>
        <v>2</v>
      </c>
      <c r="N7" s="189">
        <f t="shared" si="8"/>
        <v>1005</v>
      </c>
      <c r="O7" s="188">
        <v>3</v>
      </c>
      <c r="P7" s="190">
        <f t="shared" si="9"/>
        <v>3000000</v>
      </c>
      <c r="Q7" s="188" t="s">
        <v>42</v>
      </c>
      <c r="R7" s="189">
        <f t="shared" si="10"/>
        <v>2</v>
      </c>
      <c r="S7" s="189">
        <f t="shared" si="11"/>
        <v>1003</v>
      </c>
      <c r="T7" s="188">
        <v>20</v>
      </c>
      <c r="U7" s="190">
        <f t="shared" si="12"/>
        <v>4000000</v>
      </c>
      <c r="V7" s="188" t="s">
        <v>259</v>
      </c>
      <c r="W7" s="189">
        <f t="shared" si="13"/>
        <v>2</v>
      </c>
      <c r="X7" s="189">
        <f t="shared" si="14"/>
        <v>1603</v>
      </c>
      <c r="Y7" s="188">
        <v>8</v>
      </c>
      <c r="Z7" s="190">
        <f t="shared" si="15"/>
        <v>8678400</v>
      </c>
      <c r="AC7" s="21" t="str">
        <f>'新手明日礼|TomorrowGift'!AJ7</f>
        <v>金币</v>
      </c>
      <c r="AD7" s="76">
        <f>'新手明日礼|TomorrowGift'!AK7</f>
        <v>5.0000000000000004E-6</v>
      </c>
      <c r="AE7" s="77">
        <f>'新手明日礼|TomorrowGift'!AL7</f>
        <v>5.0000000000000002E-5</v>
      </c>
      <c r="AF7" s="77">
        <f>'新手明日礼|TomorrowGift'!AM7</f>
        <v>1</v>
      </c>
      <c r="AG7" s="30">
        <f>'新手明日礼|TomorrowGift'!AN7</f>
        <v>1</v>
      </c>
      <c r="AH7" s="78">
        <f>'新手明日礼|TomorrowGift'!AO7</f>
        <v>2</v>
      </c>
    </row>
    <row r="8" spans="1:34" x14ac:dyDescent="0.35">
      <c r="A8" s="1" t="str">
        <f t="shared" si="1"/>
        <v>[4,200,"",["2|1006|2","2|1003|30","2|1603|18"]]</v>
      </c>
      <c r="B8" s="201">
        <v>4</v>
      </c>
      <c r="C8" s="202">
        <v>200</v>
      </c>
      <c r="D8" s="202" t="s">
        <v>242</v>
      </c>
      <c r="E8" s="78" t="str">
        <f t="shared" si="2"/>
        <v>"2|1006|2","2|1003|30","2|1603|18"</v>
      </c>
      <c r="F8" s="9">
        <f t="shared" si="16"/>
        <v>100</v>
      </c>
      <c r="G8" s="9">
        <f t="shared" si="3"/>
        <v>20000000</v>
      </c>
      <c r="H8" s="9">
        <f t="shared" si="0"/>
        <v>29526400</v>
      </c>
      <c r="I8" s="196">
        <f t="shared" si="4"/>
        <v>1.4763200000000001</v>
      </c>
      <c r="J8" s="197">
        <f t="shared" si="5"/>
        <v>23526400</v>
      </c>
      <c r="K8" s="198">
        <f t="shared" si="6"/>
        <v>2.17632</v>
      </c>
      <c r="L8" s="188" t="s">
        <v>37</v>
      </c>
      <c r="M8" s="189">
        <f t="shared" si="7"/>
        <v>2</v>
      </c>
      <c r="N8" s="189">
        <f t="shared" si="8"/>
        <v>1006</v>
      </c>
      <c r="O8" s="188">
        <v>2</v>
      </c>
      <c r="P8" s="190">
        <f t="shared" si="9"/>
        <v>4000000</v>
      </c>
      <c r="Q8" s="188" t="s">
        <v>42</v>
      </c>
      <c r="R8" s="189">
        <f t="shared" si="10"/>
        <v>2</v>
      </c>
      <c r="S8" s="189">
        <f t="shared" si="11"/>
        <v>1003</v>
      </c>
      <c r="T8" s="188">
        <v>30</v>
      </c>
      <c r="U8" s="190">
        <f t="shared" si="12"/>
        <v>6000000</v>
      </c>
      <c r="V8" s="188" t="s">
        <v>259</v>
      </c>
      <c r="W8" s="189">
        <f t="shared" si="13"/>
        <v>2</v>
      </c>
      <c r="X8" s="189">
        <f t="shared" si="14"/>
        <v>1603</v>
      </c>
      <c r="Y8" s="188">
        <v>18</v>
      </c>
      <c r="Z8" s="190">
        <f t="shared" si="15"/>
        <v>19526400</v>
      </c>
      <c r="AC8" s="21" t="str">
        <f>'新手明日礼|TomorrowGift'!AJ8</f>
        <v>锁定</v>
      </c>
      <c r="AD8" s="30">
        <f>'新手明日礼|TomorrowGift'!AK8</f>
        <v>0.2</v>
      </c>
      <c r="AE8" s="30">
        <f>'新手明日礼|TomorrowGift'!AL8</f>
        <v>2</v>
      </c>
      <c r="AF8" s="22">
        <f>'新手明日礼|TomorrowGift'!AM8</f>
        <v>40000</v>
      </c>
      <c r="AG8" s="30">
        <f>'新手明日礼|TomorrowGift'!AN8</f>
        <v>2</v>
      </c>
      <c r="AH8" s="78">
        <f>'新手明日礼|TomorrowGift'!AO8</f>
        <v>1001</v>
      </c>
    </row>
    <row r="9" spans="1:34" x14ac:dyDescent="0.35">
      <c r="A9" s="1" t="str">
        <f t="shared" si="1"/>
        <v>[5,500,"",["2|1006|5","2|1003|50","2|1603|38"]]</v>
      </c>
      <c r="B9" s="201">
        <v>5</v>
      </c>
      <c r="C9" s="202">
        <v>500</v>
      </c>
      <c r="D9" s="202" t="s">
        <v>242</v>
      </c>
      <c r="E9" s="78" t="str">
        <f t="shared" si="2"/>
        <v>"2|1006|5","2|1003|50","2|1603|38"</v>
      </c>
      <c r="F9" s="9">
        <f t="shared" si="16"/>
        <v>300</v>
      </c>
      <c r="G9" s="9">
        <f t="shared" si="3"/>
        <v>60000000</v>
      </c>
      <c r="H9" s="9">
        <f t="shared" si="0"/>
        <v>61222400</v>
      </c>
      <c r="I9" s="196">
        <f t="shared" si="4"/>
        <v>1.0203733333333334</v>
      </c>
      <c r="J9" s="197">
        <f t="shared" si="5"/>
        <v>51222400</v>
      </c>
      <c r="K9" s="198">
        <f t="shared" si="6"/>
        <v>1.8537066666666666</v>
      </c>
      <c r="L9" s="188" t="s">
        <v>37</v>
      </c>
      <c r="M9" s="189">
        <f t="shared" si="7"/>
        <v>2</v>
      </c>
      <c r="N9" s="189">
        <f t="shared" si="8"/>
        <v>1006</v>
      </c>
      <c r="O9" s="188">
        <v>5</v>
      </c>
      <c r="P9" s="190">
        <f t="shared" si="9"/>
        <v>10000000</v>
      </c>
      <c r="Q9" s="188" t="s">
        <v>42</v>
      </c>
      <c r="R9" s="189">
        <f t="shared" si="10"/>
        <v>2</v>
      </c>
      <c r="S9" s="189">
        <f t="shared" si="11"/>
        <v>1003</v>
      </c>
      <c r="T9" s="188">
        <v>50</v>
      </c>
      <c r="U9" s="190">
        <f t="shared" si="12"/>
        <v>10000000</v>
      </c>
      <c r="V9" s="188" t="s">
        <v>259</v>
      </c>
      <c r="W9" s="189">
        <f t="shared" si="13"/>
        <v>2</v>
      </c>
      <c r="X9" s="189">
        <f t="shared" si="14"/>
        <v>1603</v>
      </c>
      <c r="Y9" s="188">
        <v>38</v>
      </c>
      <c r="Z9" s="190">
        <f t="shared" si="15"/>
        <v>41222400</v>
      </c>
      <c r="AC9" s="21" t="str">
        <f>'新手明日礼|TomorrowGift'!AJ9</f>
        <v>冰冻</v>
      </c>
      <c r="AD9" s="30">
        <f>'新手明日礼|TomorrowGift'!AK9</f>
        <v>0.5</v>
      </c>
      <c r="AE9" s="30">
        <f>'新手明日礼|TomorrowGift'!AL9</f>
        <v>5</v>
      </c>
      <c r="AF9" s="22">
        <f>'新手明日礼|TomorrowGift'!AM9</f>
        <v>100000</v>
      </c>
      <c r="AG9" s="30">
        <f>'新手明日礼|TomorrowGift'!AN9</f>
        <v>2</v>
      </c>
      <c r="AH9" s="78">
        <f>'新手明日礼|TomorrowGift'!AO9</f>
        <v>1002</v>
      </c>
    </row>
    <row r="10" spans="1:34" x14ac:dyDescent="0.35">
      <c r="A10" s="1" t="str">
        <f t="shared" si="1"/>
        <v>[6,1000,"",["2|1007|5","2|1003|100","2|1603|58"]]</v>
      </c>
      <c r="B10" s="201">
        <v>6</v>
      </c>
      <c r="C10" s="202">
        <v>1000</v>
      </c>
      <c r="D10" s="202" t="s">
        <v>242</v>
      </c>
      <c r="E10" s="78" t="str">
        <f t="shared" si="2"/>
        <v>"2|1007|5","2|1003|100","2|1603|58"</v>
      </c>
      <c r="F10" s="9">
        <f t="shared" si="16"/>
        <v>500</v>
      </c>
      <c r="G10" s="9">
        <f t="shared" si="3"/>
        <v>100000000</v>
      </c>
      <c r="H10" s="9">
        <f t="shared" si="0"/>
        <v>107918400</v>
      </c>
      <c r="I10" s="196">
        <f t="shared" si="4"/>
        <v>1.0791839999999999</v>
      </c>
      <c r="J10" s="197">
        <f t="shared" si="5"/>
        <v>87918400</v>
      </c>
      <c r="K10" s="198">
        <f t="shared" si="6"/>
        <v>1.879184</v>
      </c>
      <c r="L10" s="188" t="s">
        <v>39</v>
      </c>
      <c r="M10" s="189">
        <f t="shared" si="7"/>
        <v>2</v>
      </c>
      <c r="N10" s="189">
        <f t="shared" si="8"/>
        <v>1007</v>
      </c>
      <c r="O10" s="188">
        <v>5</v>
      </c>
      <c r="P10" s="190">
        <f t="shared" si="9"/>
        <v>25000000</v>
      </c>
      <c r="Q10" s="188" t="s">
        <v>42</v>
      </c>
      <c r="R10" s="189">
        <f t="shared" si="10"/>
        <v>2</v>
      </c>
      <c r="S10" s="189">
        <f t="shared" si="11"/>
        <v>1003</v>
      </c>
      <c r="T10" s="188">
        <v>100</v>
      </c>
      <c r="U10" s="190">
        <f t="shared" si="12"/>
        <v>20000000</v>
      </c>
      <c r="V10" s="188" t="s">
        <v>259</v>
      </c>
      <c r="W10" s="189">
        <f t="shared" si="13"/>
        <v>2</v>
      </c>
      <c r="X10" s="189">
        <f t="shared" si="14"/>
        <v>1603</v>
      </c>
      <c r="Y10" s="188">
        <v>58</v>
      </c>
      <c r="Z10" s="190">
        <f t="shared" si="15"/>
        <v>62918400</v>
      </c>
      <c r="AC10" s="21" t="str">
        <f>'新手明日礼|TomorrowGift'!AJ10</f>
        <v>狂暴</v>
      </c>
      <c r="AD10" s="75">
        <f>'新手明日礼|TomorrowGift'!AK10</f>
        <v>1</v>
      </c>
      <c r="AE10" s="75">
        <f>'新手明日礼|TomorrowGift'!AL10</f>
        <v>10</v>
      </c>
      <c r="AF10" s="22">
        <f>'新手明日礼|TomorrowGift'!AM10</f>
        <v>200000</v>
      </c>
      <c r="AG10" s="30">
        <f>'新手明日礼|TomorrowGift'!AN10</f>
        <v>2</v>
      </c>
      <c r="AH10" s="78">
        <f>'新手明日礼|TomorrowGift'!AO10</f>
        <v>1003</v>
      </c>
    </row>
    <row r="11" spans="1:34" x14ac:dyDescent="0.35">
      <c r="A11" s="1" t="str">
        <f t="shared" si="1"/>
        <v>[7,2000,"",["2|1007|10","2|1003|200","2|1603|88"]]</v>
      </c>
      <c r="B11" s="201">
        <v>7</v>
      </c>
      <c r="C11" s="202">
        <v>2000</v>
      </c>
      <c r="D11" s="202" t="s">
        <v>242</v>
      </c>
      <c r="E11" s="78" t="str">
        <f t="shared" si="2"/>
        <v>"2|1007|10","2|1003|200","2|1603|88"</v>
      </c>
      <c r="F11" s="9">
        <f t="shared" si="16"/>
        <v>1000</v>
      </c>
      <c r="G11" s="9">
        <f t="shared" si="3"/>
        <v>200000000</v>
      </c>
      <c r="H11" s="9">
        <f t="shared" si="0"/>
        <v>185462400</v>
      </c>
      <c r="I11" s="196">
        <f t="shared" si="4"/>
        <v>0.92731200000000003</v>
      </c>
      <c r="J11" s="197">
        <f t="shared" si="5"/>
        <v>145462400</v>
      </c>
      <c r="K11" s="198">
        <f t="shared" si="6"/>
        <v>1.727312</v>
      </c>
      <c r="L11" s="188" t="s">
        <v>39</v>
      </c>
      <c r="M11" s="189">
        <f t="shared" si="7"/>
        <v>2</v>
      </c>
      <c r="N11" s="189">
        <f t="shared" si="8"/>
        <v>1007</v>
      </c>
      <c r="O11" s="188">
        <v>10</v>
      </c>
      <c r="P11" s="190">
        <f t="shared" si="9"/>
        <v>50000000</v>
      </c>
      <c r="Q11" s="188" t="s">
        <v>42</v>
      </c>
      <c r="R11" s="189">
        <f t="shared" si="10"/>
        <v>2</v>
      </c>
      <c r="S11" s="189">
        <f t="shared" si="11"/>
        <v>1003</v>
      </c>
      <c r="T11" s="188">
        <v>200</v>
      </c>
      <c r="U11" s="190">
        <f t="shared" si="12"/>
        <v>40000000</v>
      </c>
      <c r="V11" s="188" t="s">
        <v>259</v>
      </c>
      <c r="W11" s="189">
        <f t="shared" si="13"/>
        <v>2</v>
      </c>
      <c r="X11" s="189">
        <f t="shared" si="14"/>
        <v>1603</v>
      </c>
      <c r="Y11" s="188">
        <v>88</v>
      </c>
      <c r="Z11" s="190">
        <f t="shared" si="15"/>
        <v>95462400</v>
      </c>
      <c r="AC11" s="21" t="str">
        <f>'新手明日礼|TomorrowGift'!AJ11</f>
        <v>召唤</v>
      </c>
      <c r="AD11" s="30">
        <f>'新手明日礼|TomorrowGift'!AK11</f>
        <v>0.2</v>
      </c>
      <c r="AE11" s="30">
        <f>'新手明日礼|TomorrowGift'!AL11</f>
        <v>2</v>
      </c>
      <c r="AF11" s="22">
        <f>'新手明日礼|TomorrowGift'!AM11</f>
        <v>40000</v>
      </c>
      <c r="AG11" s="30">
        <f>'新手明日礼|TomorrowGift'!AN11</f>
        <v>2</v>
      </c>
      <c r="AH11" s="78">
        <f>'新手明日礼|TomorrowGift'!AO11</f>
        <v>1004</v>
      </c>
    </row>
    <row r="12" spans="1:34" x14ac:dyDescent="0.35">
      <c r="A12" s="1" t="str">
        <f t="shared" si="1"/>
        <v>[8,3000,"",["2|1008|5","2|1003|300","2|1603|98"]]</v>
      </c>
      <c r="B12" s="201">
        <v>8</v>
      </c>
      <c r="C12" s="202">
        <v>3000</v>
      </c>
      <c r="D12" s="202" t="s">
        <v>242</v>
      </c>
      <c r="E12" s="78" t="str">
        <f t="shared" si="2"/>
        <v>"2|1008|5","2|1003|300","2|1603|98"</v>
      </c>
      <c r="F12" s="9">
        <f t="shared" si="16"/>
        <v>1000</v>
      </c>
      <c r="G12" s="9">
        <f t="shared" si="3"/>
        <v>200000000</v>
      </c>
      <c r="H12" s="9">
        <f t="shared" si="0"/>
        <v>216310400</v>
      </c>
      <c r="I12" s="196">
        <f t="shared" si="4"/>
        <v>1.0815520000000001</v>
      </c>
      <c r="J12" s="197">
        <f t="shared" si="5"/>
        <v>156310400</v>
      </c>
      <c r="K12" s="198">
        <f t="shared" si="6"/>
        <v>1.781552</v>
      </c>
      <c r="L12" s="188" t="s">
        <v>44</v>
      </c>
      <c r="M12" s="189">
        <f t="shared" si="7"/>
        <v>2</v>
      </c>
      <c r="N12" s="189">
        <f t="shared" si="8"/>
        <v>1008</v>
      </c>
      <c r="O12" s="188">
        <v>5</v>
      </c>
      <c r="P12" s="190">
        <f t="shared" si="9"/>
        <v>50000000</v>
      </c>
      <c r="Q12" s="188" t="s">
        <v>42</v>
      </c>
      <c r="R12" s="189">
        <f t="shared" si="10"/>
        <v>2</v>
      </c>
      <c r="S12" s="189">
        <f t="shared" si="11"/>
        <v>1003</v>
      </c>
      <c r="T12" s="188">
        <v>300</v>
      </c>
      <c r="U12" s="190">
        <f t="shared" si="12"/>
        <v>60000000</v>
      </c>
      <c r="V12" s="188" t="s">
        <v>259</v>
      </c>
      <c r="W12" s="189">
        <f t="shared" si="13"/>
        <v>2</v>
      </c>
      <c r="X12" s="189">
        <f t="shared" si="14"/>
        <v>1603</v>
      </c>
      <c r="Y12" s="188">
        <v>98</v>
      </c>
      <c r="Z12" s="190">
        <f t="shared" si="15"/>
        <v>106310400</v>
      </c>
      <c r="AC12" s="21" t="str">
        <f>'新手明日礼|TomorrowGift'!AJ12</f>
        <v>福卡</v>
      </c>
      <c r="AD12" s="75">
        <f>'新手明日礼|TomorrowGift'!AK12</f>
        <v>1E-3</v>
      </c>
      <c r="AE12" s="30">
        <f>'新手明日礼|TomorrowGift'!AL12</f>
        <v>0.01</v>
      </c>
      <c r="AF12" s="22">
        <f>'新手明日礼|TomorrowGift'!AM12</f>
        <v>150</v>
      </c>
      <c r="AG12" s="30">
        <f>'新手明日礼|TomorrowGift'!AN12</f>
        <v>2</v>
      </c>
      <c r="AH12" s="78">
        <f>'新手明日礼|TomorrowGift'!AO12</f>
        <v>1204</v>
      </c>
    </row>
    <row r="13" spans="1:34" x14ac:dyDescent="0.35">
      <c r="A13" s="1" t="str">
        <f t="shared" si="1"/>
        <v>[9,5000,"",["2|1008|20","2|1003|500","2|1603|168"]]</v>
      </c>
      <c r="B13" s="203">
        <v>9</v>
      </c>
      <c r="C13" s="204">
        <v>5000</v>
      </c>
      <c r="D13" s="204" t="s">
        <v>244</v>
      </c>
      <c r="E13" s="81" t="str">
        <f t="shared" si="2"/>
        <v>"2|1008|20","2|1003|500","2|1603|168"</v>
      </c>
      <c r="F13" s="9">
        <f t="shared" si="16"/>
        <v>2000</v>
      </c>
      <c r="G13" s="9">
        <f t="shared" si="3"/>
        <v>400000000</v>
      </c>
      <c r="H13" s="9">
        <f t="shared" si="0"/>
        <v>482246400</v>
      </c>
      <c r="I13" s="196">
        <f t="shared" si="4"/>
        <v>1.205616</v>
      </c>
      <c r="J13" s="197">
        <f t="shared" si="5"/>
        <v>382246400</v>
      </c>
      <c r="K13" s="198">
        <f t="shared" si="6"/>
        <v>1.955616</v>
      </c>
      <c r="L13" s="188" t="s">
        <v>44</v>
      </c>
      <c r="M13" s="189">
        <f t="shared" si="7"/>
        <v>2</v>
      </c>
      <c r="N13" s="189">
        <f t="shared" si="8"/>
        <v>1008</v>
      </c>
      <c r="O13" s="188">
        <v>20</v>
      </c>
      <c r="P13" s="190">
        <f t="shared" si="9"/>
        <v>200000000</v>
      </c>
      <c r="Q13" s="188" t="s">
        <v>42</v>
      </c>
      <c r="R13" s="189">
        <f t="shared" si="10"/>
        <v>2</v>
      </c>
      <c r="S13" s="189">
        <f t="shared" si="11"/>
        <v>1003</v>
      </c>
      <c r="T13" s="188">
        <v>500</v>
      </c>
      <c r="U13" s="190">
        <f t="shared" si="12"/>
        <v>100000000</v>
      </c>
      <c r="V13" s="188" t="s">
        <v>259</v>
      </c>
      <c r="W13" s="189">
        <f t="shared" si="13"/>
        <v>2</v>
      </c>
      <c r="X13" s="189">
        <f t="shared" si="14"/>
        <v>1603</v>
      </c>
      <c r="Y13" s="188">
        <v>168</v>
      </c>
      <c r="Z13" s="190">
        <f t="shared" si="15"/>
        <v>182246400</v>
      </c>
      <c r="AC13" s="21" t="str">
        <f>'新手明日礼|TomorrowGift'!AJ13</f>
        <v>超级武器1</v>
      </c>
      <c r="AD13" s="30">
        <f>'新手明日礼|TomorrowGift'!AK13</f>
        <v>5</v>
      </c>
      <c r="AE13" s="30">
        <f>'新手明日礼|TomorrowGift'!AL13</f>
        <v>50</v>
      </c>
      <c r="AF13" s="22">
        <f>'新手明日礼|TomorrowGift'!AM13</f>
        <v>1000000</v>
      </c>
      <c r="AG13" s="30">
        <f>'新手明日礼|TomorrowGift'!AN13</f>
        <v>2</v>
      </c>
      <c r="AH13" s="78">
        <f>'新手明日礼|TomorrowGift'!AO13</f>
        <v>1005</v>
      </c>
    </row>
    <row r="14" spans="1:34" ht="16.2" x14ac:dyDescent="0.4">
      <c r="F14" s="193">
        <f>SUM(F5:F13)</f>
        <v>5000</v>
      </c>
      <c r="H14" s="199">
        <f>SUM(H5:H13)</f>
        <v>1111958400</v>
      </c>
      <c r="I14" s="199"/>
      <c r="J14" s="199">
        <f>SUM(J5:J13)</f>
        <v>868958400</v>
      </c>
      <c r="K14" s="195"/>
      <c r="AC14" s="21" t="str">
        <f>'新手明日礼|TomorrowGift'!AJ14</f>
        <v>超级武器2</v>
      </c>
      <c r="AD14" s="30">
        <f>'新手明日礼|TomorrowGift'!AK14</f>
        <v>10</v>
      </c>
      <c r="AE14" s="30">
        <f>'新手明日礼|TomorrowGift'!AL14</f>
        <v>100</v>
      </c>
      <c r="AF14" s="22">
        <f>'新手明日礼|TomorrowGift'!AM14</f>
        <v>2000000</v>
      </c>
      <c r="AG14" s="30">
        <f>'新手明日礼|TomorrowGift'!AN14</f>
        <v>2</v>
      </c>
      <c r="AH14" s="78">
        <f>'新手明日礼|TomorrowGift'!AO14</f>
        <v>1006</v>
      </c>
    </row>
    <row r="15" spans="1:34" x14ac:dyDescent="0.35">
      <c r="A15" s="191"/>
      <c r="F15" s="9">
        <f>F14*200000</f>
        <v>1000000000</v>
      </c>
      <c r="H15" s="200">
        <f>H14/F15</f>
        <v>1.1119584</v>
      </c>
      <c r="J15" s="200">
        <f>J14/F15</f>
        <v>0.86895840000000002</v>
      </c>
      <c r="K15" s="195"/>
      <c r="AC15" s="21" t="str">
        <f>'新手明日礼|TomorrowGift'!AJ15</f>
        <v>超级武器3</v>
      </c>
      <c r="AD15" s="30">
        <f>'新手明日礼|TomorrowGift'!AK15</f>
        <v>25</v>
      </c>
      <c r="AE15" s="30">
        <f>'新手明日礼|TomorrowGift'!AL15</f>
        <v>250</v>
      </c>
      <c r="AF15" s="22">
        <f>'新手明日礼|TomorrowGift'!AM15</f>
        <v>5000000</v>
      </c>
      <c r="AG15" s="30">
        <f>'新手明日礼|TomorrowGift'!AN15</f>
        <v>2</v>
      </c>
      <c r="AH15" s="78">
        <f>'新手明日礼|TomorrowGift'!AO15</f>
        <v>1007</v>
      </c>
    </row>
    <row r="16" spans="1:34" x14ac:dyDescent="0.35">
      <c r="K16" s="195"/>
      <c r="AC16" s="21" t="str">
        <f>'新手明日礼|TomorrowGift'!AJ16</f>
        <v>超级武器4</v>
      </c>
      <c r="AD16" s="30">
        <f>'新手明日礼|TomorrowGift'!AK16</f>
        <v>50</v>
      </c>
      <c r="AE16" s="30">
        <f>'新手明日礼|TomorrowGift'!AL16</f>
        <v>500</v>
      </c>
      <c r="AF16" s="22">
        <f>'新手明日礼|TomorrowGift'!AM16</f>
        <v>10000000</v>
      </c>
      <c r="AG16" s="30">
        <f>'新手明日礼|TomorrowGift'!AN16</f>
        <v>2</v>
      </c>
      <c r="AH16" s="78">
        <f>'新手明日礼|TomorrowGift'!AO16</f>
        <v>1008</v>
      </c>
    </row>
    <row r="17" spans="1:34" x14ac:dyDescent="0.35">
      <c r="K17" s="195"/>
      <c r="L17" s="165"/>
      <c r="M17" s="166"/>
      <c r="N17" s="166"/>
      <c r="Q17" s="166"/>
      <c r="R17" s="166"/>
      <c r="S17" s="166"/>
      <c r="V17" s="166"/>
      <c r="W17" s="166"/>
      <c r="X17" s="166"/>
      <c r="AC17" s="21" t="str">
        <f>'新手明日礼|TomorrowGift'!AJ17</f>
        <v>5元话费卡</v>
      </c>
      <c r="AD17" s="30">
        <f>'新手明日礼|TomorrowGift'!AK17</f>
        <v>5</v>
      </c>
      <c r="AE17" s="30">
        <f>'新手明日礼|TomorrowGift'!AL17</f>
        <v>50</v>
      </c>
      <c r="AF17" s="22">
        <f>'新手明日礼|TomorrowGift'!AM17</f>
        <v>1000000</v>
      </c>
      <c r="AG17" s="30">
        <f>'新手明日礼|TomorrowGift'!AN17</f>
        <v>2</v>
      </c>
      <c r="AH17" s="78">
        <f>'新手明日礼|TomorrowGift'!AO17</f>
        <v>1206</v>
      </c>
    </row>
    <row r="18" spans="1:34" x14ac:dyDescent="0.35">
      <c r="A18" s="185"/>
      <c r="E18" s="1" t="s">
        <v>260</v>
      </c>
      <c r="K18" s="195"/>
      <c r="L18" s="219"/>
      <c r="M18" s="219"/>
      <c r="N18" s="219"/>
      <c r="O18" s="219"/>
      <c r="P18" s="219"/>
      <c r="Q18" s="220"/>
      <c r="R18" s="220"/>
      <c r="S18" s="220"/>
      <c r="T18" s="220"/>
      <c r="U18" s="220"/>
      <c r="V18" s="213"/>
      <c r="W18" s="213"/>
      <c r="X18" s="213"/>
      <c r="Y18" s="213"/>
      <c r="Z18" s="213"/>
      <c r="AC18" s="21" t="str">
        <f>'新手明日礼|TomorrowGift'!AJ18</f>
        <v>2元话费卡</v>
      </c>
      <c r="AD18" s="30">
        <f>'新手明日礼|TomorrowGift'!AK18</f>
        <v>2</v>
      </c>
      <c r="AE18" s="30">
        <f>'新手明日礼|TomorrowGift'!AL18</f>
        <v>20</v>
      </c>
      <c r="AF18" s="22">
        <f>'新手明日礼|TomorrowGift'!AM18</f>
        <v>400000</v>
      </c>
      <c r="AG18" s="30">
        <f>'新手明日礼|TomorrowGift'!AN18</f>
        <v>2</v>
      </c>
      <c r="AH18" s="78">
        <f>'新手明日礼|TomorrowGift'!AO18</f>
        <v>1205</v>
      </c>
    </row>
    <row r="19" spans="1:34" ht="16.2" x14ac:dyDescent="0.4">
      <c r="A19" s="93"/>
      <c r="K19" s="195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C19" s="25" t="str">
        <f>'新手明日礼|TomorrowGift'!AJ19</f>
        <v>高压锅</v>
      </c>
      <c r="AD19" s="66">
        <f>'新手明日礼|TomorrowGift'!AK19</f>
        <v>200</v>
      </c>
      <c r="AE19" s="66">
        <f>'新手明日礼|TomorrowGift'!AL19</f>
        <v>2000</v>
      </c>
      <c r="AF19" s="22">
        <f>'新手明日礼|TomorrowGift'!AM19</f>
        <v>40000000</v>
      </c>
      <c r="AG19" s="66">
        <f>'新手明日礼|TomorrowGift'!AN19</f>
        <v>2</v>
      </c>
      <c r="AH19" s="81">
        <f>'新手明日礼|TomorrowGift'!AO19</f>
        <v>1208</v>
      </c>
    </row>
    <row r="20" spans="1:34" x14ac:dyDescent="0.35">
      <c r="E20" s="28"/>
      <c r="F20" s="28"/>
      <c r="K20" s="195"/>
      <c r="L20" s="188"/>
      <c r="M20" s="189"/>
      <c r="N20" s="189"/>
      <c r="O20" s="188"/>
      <c r="P20" s="190"/>
      <c r="Q20" s="188"/>
      <c r="R20" s="189"/>
      <c r="S20" s="189"/>
      <c r="T20" s="188"/>
      <c r="U20" s="190"/>
      <c r="V20" s="188"/>
      <c r="W20" s="189"/>
      <c r="X20" s="189"/>
      <c r="Y20" s="188"/>
      <c r="Z20" s="190"/>
      <c r="AC20" s="28" t="str">
        <f>'新手明日礼|TomorrowGift'!AJ20</f>
        <v>30元话费卡</v>
      </c>
      <c r="AD20" s="28">
        <f>'新手明日礼|TomorrowGift'!AK20</f>
        <v>30</v>
      </c>
      <c r="AE20" s="28">
        <f>'新手明日礼|TomorrowGift'!AL20</f>
        <v>300</v>
      </c>
      <c r="AF20" s="22">
        <f>'新手明日礼|TomorrowGift'!AM20</f>
        <v>6000000</v>
      </c>
      <c r="AG20" s="28">
        <f>'新手明日礼|TomorrowGift'!AN20</f>
        <v>2</v>
      </c>
      <c r="AH20" s="28">
        <f>'新手明日礼|TomorrowGift'!AO20</f>
        <v>1209</v>
      </c>
    </row>
    <row r="21" spans="1:34" x14ac:dyDescent="0.35">
      <c r="E21" s="28"/>
      <c r="F21" s="28"/>
      <c r="K21" s="195"/>
      <c r="L21" s="188"/>
      <c r="M21" s="189"/>
      <c r="N21" s="189"/>
      <c r="O21" s="188"/>
      <c r="P21" s="190"/>
      <c r="Q21" s="188"/>
      <c r="R21" s="189"/>
      <c r="S21" s="189"/>
      <c r="T21" s="188"/>
      <c r="U21" s="190"/>
      <c r="V21" s="188"/>
      <c r="W21" s="189"/>
      <c r="X21" s="189"/>
      <c r="Y21" s="188"/>
      <c r="Z21" s="190"/>
      <c r="AC21" s="28" t="str">
        <f>'新手明日礼|TomorrowGift'!AJ21</f>
        <v>50元话费卡</v>
      </c>
      <c r="AD21" s="28">
        <f>'新手明日礼|TomorrowGift'!AK21</f>
        <v>50</v>
      </c>
      <c r="AE21" s="28">
        <f>'新手明日礼|TomorrowGift'!AL21</f>
        <v>500</v>
      </c>
      <c r="AF21" s="22">
        <f>'新手明日礼|TomorrowGift'!AM21</f>
        <v>10000000</v>
      </c>
      <c r="AG21" s="28">
        <f>'新手明日礼|TomorrowGift'!AN21</f>
        <v>2</v>
      </c>
      <c r="AH21" s="28">
        <f>'新手明日礼|TomorrowGift'!AO21</f>
        <v>1210</v>
      </c>
    </row>
    <row r="22" spans="1:34" x14ac:dyDescent="0.35">
      <c r="E22" s="28"/>
      <c r="F22" s="28"/>
      <c r="K22" s="195"/>
      <c r="L22" s="188"/>
      <c r="M22" s="189"/>
      <c r="N22" s="189"/>
      <c r="O22" s="188"/>
      <c r="P22" s="190"/>
      <c r="Q22" s="188"/>
      <c r="R22" s="189"/>
      <c r="S22" s="189"/>
      <c r="T22" s="188"/>
      <c r="U22" s="190"/>
      <c r="V22" s="188"/>
      <c r="W22" s="189"/>
      <c r="X22" s="189"/>
      <c r="Y22" s="188"/>
      <c r="Z22" s="190"/>
      <c r="AC22" s="28" t="str">
        <f>'新手明日礼|TomorrowGift'!AJ22</f>
        <v>活跃度</v>
      </c>
      <c r="AD22" s="28">
        <f>'新手明日礼|TomorrowGift'!AK22</f>
        <v>1</v>
      </c>
      <c r="AE22" s="28">
        <f>'新手明日礼|TomorrowGift'!AL22</f>
        <v>10</v>
      </c>
      <c r="AF22" s="22">
        <f>'新手明日礼|TomorrowGift'!AM22</f>
        <v>200000</v>
      </c>
      <c r="AG22" s="28">
        <f>'新手明日礼|TomorrowGift'!AN22</f>
        <v>1</v>
      </c>
      <c r="AH22" s="28">
        <f>'新手明日礼|TomorrowGift'!AO22</f>
        <v>6</v>
      </c>
    </row>
    <row r="23" spans="1:34" x14ac:dyDescent="0.35">
      <c r="A23" s="191"/>
      <c r="AC23" s="28" t="str">
        <f>'新手明日礼|TomorrowGift'!AJ23</f>
        <v>红包【恭】</v>
      </c>
      <c r="AD23" s="28">
        <f>'新手明日礼|TomorrowGift'!AK23</f>
        <v>1</v>
      </c>
      <c r="AE23" s="28">
        <f>'新手明日礼|TomorrowGift'!AL23</f>
        <v>10</v>
      </c>
      <c r="AF23" s="22">
        <f>'新手明日礼|TomorrowGift'!AM23</f>
        <v>200000</v>
      </c>
      <c r="AG23" s="28">
        <f>'新手明日礼|TomorrowGift'!AN23</f>
        <v>2</v>
      </c>
      <c r="AH23" s="28">
        <f>'新手明日礼|TomorrowGift'!AO23</f>
        <v>1301</v>
      </c>
    </row>
    <row r="24" spans="1:34" x14ac:dyDescent="0.35">
      <c r="AC24" s="28" t="str">
        <f>'新手明日礼|TomorrowGift'!AJ24</f>
        <v>红包【喜】</v>
      </c>
      <c r="AD24" s="28">
        <f>'新手明日礼|TomorrowGift'!AK24</f>
        <v>1</v>
      </c>
      <c r="AE24" s="28">
        <f>'新手明日礼|TomorrowGift'!AL24</f>
        <v>10</v>
      </c>
      <c r="AF24" s="22">
        <f>'新手明日礼|TomorrowGift'!AM24</f>
        <v>200000</v>
      </c>
      <c r="AG24" s="28">
        <f>'新手明日礼|TomorrowGift'!AN24</f>
        <v>2</v>
      </c>
      <c r="AH24" s="28">
        <f>'新手明日礼|TomorrowGift'!AO24</f>
        <v>1302</v>
      </c>
    </row>
    <row r="25" spans="1:34" x14ac:dyDescent="0.35">
      <c r="AC25" s="28" t="str">
        <f>'新手明日礼|TomorrowGift'!AJ25</f>
        <v>红包【发】</v>
      </c>
      <c r="AD25" s="28">
        <f>'新手明日礼|TomorrowGift'!AK25</f>
        <v>1</v>
      </c>
      <c r="AE25" s="28">
        <f>'新手明日礼|TomorrowGift'!AL25</f>
        <v>10</v>
      </c>
      <c r="AF25" s="22">
        <f>'新手明日礼|TomorrowGift'!AM25</f>
        <v>200000</v>
      </c>
      <c r="AG25" s="28">
        <f>'新手明日礼|TomorrowGift'!AN25</f>
        <v>2</v>
      </c>
      <c r="AH25" s="28">
        <f>'新手明日礼|TomorrowGift'!AO25</f>
        <v>1303</v>
      </c>
    </row>
    <row r="26" spans="1:34" x14ac:dyDescent="0.35">
      <c r="AC26" s="28" t="str">
        <f>'新手明日礼|TomorrowGift'!AJ26</f>
        <v>红包【财】</v>
      </c>
      <c r="AD26" s="28">
        <f>'新手明日礼|TomorrowGift'!AK26</f>
        <v>1</v>
      </c>
      <c r="AE26" s="28">
        <f>'新手明日礼|TomorrowGift'!AL26</f>
        <v>10</v>
      </c>
      <c r="AF26" s="22">
        <f>'新手明日礼|TomorrowGift'!AM26</f>
        <v>200000</v>
      </c>
      <c r="AG26" s="28">
        <f>'新手明日礼|TomorrowGift'!AN26</f>
        <v>2</v>
      </c>
      <c r="AH26" s="28">
        <f>'新手明日礼|TomorrowGift'!AO26</f>
        <v>1304</v>
      </c>
    </row>
    <row r="27" spans="1:34" x14ac:dyDescent="0.35">
      <c r="AC27" s="28" t="str">
        <f>'新手明日礼|TomorrowGift'!AJ27</f>
        <v>双轮</v>
      </c>
      <c r="AD27" s="28">
        <f>'新手明日礼|TomorrowGift'!AK27</f>
        <v>40</v>
      </c>
      <c r="AE27" s="30">
        <f>'新手明日礼|TomorrowGift'!AL27</f>
        <v>400</v>
      </c>
      <c r="AF27" s="22">
        <f>'新手明日礼|TomorrowGift'!AM27</f>
        <v>8000000</v>
      </c>
      <c r="AG27" s="28">
        <f>'新手明日礼|TomorrowGift'!AN27</f>
        <v>2</v>
      </c>
      <c r="AH27" s="28">
        <f>'新手明日礼|TomorrowGift'!AO27</f>
        <v>1500</v>
      </c>
    </row>
    <row r="28" spans="1:34" x14ac:dyDescent="0.35">
      <c r="AC28" s="28" t="str">
        <f>'新手明日礼|TomorrowGift'!AJ28</f>
        <v>橄榄油</v>
      </c>
      <c r="AD28" s="28">
        <f>'新手明日礼|TomorrowGift'!AK28</f>
        <v>80</v>
      </c>
      <c r="AE28" s="28">
        <f>'新手明日礼|TomorrowGift'!AL28</f>
        <v>800</v>
      </c>
      <c r="AF28" s="22">
        <f>'新手明日礼|TomorrowGift'!AM28</f>
        <v>16000000</v>
      </c>
      <c r="AG28" s="28">
        <f>'新手明日礼|TomorrowGift'!AN28</f>
        <v>2</v>
      </c>
      <c r="AH28" s="28">
        <f>'新手明日礼|TomorrowGift'!AO28</f>
        <v>1503</v>
      </c>
    </row>
    <row r="29" spans="1:34" x14ac:dyDescent="0.35">
      <c r="AC29" s="28" t="str">
        <f>'新手明日礼|TomorrowGift'!AJ29</f>
        <v>米面礼盒</v>
      </c>
      <c r="AD29" s="28">
        <f>'新手明日礼|TomorrowGift'!AK29</f>
        <v>110</v>
      </c>
      <c r="AE29" s="28">
        <f>'新手明日礼|TomorrowGift'!AL29</f>
        <v>1100</v>
      </c>
      <c r="AF29" s="22">
        <f>'新手明日礼|TomorrowGift'!AM29</f>
        <v>22000000</v>
      </c>
      <c r="AG29" s="28">
        <f>'新手明日礼|TomorrowGift'!AN29</f>
        <v>2</v>
      </c>
      <c r="AH29" s="28">
        <f>'新手明日礼|TomorrowGift'!AO29</f>
        <v>1504</v>
      </c>
    </row>
    <row r="30" spans="1:34" x14ac:dyDescent="0.35">
      <c r="AC30" s="30" t="str">
        <f>'新手明日礼|TomorrowGift'!AJ30</f>
        <v>5元话费卡</v>
      </c>
      <c r="AD30" s="30">
        <f>'新手明日礼|TomorrowGift'!AK30</f>
        <v>5</v>
      </c>
      <c r="AE30" s="30">
        <f>'新手明日礼|TomorrowGift'!AL30</f>
        <v>50</v>
      </c>
      <c r="AF30" s="22">
        <f>'新手明日礼|TomorrowGift'!AM30</f>
        <v>1000000</v>
      </c>
      <c r="AG30" s="30">
        <f>'新手明日礼|TomorrowGift'!AN30</f>
        <v>2</v>
      </c>
      <c r="AH30" s="30">
        <f>'新手明日礼|TomorrowGift'!AO30</f>
        <v>1206</v>
      </c>
    </row>
    <row r="31" spans="1:34" x14ac:dyDescent="0.35">
      <c r="AC31" s="30" t="str">
        <f>'新手明日礼|TomorrowGift'!AJ31</f>
        <v>1元话费卡</v>
      </c>
      <c r="AD31" s="22">
        <f>'新手明日礼|TomorrowGift'!AK31</f>
        <v>1</v>
      </c>
      <c r="AE31" s="22">
        <f>'新手明日礼|TomorrowGift'!AL31</f>
        <v>10</v>
      </c>
      <c r="AF31" s="22">
        <f>'新手明日礼|TomorrowGift'!AM31</f>
        <v>200000</v>
      </c>
      <c r="AG31" s="22">
        <f>'新手明日礼|TomorrowGift'!AN31</f>
        <v>2</v>
      </c>
      <c r="AH31" s="30">
        <f>'新手明日礼|TomorrowGift'!AO31</f>
        <v>1211</v>
      </c>
    </row>
    <row r="32" spans="1:34" x14ac:dyDescent="0.35">
      <c r="AC32" s="28" t="str">
        <f>'新手明日礼|TomorrowGift'!AJ32</f>
        <v>闪电</v>
      </c>
      <c r="AD32" s="28">
        <f>'新手明日礼|TomorrowGift'!AK32</f>
        <v>4.8</v>
      </c>
      <c r="AE32" s="28">
        <f>'新手明日礼|TomorrowGift'!AL32</f>
        <v>48</v>
      </c>
      <c r="AF32" s="28">
        <f>'新手明日礼|TomorrowGift'!AM32*1.13</f>
        <v>1084800</v>
      </c>
      <c r="AG32" s="28">
        <f>'新手明日礼|TomorrowGift'!AN32</f>
        <v>2</v>
      </c>
      <c r="AH32" s="28">
        <f>'新手明日礼|TomorrowGift'!AO32</f>
        <v>1603</v>
      </c>
    </row>
    <row r="33" spans="29:34" x14ac:dyDescent="0.35">
      <c r="AC33" s="16">
        <f>'新手明日礼|TomorrowGift'!AJ33</f>
        <v>0</v>
      </c>
      <c r="AD33">
        <f>'新手明日礼|TomorrowGift'!AK33</f>
        <v>0</v>
      </c>
      <c r="AE33">
        <f>'新手明日礼|TomorrowGift'!AL33</f>
        <v>0</v>
      </c>
      <c r="AF33">
        <f>'新手明日礼|TomorrowGift'!AM33</f>
        <v>0</v>
      </c>
      <c r="AG33">
        <f>'新手明日礼|TomorrowGift'!AN33</f>
        <v>0</v>
      </c>
      <c r="AH33">
        <f>'新手明日礼|TomorrowGift'!AO33</f>
        <v>0</v>
      </c>
    </row>
    <row r="34" spans="29:34" x14ac:dyDescent="0.35">
      <c r="AC34" s="74">
        <f>'新手明日礼|TomorrowGift'!AJ34</f>
        <v>0</v>
      </c>
      <c r="AD34" s="18">
        <f>'新手明日礼|TomorrowGift'!AK34</f>
        <v>0</v>
      </c>
      <c r="AE34" s="19">
        <f>'新手明日礼|TomorrowGift'!AL34</f>
        <v>0</v>
      </c>
      <c r="AF34" s="19">
        <f>'新手明日礼|TomorrowGift'!AM34</f>
        <v>0</v>
      </c>
      <c r="AG34" s="18">
        <f>'新手明日礼|TomorrowGift'!AN34</f>
        <v>0</v>
      </c>
      <c r="AH34" s="20">
        <f>'新手明日礼|TomorrowGift'!AO34</f>
        <v>0</v>
      </c>
    </row>
    <row r="35" spans="29:34" x14ac:dyDescent="0.35">
      <c r="AC35" s="21">
        <f>'新手明日礼|TomorrowGift'!AJ35</f>
        <v>0</v>
      </c>
      <c r="AD35" s="30">
        <f>'新手明日礼|TomorrowGift'!AK35</f>
        <v>0</v>
      </c>
      <c r="AE35" s="30">
        <f>'新手明日礼|TomorrowGift'!AL35</f>
        <v>0</v>
      </c>
      <c r="AF35" s="22">
        <f>'新手明日礼|TomorrowGift'!AM35</f>
        <v>0</v>
      </c>
      <c r="AG35" s="30">
        <f>'新手明日礼|TomorrowGift'!AN35</f>
        <v>0</v>
      </c>
      <c r="AH35" s="78">
        <f>'新手明日礼|TomorrowGift'!AO35</f>
        <v>0</v>
      </c>
    </row>
    <row r="36" spans="29:34" x14ac:dyDescent="0.35">
      <c r="AC36" s="21">
        <f>'新手明日礼|TomorrowGift'!AJ36</f>
        <v>0</v>
      </c>
      <c r="AD36" s="75">
        <f>'新手明日礼|TomorrowGift'!AK36</f>
        <v>0</v>
      </c>
      <c r="AE36" s="75">
        <f>'新手明日礼|TomorrowGift'!AL36</f>
        <v>0</v>
      </c>
      <c r="AF36" s="75">
        <f>'新手明日礼|TomorrowGift'!AM36</f>
        <v>0</v>
      </c>
      <c r="AG36" s="30">
        <f>'新手明日礼|TomorrowGift'!AN36</f>
        <v>0</v>
      </c>
      <c r="AH36" s="78">
        <f>'新手明日礼|TomorrowGift'!AO36</f>
        <v>0</v>
      </c>
    </row>
    <row r="37" spans="29:34" x14ac:dyDescent="0.35">
      <c r="AC37" s="21">
        <f>'新手明日礼|TomorrowGift'!AJ37</f>
        <v>0</v>
      </c>
      <c r="AD37" s="76">
        <f>'新手明日礼|TomorrowGift'!AK37</f>
        <v>0</v>
      </c>
      <c r="AE37" s="77">
        <f>'新手明日礼|TomorrowGift'!AL37</f>
        <v>0</v>
      </c>
      <c r="AF37" s="77">
        <f>'新手明日礼|TomorrowGift'!AM37</f>
        <v>0</v>
      </c>
      <c r="AG37" s="30">
        <f>'新手明日礼|TomorrowGift'!AN37</f>
        <v>0</v>
      </c>
      <c r="AH37" s="78">
        <f>'新手明日礼|TomorrowGift'!AO37</f>
        <v>0</v>
      </c>
    </row>
    <row r="38" spans="29:34" x14ac:dyDescent="0.35">
      <c r="AC38" s="21">
        <f>'新手明日礼|TomorrowGift'!AJ38</f>
        <v>0</v>
      </c>
      <c r="AD38" s="30">
        <f>'新手明日礼|TomorrowGift'!AK38</f>
        <v>0</v>
      </c>
      <c r="AE38" s="30">
        <f>'新手明日礼|TomorrowGift'!AL38</f>
        <v>0</v>
      </c>
      <c r="AF38" s="22">
        <f>'新手明日礼|TomorrowGift'!AM38</f>
        <v>0</v>
      </c>
      <c r="AG38" s="30">
        <f>'新手明日礼|TomorrowGift'!AN38</f>
        <v>0</v>
      </c>
      <c r="AH38" s="78">
        <f>'新手明日礼|TomorrowGift'!AO38</f>
        <v>0</v>
      </c>
    </row>
    <row r="39" spans="29:34" x14ac:dyDescent="0.35">
      <c r="AC39" s="21">
        <f>'新手明日礼|TomorrowGift'!AJ39</f>
        <v>0</v>
      </c>
      <c r="AD39" s="30">
        <f>'新手明日礼|TomorrowGift'!AK39</f>
        <v>0</v>
      </c>
      <c r="AE39" s="30">
        <f>'新手明日礼|TomorrowGift'!AL39</f>
        <v>0</v>
      </c>
      <c r="AF39" s="22">
        <f>'新手明日礼|TomorrowGift'!AM39</f>
        <v>0</v>
      </c>
      <c r="AG39" s="30">
        <f>'新手明日礼|TomorrowGift'!AN39</f>
        <v>0</v>
      </c>
      <c r="AH39" s="78">
        <f>'新手明日礼|TomorrowGift'!AO39</f>
        <v>0</v>
      </c>
    </row>
    <row r="40" spans="29:34" x14ac:dyDescent="0.35">
      <c r="AC40" s="21">
        <f>'新手明日礼|TomorrowGift'!AJ40</f>
        <v>0</v>
      </c>
      <c r="AD40" s="75">
        <f>'新手明日礼|TomorrowGift'!AK40</f>
        <v>0</v>
      </c>
      <c r="AE40" s="75">
        <f>'新手明日礼|TomorrowGift'!AL40</f>
        <v>0</v>
      </c>
      <c r="AF40" s="22">
        <f>'新手明日礼|TomorrowGift'!AM40</f>
        <v>0</v>
      </c>
      <c r="AG40" s="30">
        <f>'新手明日礼|TomorrowGift'!AN40</f>
        <v>0</v>
      </c>
      <c r="AH40" s="78">
        <f>'新手明日礼|TomorrowGift'!AO40</f>
        <v>0</v>
      </c>
    </row>
  </sheetData>
  <mergeCells count="6">
    <mergeCell ref="L3:P3"/>
    <mergeCell ref="Q3:U3"/>
    <mergeCell ref="V3:Z3"/>
    <mergeCell ref="L18:P18"/>
    <mergeCell ref="Q18:U18"/>
    <mergeCell ref="V18:Z18"/>
  </mergeCells>
  <phoneticPr fontId="24" type="noConversion"/>
  <conditionalFormatting sqref="B14:F15 H5:K5 H6:J15 K6:K22">
    <cfRule type="containsText" dxfId="105" priority="127" operator="containsText" text=" ">
      <formula>NOT(ISERROR(SEARCH(" ",B5)))</formula>
    </cfRule>
  </conditionalFormatting>
  <conditionalFormatting sqref="G1">
    <cfRule type="containsText" dxfId="104" priority="113" operator="containsText" text=" ">
      <formula>NOT(ISERROR(SEARCH(" ",G1)))</formula>
    </cfRule>
  </conditionalFormatting>
  <conditionalFormatting sqref="E5:E13">
    <cfRule type="containsText" dxfId="103" priority="136" operator="containsText" text=" ">
      <formula>NOT(ISERROR(SEARCH(" ",E5)))</formula>
    </cfRule>
  </conditionalFormatting>
  <conditionalFormatting sqref="AH1:XFD2 B5:B13 B23:K1048576 AH41:XFD1048576 AI3:XFD40 D5:D13">
    <cfRule type="containsText" dxfId="102" priority="155" operator="containsText" text=" ">
      <formula>NOT(ISERROR(SEARCH(" ",B1)))</formula>
    </cfRule>
  </conditionalFormatting>
  <conditionalFormatting sqref="L1:P2 L4:P4 L3 AA1:AC2 AA3:AB5 M5:N13 P5:P13">
    <cfRule type="containsText" dxfId="101" priority="147" operator="containsText" text=" ">
      <formula>NOT(ISERROR(SEARCH(" ",L1)))</formula>
    </cfRule>
  </conditionalFormatting>
  <conditionalFormatting sqref="Q1:U2 Q4:T4 Q3">
    <cfRule type="containsText" dxfId="100" priority="133" operator="containsText" text=" ">
      <formula>NOT(ISERROR(SEARCH(" ",Q1)))</formula>
    </cfRule>
  </conditionalFormatting>
  <conditionalFormatting sqref="V1:Z2 V3 V4:Y4">
    <cfRule type="containsText" dxfId="99" priority="129" operator="containsText" text=" ">
      <formula>NOT(ISERROR(SEARCH(" ",V1)))</formula>
    </cfRule>
  </conditionalFormatting>
  <conditionalFormatting sqref="L15:P15 AA41:AG1048576 L23:P1048576 AA12:AB40">
    <cfRule type="containsText" dxfId="98" priority="154" operator="containsText" text=" ">
      <formula>NOT(ISERROR(SEARCH(" ",L12)))</formula>
    </cfRule>
  </conditionalFormatting>
  <conditionalFormatting sqref="AB7">
    <cfRule type="containsText" dxfId="97" priority="152" operator="containsText" text=" ">
      <formula>NOT(ISERROR(SEARCH(" ",AB7)))</formula>
    </cfRule>
  </conditionalFormatting>
  <conditionalFormatting sqref="AA6:AB6 AA7:AA11">
    <cfRule type="containsText" dxfId="96" priority="153" operator="containsText" text=" ">
      <formula>NOT(ISERROR(SEARCH(" ",AA6)))</formula>
    </cfRule>
  </conditionalFormatting>
  <conditionalFormatting sqref="AB8">
    <cfRule type="containsText" dxfId="95" priority="151" operator="containsText" text=" ">
      <formula>NOT(ISERROR(SEARCH(" ",AB8)))</formula>
    </cfRule>
  </conditionalFormatting>
  <conditionalFormatting sqref="AB9">
    <cfRule type="containsText" dxfId="94" priority="150" operator="containsText" text=" ">
      <formula>NOT(ISERROR(SEARCH(" ",AB9)))</formula>
    </cfRule>
  </conditionalFormatting>
  <conditionalFormatting sqref="AB10">
    <cfRule type="containsText" dxfId="93" priority="149" operator="containsText" text=" ">
      <formula>NOT(ISERROR(SEARCH(" ",AB10)))</formula>
    </cfRule>
  </conditionalFormatting>
  <conditionalFormatting sqref="AB11">
    <cfRule type="containsText" dxfId="92" priority="148" operator="containsText" text=" ">
      <formula>NOT(ISERROR(SEARCH(" ",AB11)))</formula>
    </cfRule>
  </conditionalFormatting>
  <conditionalFormatting sqref="L14:P14">
    <cfRule type="containsText" dxfId="91" priority="137" operator="containsText" text=" ">
      <formula>NOT(ISERROR(SEARCH(" ",L14)))</formula>
    </cfRule>
  </conditionalFormatting>
  <conditionalFormatting sqref="Q14:U14">
    <cfRule type="containsText" dxfId="90" priority="132" operator="containsText" text=" ">
      <formula>NOT(ISERROR(SEARCH(" ",Q14)))</formula>
    </cfRule>
  </conditionalFormatting>
  <conditionalFormatting sqref="V14:Z14">
    <cfRule type="containsText" dxfId="89" priority="128" operator="containsText" text=" ">
      <formula>NOT(ISERROR(SEARCH(" ",V14)))</formula>
    </cfRule>
  </conditionalFormatting>
  <conditionalFormatting sqref="Q15:U15 Q23:U1048576">
    <cfRule type="containsText" dxfId="88" priority="135" operator="containsText" text=" ">
      <formula>NOT(ISERROR(SEARCH(" ",Q15)))</formula>
    </cfRule>
  </conditionalFormatting>
  <conditionalFormatting sqref="V15:Z15 V23:Z1048576">
    <cfRule type="containsText" dxfId="87" priority="131" operator="containsText" text=" ">
      <formula>NOT(ISERROR(SEARCH(" ",V15)))</formula>
    </cfRule>
  </conditionalFormatting>
  <conditionalFormatting sqref="A14">
    <cfRule type="containsText" dxfId="86" priority="94" operator="containsText" text=" ">
      <formula>NOT(ISERROR(SEARCH(" ",A14)))</formula>
    </cfRule>
  </conditionalFormatting>
  <conditionalFormatting sqref="F20:F22">
    <cfRule type="containsText" dxfId="85" priority="90" operator="containsText" text=" ">
      <formula>NOT(ISERROR(SEARCH(" ",F20)))</formula>
    </cfRule>
  </conditionalFormatting>
  <conditionalFormatting sqref="T21:T22">
    <cfRule type="containsText" dxfId="84" priority="89" operator="containsText" text=" ">
      <formula>NOT(ISERROR(SEARCH(" ",T21)))</formula>
    </cfRule>
  </conditionalFormatting>
  <conditionalFormatting sqref="Y21:Y22">
    <cfRule type="containsText" dxfId="83" priority="87" operator="containsText" text=" ">
      <formula>NOT(ISERROR(SEARCH(" ",Y21)))</formula>
    </cfRule>
  </conditionalFormatting>
  <conditionalFormatting sqref="H16:J22 B20:C22">
    <cfRule type="containsText" dxfId="82" priority="93" operator="containsText" text=" ">
      <formula>NOT(ISERROR(SEARCH(" ",B16)))</formula>
    </cfRule>
  </conditionalFormatting>
  <conditionalFormatting sqref="L16:P17 L19:P20 P21:P22 L18 L21:N22">
    <cfRule type="containsText" dxfId="81" priority="91" operator="containsText" text=" ">
      <formula>NOT(ISERROR(SEARCH(" ",L16)))</formula>
    </cfRule>
  </conditionalFormatting>
  <conditionalFormatting sqref="Q16:U17 Q19:U20 Q21:S22 U21:U22 Q18">
    <cfRule type="containsText" dxfId="80" priority="88" operator="containsText" text=" ">
      <formula>NOT(ISERROR(SEARCH(" ",Q16)))</formula>
    </cfRule>
  </conditionalFormatting>
  <conditionalFormatting sqref="V16:Z17 Z21:Z22 V18 V19:Z20 V21:X22">
    <cfRule type="containsText" dxfId="79" priority="86" operator="containsText" text=" ">
      <formula>NOT(ISERROR(SEARCH(" ",V16)))</formula>
    </cfRule>
  </conditionalFormatting>
  <conditionalFormatting sqref="O21:O22">
    <cfRule type="containsText" dxfId="78" priority="92" operator="containsText" text=" ">
      <formula>NOT(ISERROR(SEARCH(" ",O21)))</formula>
    </cfRule>
  </conditionalFormatting>
  <conditionalFormatting sqref="D20:D22">
    <cfRule type="containsText" dxfId="77" priority="85" operator="containsText" text=" ">
      <formula>NOT(ISERROR(SEARCH(" ",D20)))</formula>
    </cfRule>
  </conditionalFormatting>
  <conditionalFormatting sqref="E20:E22">
    <cfRule type="containsText" dxfId="76" priority="84" operator="containsText" text=" ">
      <formula>NOT(ISERROR(SEARCH(" ",E20)))</formula>
    </cfRule>
  </conditionalFormatting>
  <conditionalFormatting sqref="AF8 AF38">
    <cfRule type="containsText" dxfId="75" priority="70" operator="containsText" text=" ">
      <formula>NOT(ISERROR(SEARCH(" ",AF8)))</formula>
    </cfRule>
  </conditionalFormatting>
  <conditionalFormatting sqref="AF9 AF39">
    <cfRule type="containsText" dxfId="74" priority="69" operator="containsText" text=" ">
      <formula>NOT(ISERROR(SEARCH(" ",AF9)))</formula>
    </cfRule>
  </conditionalFormatting>
  <conditionalFormatting sqref="AF10 AF40">
    <cfRule type="containsText" dxfId="73" priority="68" operator="containsText" text=" ">
      <formula>NOT(ISERROR(SEARCH(" ",AF10)))</formula>
    </cfRule>
  </conditionalFormatting>
  <conditionalFormatting sqref="AF11">
    <cfRule type="containsText" dxfId="72" priority="67" operator="containsText" text=" ">
      <formula>NOT(ISERROR(SEARCH(" ",AF11)))</formula>
    </cfRule>
  </conditionalFormatting>
  <conditionalFormatting sqref="AF12">
    <cfRule type="containsText" dxfId="71" priority="64" operator="containsText" text=" ">
      <formula>NOT(ISERROR(SEARCH(" ",AF12)))</formula>
    </cfRule>
  </conditionalFormatting>
  <conditionalFormatting sqref="AH12">
    <cfRule type="containsText" dxfId="70" priority="79" operator="containsText" text=" ">
      <formula>NOT(ISERROR(SEARCH(" ",AH12)))</formula>
    </cfRule>
  </conditionalFormatting>
  <conditionalFormatting sqref="AC17:AD17">
    <cfRule type="containsText" dxfId="69" priority="76" operator="containsText" text=" ">
      <formula>NOT(ISERROR(SEARCH(" ",AC17)))</formula>
    </cfRule>
  </conditionalFormatting>
  <conditionalFormatting sqref="AC18:AD18">
    <cfRule type="containsText" dxfId="68" priority="75" operator="containsText" text=" ">
      <formula>NOT(ISERROR(SEARCH(" ",AC18)))</formula>
    </cfRule>
  </conditionalFormatting>
  <conditionalFormatting sqref="AH19">
    <cfRule type="containsText" dxfId="67" priority="74" operator="containsText" text=" ">
      <formula>NOT(ISERROR(SEARCH(" ",AH19)))</formula>
    </cfRule>
  </conditionalFormatting>
  <conditionalFormatting sqref="AE27">
    <cfRule type="containsText" dxfId="66" priority="65" operator="containsText" text=" ">
      <formula>NOT(ISERROR(SEARCH(" ",AE27)))</formula>
    </cfRule>
  </conditionalFormatting>
  <conditionalFormatting sqref="AC31">
    <cfRule type="containsText" dxfId="65" priority="71" operator="containsText" text=" ">
      <formula>NOT(ISERROR(SEARCH(" ",AC31)))</formula>
    </cfRule>
  </conditionalFormatting>
  <conditionalFormatting sqref="AE8:AE11 AE38:AE40">
    <cfRule type="containsText" dxfId="64" priority="80" operator="containsText" text=" ">
      <formula>NOT(ISERROR(SEARCH(" ",AE8)))</formula>
    </cfRule>
  </conditionalFormatting>
  <conditionalFormatting sqref="AE13:AE16">
    <cfRule type="containsText" dxfId="63" priority="77" operator="containsText" text=" ">
      <formula>NOT(ISERROR(SEARCH(" ",AE13)))</formula>
    </cfRule>
  </conditionalFormatting>
  <conditionalFormatting sqref="AF13:AF31">
    <cfRule type="containsText" dxfId="62" priority="66" operator="containsText" text=" ">
      <formula>NOT(ISERROR(SEARCH(" ",AF13)))</formula>
    </cfRule>
  </conditionalFormatting>
  <conditionalFormatting sqref="AH8:AH11 AH38:AH40">
    <cfRule type="containsText" dxfId="61" priority="81" operator="containsText" text=" ">
      <formula>NOT(ISERROR(SEARCH(" ",AH8)))</formula>
    </cfRule>
  </conditionalFormatting>
  <conditionalFormatting sqref="AH13:AH16">
    <cfRule type="containsText" dxfId="60" priority="78" operator="containsText" text=" ">
      <formula>NOT(ISERROR(SEARCH(" ",AH13)))</formula>
    </cfRule>
  </conditionalFormatting>
  <conditionalFormatting sqref="AH30:AH31">
    <cfRule type="containsText" dxfId="59" priority="72" operator="containsText" text=" ">
      <formula>NOT(ISERROR(SEARCH(" ",AH30)))</formula>
    </cfRule>
  </conditionalFormatting>
  <conditionalFormatting sqref="AC19:AE26 AC8:AD11 AC38:AD40 AC4:AH7 AC34:AH37 AC13:AD16 AG19 AG20:AH29 AC28:AE29 AC27:AD27 AC12:AE12 AG12">
    <cfRule type="containsText" dxfId="58" priority="83" operator="containsText" text=" ">
      <formula>NOT(ISERROR(SEARCH(" ",AC4)))</formula>
    </cfRule>
  </conditionalFormatting>
  <conditionalFormatting sqref="AG8:AG11 AG38:AG40 AE17:AE18 AG13:AG16 AG17:AH18">
    <cfRule type="containsText" dxfId="57" priority="82" operator="containsText" text=" ">
      <formula>NOT(ISERROR(SEARCH(" ",AE8)))</formula>
    </cfRule>
  </conditionalFormatting>
  <conditionalFormatting sqref="AC30:AE30 AD31:AE31 AG30:AG31">
    <cfRule type="containsText" dxfId="56" priority="73" operator="containsText" text=" ">
      <formula>NOT(ISERROR(SEARCH(" ",AC30)))</formula>
    </cfRule>
  </conditionalFormatting>
  <conditionalFormatting sqref="U5:U13">
    <cfRule type="containsText" dxfId="55" priority="59" operator="containsText" text=" ">
      <formula>NOT(ISERROR(SEARCH(" ",U5)))</formula>
    </cfRule>
  </conditionalFormatting>
  <conditionalFormatting sqref="U4">
    <cfRule type="containsText" dxfId="54" priority="62" operator="containsText" text=" ">
      <formula>NOT(ISERROR(SEARCH(" ",U4)))</formula>
    </cfRule>
  </conditionalFormatting>
  <conditionalFormatting sqref="Z4">
    <cfRule type="containsText" dxfId="53" priority="61" operator="containsText" text=" ">
      <formula>NOT(ISERROR(SEARCH(" ",Z4)))</formula>
    </cfRule>
  </conditionalFormatting>
  <conditionalFormatting sqref="R5:S13">
    <cfRule type="containsText" dxfId="52" priority="60" operator="containsText" text=" ">
      <formula>NOT(ISERROR(SEARCH(" ",R5)))</formula>
    </cfRule>
  </conditionalFormatting>
  <conditionalFormatting sqref="Z5:Z13">
    <cfRule type="containsText" dxfId="51" priority="58" operator="containsText" text=" ">
      <formula>NOT(ISERROR(SEARCH(" ",Z5)))</formula>
    </cfRule>
  </conditionalFormatting>
  <conditionalFormatting sqref="W5:X13">
    <cfRule type="containsText" dxfId="50" priority="57" operator="containsText" text=" ">
      <formula>NOT(ISERROR(SEARCH(" ",W5)))</formula>
    </cfRule>
  </conditionalFormatting>
  <conditionalFormatting sqref="B16:F19">
    <cfRule type="containsText" dxfId="49" priority="49" operator="containsText" text=" ">
      <formula>NOT(ISERROR(SEARCH(" ",B16)))</formula>
    </cfRule>
  </conditionalFormatting>
  <conditionalFormatting sqref="L5">
    <cfRule type="containsText" dxfId="48" priority="40" operator="containsText" text=" ">
      <formula>NOT(ISERROR(SEARCH(" ",L5)))</formula>
    </cfRule>
  </conditionalFormatting>
  <conditionalFormatting sqref="L6">
    <cfRule type="containsText" dxfId="47" priority="44" operator="containsText" text=" ">
      <formula>NOT(ISERROR(SEARCH(" ",L6)))</formula>
    </cfRule>
  </conditionalFormatting>
  <conditionalFormatting sqref="L7">
    <cfRule type="containsText" dxfId="46" priority="45" operator="containsText" text=" ">
      <formula>NOT(ISERROR(SEARCH(" ",L7)))</formula>
    </cfRule>
  </conditionalFormatting>
  <conditionalFormatting sqref="L8">
    <cfRule type="containsText" dxfId="45" priority="43" operator="containsText" text=" ">
      <formula>NOT(ISERROR(SEARCH(" ",L8)))</formula>
    </cfRule>
  </conditionalFormatting>
  <conditionalFormatting sqref="L9">
    <cfRule type="containsText" dxfId="44" priority="46" operator="containsText" text=" ">
      <formula>NOT(ISERROR(SEARCH(" ",L9)))</formula>
    </cfRule>
  </conditionalFormatting>
  <conditionalFormatting sqref="L10">
    <cfRule type="containsText" dxfId="43" priority="42" operator="containsText" text=" ">
      <formula>NOT(ISERROR(SEARCH(" ",L10)))</formula>
    </cfRule>
  </conditionalFormatting>
  <conditionalFormatting sqref="L11">
    <cfRule type="containsText" dxfId="42" priority="47" operator="containsText" text=" ">
      <formula>NOT(ISERROR(SEARCH(" ",L11)))</formula>
    </cfRule>
  </conditionalFormatting>
  <conditionalFormatting sqref="L12">
    <cfRule type="containsText" dxfId="41" priority="41" operator="containsText" text=" ">
      <formula>NOT(ISERROR(SEARCH(" ",L12)))</formula>
    </cfRule>
  </conditionalFormatting>
  <conditionalFormatting sqref="L13">
    <cfRule type="containsText" dxfId="40" priority="48" operator="containsText" text=" ">
      <formula>NOT(ISERROR(SEARCH(" ",L13)))</formula>
    </cfRule>
  </conditionalFormatting>
  <conditionalFormatting sqref="O9">
    <cfRule type="containsText" dxfId="39" priority="35" operator="containsText" text=" ">
      <formula>NOT(ISERROR(SEARCH(" ",O9)))</formula>
    </cfRule>
  </conditionalFormatting>
  <conditionalFormatting sqref="O10">
    <cfRule type="containsText" dxfId="38" priority="36" operator="containsText" text=" ">
      <formula>NOT(ISERROR(SEARCH(" ",O10)))</formula>
    </cfRule>
  </conditionalFormatting>
  <conditionalFormatting sqref="O11">
    <cfRule type="containsText" dxfId="37" priority="34" operator="containsText" text=" ">
      <formula>NOT(ISERROR(SEARCH(" ",O11)))</formula>
    </cfRule>
  </conditionalFormatting>
  <conditionalFormatting sqref="O12">
    <cfRule type="containsText" dxfId="36" priority="32" operator="containsText" text=" ">
      <formula>NOT(ISERROR(SEARCH(" ",O12)))</formula>
    </cfRule>
  </conditionalFormatting>
  <conditionalFormatting sqref="O13">
    <cfRule type="containsText" dxfId="35" priority="33" operator="containsText" text=" ">
      <formula>NOT(ISERROR(SEARCH(" ",O13)))</formula>
    </cfRule>
  </conditionalFormatting>
  <conditionalFormatting sqref="O5">
    <cfRule type="containsText" dxfId="34" priority="38" operator="containsText" text=" ">
      <formula>NOT(ISERROR(SEARCH(" ",O5)))</formula>
    </cfRule>
  </conditionalFormatting>
  <conditionalFormatting sqref="O8">
    <cfRule type="containsText" dxfId="33" priority="37" operator="containsText" text=" ">
      <formula>NOT(ISERROR(SEARCH(" ",O8)))</formula>
    </cfRule>
  </conditionalFormatting>
  <conditionalFormatting sqref="O6:O7">
    <cfRule type="containsText" dxfId="32" priority="39" operator="containsText" text=" ">
      <formula>NOT(ISERROR(SEARCH(" ",O6)))</formula>
    </cfRule>
  </conditionalFormatting>
  <conditionalFormatting sqref="Q8">
    <cfRule type="containsText" dxfId="31" priority="29" operator="containsText" text=" ">
      <formula>NOT(ISERROR(SEARCH(" ",Q8)))</formula>
    </cfRule>
  </conditionalFormatting>
  <conditionalFormatting sqref="Q9">
    <cfRule type="containsText" dxfId="30" priority="30" operator="containsText" text=" ">
      <formula>NOT(ISERROR(SEARCH(" ",Q9)))</formula>
    </cfRule>
  </conditionalFormatting>
  <conditionalFormatting sqref="Q10">
    <cfRule type="containsText" dxfId="29" priority="28" operator="containsText" text=" ">
      <formula>NOT(ISERROR(SEARCH(" ",Q10)))</formula>
    </cfRule>
  </conditionalFormatting>
  <conditionalFormatting sqref="Q11">
    <cfRule type="containsText" dxfId="28" priority="26" operator="containsText" text=" ">
      <formula>NOT(ISERROR(SEARCH(" ",Q11)))</formula>
    </cfRule>
  </conditionalFormatting>
  <conditionalFormatting sqref="Q12">
    <cfRule type="containsText" dxfId="27" priority="27" operator="containsText" text=" ">
      <formula>NOT(ISERROR(SEARCH(" ",Q12)))</formula>
    </cfRule>
  </conditionalFormatting>
  <conditionalFormatting sqref="Q13">
    <cfRule type="containsText" dxfId="26" priority="25" operator="containsText" text=" ">
      <formula>NOT(ISERROR(SEARCH(" ",Q13)))</formula>
    </cfRule>
  </conditionalFormatting>
  <conditionalFormatting sqref="Q5:Q7">
    <cfRule type="containsText" dxfId="25" priority="31" operator="containsText" text=" ">
      <formula>NOT(ISERROR(SEARCH(" ",Q5)))</formula>
    </cfRule>
  </conditionalFormatting>
  <conditionalFormatting sqref="T8">
    <cfRule type="containsText" dxfId="24" priority="22" operator="containsText" text=" ">
      <formula>NOT(ISERROR(SEARCH(" ",T8)))</formula>
    </cfRule>
  </conditionalFormatting>
  <conditionalFormatting sqref="T9">
    <cfRule type="containsText" dxfId="23" priority="21" operator="containsText" text=" ">
      <formula>NOT(ISERROR(SEARCH(" ",T9)))</formula>
    </cfRule>
  </conditionalFormatting>
  <conditionalFormatting sqref="T10">
    <cfRule type="containsText" dxfId="22" priority="20" operator="containsText" text=" ">
      <formula>NOT(ISERROR(SEARCH(" ",T10)))</formula>
    </cfRule>
  </conditionalFormatting>
  <conditionalFormatting sqref="T11">
    <cfRule type="containsText" dxfId="21" priority="19" operator="containsText" text=" ">
      <formula>NOT(ISERROR(SEARCH(" ",T11)))</formula>
    </cfRule>
  </conditionalFormatting>
  <conditionalFormatting sqref="T12">
    <cfRule type="containsText" dxfId="20" priority="18" operator="containsText" text=" ">
      <formula>NOT(ISERROR(SEARCH(" ",T12)))</formula>
    </cfRule>
  </conditionalFormatting>
  <conditionalFormatting sqref="T13">
    <cfRule type="containsText" dxfId="19" priority="17" operator="containsText" text=" ">
      <formula>NOT(ISERROR(SEARCH(" ",T13)))</formula>
    </cfRule>
  </conditionalFormatting>
  <conditionalFormatting sqref="T6:T7">
    <cfRule type="containsText" dxfId="18" priority="24" operator="containsText" text=" ">
      <formula>NOT(ISERROR(SEARCH(" ",T6)))</formula>
    </cfRule>
  </conditionalFormatting>
  <conditionalFormatting sqref="T5">
    <cfRule type="containsText" dxfId="17" priority="23" operator="containsText" text=" ">
      <formula>NOT(ISERROR(SEARCH(" ",T5)))</formula>
    </cfRule>
  </conditionalFormatting>
  <conditionalFormatting sqref="V8">
    <cfRule type="containsText" dxfId="16" priority="11" operator="containsText" text=" ">
      <formula>NOT(ISERROR(SEARCH(" ",V8)))</formula>
    </cfRule>
  </conditionalFormatting>
  <conditionalFormatting sqref="V9">
    <cfRule type="containsText" dxfId="15" priority="13" operator="containsText" text=" ">
      <formula>NOT(ISERROR(SEARCH(" ",V9)))</formula>
    </cfRule>
  </conditionalFormatting>
  <conditionalFormatting sqref="V10">
    <cfRule type="containsText" dxfId="14" priority="10" operator="containsText" text=" ">
      <formula>NOT(ISERROR(SEARCH(" ",V10)))</formula>
    </cfRule>
  </conditionalFormatting>
  <conditionalFormatting sqref="V11">
    <cfRule type="containsText" dxfId="13" priority="15" operator="containsText" text=" ">
      <formula>NOT(ISERROR(SEARCH(" ",V11)))</formula>
    </cfRule>
  </conditionalFormatting>
  <conditionalFormatting sqref="V12">
    <cfRule type="containsText" dxfId="12" priority="9" operator="containsText" text=" ">
      <formula>NOT(ISERROR(SEARCH(" ",V12)))</formula>
    </cfRule>
  </conditionalFormatting>
  <conditionalFormatting sqref="V13">
    <cfRule type="containsText" dxfId="11" priority="14" operator="containsText" text=" ">
      <formula>NOT(ISERROR(SEARCH(" ",V13)))</formula>
    </cfRule>
  </conditionalFormatting>
  <conditionalFormatting sqref="V5:V13">
    <cfRule type="cellIs" dxfId="10" priority="12" operator="equal">
      <formula>"闪电"</formula>
    </cfRule>
  </conditionalFormatting>
  <conditionalFormatting sqref="V5:V7">
    <cfRule type="containsText" dxfId="9" priority="16" operator="containsText" text=" ">
      <formula>NOT(ISERROR(SEARCH(" ",V5)))</formula>
    </cfRule>
  </conditionalFormatting>
  <conditionalFormatting sqref="Y8">
    <cfRule type="containsText" dxfId="8" priority="6" operator="containsText" text=" ">
      <formula>NOT(ISERROR(SEARCH(" ",Y8)))</formula>
    </cfRule>
  </conditionalFormatting>
  <conditionalFormatting sqref="Y11">
    <cfRule type="containsText" dxfId="7" priority="4" operator="containsText" text=" ">
      <formula>NOT(ISERROR(SEARCH(" ",Y11)))</formula>
    </cfRule>
  </conditionalFormatting>
  <conditionalFormatting sqref="Y6:Y7">
    <cfRule type="containsText" dxfId="6" priority="8" operator="containsText" text=" ">
      <formula>NOT(ISERROR(SEARCH(" ",Y6)))</formula>
    </cfRule>
  </conditionalFormatting>
  <conditionalFormatting sqref="Y9:Y10">
    <cfRule type="containsText" dxfId="5" priority="5" operator="containsText" text=" ">
      <formula>NOT(ISERROR(SEARCH(" ",Y9)))</formula>
    </cfRule>
  </conditionalFormatting>
  <conditionalFormatting sqref="Y12:Y13">
    <cfRule type="containsText" dxfId="4" priority="3" operator="containsText" text=" ">
      <formula>NOT(ISERROR(SEARCH(" ",Y12)))</formula>
    </cfRule>
  </conditionalFormatting>
  <conditionalFormatting sqref="Y5">
    <cfRule type="containsText" dxfId="3" priority="7" operator="containsText" text=" ">
      <formula>NOT(ISERROR(SEARCH(" ",Y5)))</formula>
    </cfRule>
  </conditionalFormatting>
  <conditionalFormatting sqref="C9:C10">
    <cfRule type="containsText" dxfId="2" priority="1" operator="containsText" text=" ">
      <formula>NOT(ISERROR(SEARCH(" ",C9)))</formula>
    </cfRule>
  </conditionalFormatting>
  <conditionalFormatting sqref="C12:C13 C5:C8">
    <cfRule type="containsText" dxfId="1" priority="2" operator="containsText" text=" ">
      <formula>NOT(ISERROR(SEARCH(" ",C5)))</formula>
    </cfRule>
  </conditionalFormatting>
  <hyperlinks>
    <hyperlink ref="A1" r:id="rId1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国庆7天乐|GuoqingActivity</vt:lpstr>
      <vt:lpstr>砸金蛋|SmashEgg</vt:lpstr>
      <vt:lpstr>金蛋任务|EggTask</vt:lpstr>
      <vt:lpstr>新手明日礼|TomorrowGift</vt:lpstr>
      <vt:lpstr>幸运金币|LuckyGold</vt:lpstr>
      <vt:lpstr>你游戏我买单|CashBack</vt:lpstr>
      <vt:lpstr>勇者斗恶龙|DragonDrop</vt:lpstr>
      <vt:lpstr>GM配置活动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2020-11-12T02:25:56Z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