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9840"/>
  </bookViews>
  <sheets>
    <sheet name="鱼属性|FishAttribute" sheetId="4" r:id="rId1"/>
    <sheet name="track属性|TrackAttribute" sheetId="5" r:id="rId2"/>
    <sheet name="来袭特效|bosscome" sheetId="7" r:id="rId3"/>
    <sheet name="特殊鱼刷新配置|BossRefresh" sheetId="6" r:id="rId4"/>
  </sheets>
  <externalReferences>
    <externalReference r:id="rId5"/>
  </externalReferences>
  <definedNames>
    <definedName name="_xlnm._FilterDatabase" localSheetId="0" hidden="1">'鱼属性|FishAttribute'!$A$4:$LF$89</definedName>
    <definedName name="_xlnm._FilterDatabase" localSheetId="1" hidden="1">'track属性|TrackAttribute'!$A$4:$AV$671</definedName>
    <definedName name="_xlnm._FilterDatabase" localSheetId="2" hidden="1">'来袭特效|bosscome'!$A$3:$H$88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F1" authorId="0">
      <text>
        <r>
          <rPr>
            <sz val="9"/>
            <rFont val="宋体"/>
            <charset val="134"/>
          </rPr>
          <t>捕鱼掉落话费券占比为计算值</t>
        </r>
      </text>
    </comment>
    <comment ref="AY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添加新的小精灵需要跟美术确认</t>
        </r>
      </text>
    </comment>
    <comment ref="BO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BP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BQ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BR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BS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BT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添加或者调整小精灵的时候需要重新调整</t>
        </r>
      </text>
    </comment>
    <comment ref="DV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目前参考的是闪电鱼的</t>
        </r>
      </text>
    </comment>
    <comment ref="DW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=F53-'全局参数|GlobalPar'!B28</t>
        </r>
      </text>
    </comment>
    <comment ref="EE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在鱼的价值的基础上，额外拿出10%，作为小游戏奖励</t>
        </r>
      </text>
    </comment>
    <comment ref="A4" authorId="0">
      <text>
        <r>
          <rPr>
            <sz val="9"/>
            <rFont val="宋体"/>
            <charset val="134"/>
          </rPr>
          <t>为了提高运算效率
id是写死的，策划注意一下，fishid和行号一一对应</t>
        </r>
      </text>
    </commen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C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5特殊鱼都不掉金币，特殊鱼都是单独处理的</t>
        </r>
      </text>
    </comment>
    <comment ref="N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掉落抽奖券时根据随机后的score值算出来的
要求炮倍*score必须是100的倍数</t>
        </r>
      </text>
    </comment>
    <comment ref="O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掉落抽奖券时根据随机后的score值算出来的
要求炮倍*score必须是100的倍数</t>
        </r>
      </text>
    </comment>
    <comment ref="V4" authorId="0">
      <text>
        <r>
          <rPr>
            <sz val="9"/>
            <rFont val="宋体"/>
            <charset val="134"/>
          </rPr>
          <t xml:space="preserve">有些鱼因为机制问题不能暴击，有些鱼因为分值已经很高，所以不配置暴击
</t>
        </r>
      </text>
    </comment>
    <comment ref="A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普通鱼掉落，锁定、冰送、召唤，按照开炮次数来计算，出现的物品的价值，还没配置</t>
        </r>
      </text>
    </comment>
    <comment ref="AF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先随机分值然后按照分值掉抽奖券
带玩法的per都为0</t>
        </r>
      </text>
    </comment>
    <comment ref="AG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按照平均值</t>
        </r>
      </text>
    </comment>
    <comment ref="AI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按照平均值</t>
        </r>
      </text>
    </comment>
    <comment ref="AJ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按照平均值</t>
        </r>
      </text>
    </comment>
    <comment ref="AM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按照平均值</t>
        </r>
      </text>
    </comment>
    <comment ref="BI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冰晶跟着缩放比一起走</t>
        </r>
      </text>
    </comment>
    <comment ref="BM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例如
类型是2</t>
        </r>
      </text>
    </comment>
    <comment ref="BQ4" authorId="0">
      <text>
        <r>
          <rPr>
            <sz val="9"/>
            <rFont val="宋体"/>
            <charset val="134"/>
          </rPr>
          <t xml:space="preserve">
泡泡捕鱼当前使用版本</t>
        </r>
      </text>
    </comment>
    <comment ref="FB4" authorId="0">
      <text>
        <r>
          <rPr>
            <b/>
            <sz val="9"/>
            <rFont val="宋体"/>
            <charset val="134"/>
          </rPr>
          <t>基础值是个固定值</t>
        </r>
      </text>
    </comment>
    <comment ref="FJ4" authorId="0">
      <text>
        <r>
          <rPr>
            <b/>
            <sz val="9"/>
            <rFont val="宋体"/>
            <charset val="134"/>
          </rPr>
          <t xml:space="preserve">鱼被捕获情况下掉落概率
按照分值计算出的大致概率
</t>
        </r>
      </text>
    </comment>
    <comment ref="HQ4" authorId="0">
      <text>
        <r>
          <rPr>
            <b/>
            <sz val="9"/>
            <rFont val="宋体"/>
            <charset val="134"/>
          </rPr>
          <t>基础值是个固定值</t>
        </r>
      </text>
    </comment>
    <comment ref="HY4" authorId="0">
      <text>
        <r>
          <rPr>
            <b/>
            <sz val="9"/>
            <rFont val="宋体"/>
            <charset val="134"/>
          </rPr>
          <t xml:space="preserve">鱼被捕获情况下掉落概率
按照分值计算出的大致概率
</t>
        </r>
      </text>
    </comment>
    <comment ref="FD5" authorId="0">
      <text>
        <r>
          <rPr>
            <b/>
            <sz val="9"/>
            <rFont val="宋体"/>
            <charset val="134"/>
          </rPr>
          <t>鱼被捕获概率*鱼被捕获下掉落概率</t>
        </r>
        <r>
          <rPr>
            <sz val="9"/>
            <rFont val="宋体"/>
            <charset val="134"/>
          </rPr>
          <t xml:space="preserve">
</t>
        </r>
      </text>
    </comment>
    <comment ref="HS5" authorId="0">
      <text>
        <r>
          <rPr>
            <b/>
            <sz val="9"/>
            <rFont val="宋体"/>
            <charset val="134"/>
          </rPr>
          <t>鱼被捕获概率*鱼被捕获下掉落概率</t>
        </r>
        <r>
          <rPr>
            <sz val="9"/>
            <rFont val="宋体"/>
            <charset val="134"/>
          </rPr>
          <t xml:space="preserve">
</t>
        </r>
      </text>
    </comment>
    <comment ref="HW5" authorId="0">
      <text>
        <r>
          <rPr>
            <b/>
            <sz val="9"/>
            <rFont val="宋体"/>
            <charset val="134"/>
          </rPr>
          <t>总额</t>
        </r>
      </text>
    </comment>
    <comment ref="HX5" authorId="0">
      <text>
        <r>
          <rPr>
            <b/>
            <sz val="9"/>
            <rFont val="宋体"/>
            <charset val="134"/>
          </rPr>
          <t>面额</t>
        </r>
      </text>
    </comment>
    <comment ref="EA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5分钟出现一个红包，20分钟出完</t>
        </r>
      </text>
    </comment>
    <comment ref="AY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动作改成序列帧有点大，所以改回spine</t>
        </r>
      </text>
    </comment>
    <comment ref="F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从【黄金鱼分值设计】score不能为float类型</t>
        </r>
      </text>
    </comment>
    <comment ref="J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从【黄金鱼分值设计】score不能为float类型</t>
        </r>
      </text>
    </comment>
    <comment ref="K3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黄金鱼走权重随机</t>
        </r>
      </text>
    </comment>
    <comment ref="AY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动作改成序列帧有点大，所以改回spine</t>
        </r>
      </text>
    </comment>
    <comment ref="AY3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动作改成序列帧有点大，所以改回spine</t>
        </r>
      </text>
    </comment>
    <comment ref="B41" authorId="0">
      <text>
        <r>
          <rPr>
            <b/>
            <sz val="9"/>
            <rFont val="宋体"/>
            <charset val="134"/>
          </rPr>
          <t>是海盗船哦</t>
        </r>
      </text>
    </comment>
    <comment ref="T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不掉小游戏卡牌</t>
        </r>
      </text>
    </comment>
    <comment ref="K43" authorId="0">
      <text>
        <r>
          <rPr>
            <sz val="9"/>
            <rFont val="宋体"/>
            <charset val="134"/>
          </rPr>
          <t>不能改为scoreF</t>
        </r>
      </text>
    </comment>
    <comment ref="B44" author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F45" authorId="0">
      <text>
        <r>
          <rPr>
            <b/>
            <sz val="9"/>
            <rFont val="宋体"/>
            <charset val="134"/>
          </rPr>
          <t>改完后需要让全局表：
BHjinglingScore=该值</t>
        </r>
      </text>
    </comment>
    <comment ref="K45" authorId="0">
      <text>
        <r>
          <rPr>
            <sz val="9"/>
            <rFont val="宋体"/>
            <charset val="134"/>
          </rPr>
          <t>不能改为scoreF</t>
        </r>
      </text>
    </comment>
    <comment ref="AH45" authorId="0">
      <text>
        <r>
          <rPr>
            <sz val="9"/>
            <rFont val="宋体"/>
            <charset val="134"/>
          </rPr>
          <t>不增加开火时间</t>
        </r>
      </text>
    </comment>
    <comment ref="FH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冰海精灵、玄龙鲸鱼、艾莎技能触发一刻不掉福卡</t>
        </r>
      </text>
    </comment>
    <comment ref="HW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冰海精灵、玄龙鲸鱼、艾莎技能触发一刻不掉福卡</t>
        </r>
      </text>
    </comment>
    <comment ref="DV46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W46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X46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Y46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K47" authorId="0">
      <text>
        <r>
          <rPr>
            <sz val="9"/>
            <rFont val="宋体"/>
            <charset val="134"/>
          </rPr>
          <t>不能改为scoreF</t>
        </r>
      </text>
    </comment>
    <comment ref="BX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财神是单独翻倍动画时间乘以倍数+配置时间2</t>
        </r>
      </text>
    </comment>
    <comment ref="CP47" authorId="0">
      <text>
        <r>
          <rPr>
            <sz val="9"/>
            <rFont val="宋体"/>
            <charset val="134"/>
          </rPr>
          <t xml:space="preserve">注意，财神特殊，有很多技能阶段，技能阶段语音在音效表配置不变
</t>
        </r>
      </text>
    </comment>
    <comment ref="F48" authorId="0">
      <text>
        <r>
          <rPr>
            <b/>
            <sz val="9"/>
            <rFont val="宋体"/>
            <charset val="134"/>
          </rPr>
          <t>改完后需要让全局表：longjingScore=该值</t>
        </r>
      </text>
    </comment>
    <comment ref="T4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B49" authorId="0">
      <text>
        <r>
          <rPr>
            <sz val="9"/>
            <rFont val="宋体"/>
            <charset val="134"/>
          </rPr>
          <t xml:space="preserve">
彩金boss
不掉抽奖券、小游戏卡牌、福卡、免费开火增加时间、无充值池子必中</t>
        </r>
      </text>
    </comment>
    <comment ref="K49" authorId="0">
      <text>
        <r>
          <rPr>
            <sz val="9"/>
            <rFont val="宋体"/>
            <charset val="134"/>
          </rPr>
          <t>不能改为scoreF</t>
        </r>
      </text>
    </comment>
    <comment ref="T4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FH4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彩金boss
不掉抽奖券、小游戏卡牌、福卡、免费开火增加时间、</t>
        </r>
      </text>
    </comment>
    <comment ref="HW4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彩金boss
不掉抽奖券、小游戏卡牌、福卡、免费开火增加时间、</t>
        </r>
      </text>
    </comment>
    <comment ref="T5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B51" author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T5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B52" authorId="0">
      <text>
        <r>
          <rPr>
            <b/>
            <sz val="9"/>
            <rFont val="宋体"/>
            <charset val="134"/>
          </rPr>
          <t>水母</t>
        </r>
      </text>
    </comment>
    <comment ref="K53" authorId="0">
      <text>
        <r>
          <rPr>
            <sz val="9"/>
            <rFont val="宋体"/>
            <charset val="134"/>
          </rPr>
          <t>不能改为scoreF</t>
        </r>
      </text>
    </comment>
    <comment ref="T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AF5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特殊鱼、龙舟、福卡不掉抽奖券、小游戏卡牌、免费开火增加时间</t>
        </r>
      </text>
    </comment>
    <comment ref="B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只生效了新手阶段
方案C的</t>
        </r>
        <r>
          <rPr>
            <b/>
            <sz val="9"/>
            <rFont val="宋体"/>
            <charset val="134"/>
          </rPr>
          <t>EC</t>
        </r>
      </text>
    </comment>
    <comment ref="K54" authorId="0">
      <text>
        <r>
          <rPr>
            <sz val="9"/>
            <rFont val="宋体"/>
            <charset val="134"/>
          </rPr>
          <t>不能改为scoreF</t>
        </r>
      </text>
    </comment>
    <comment ref="DV54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W54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X54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Y54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F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分值没啥意义，实际根据存储总金币计算值</t>
        </r>
      </text>
    </comment>
    <comment ref="J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分值没啥意义，实际根据存储总金币计算值</t>
        </r>
      </text>
    </comment>
    <comment ref="K55" authorId="0">
      <text>
        <r>
          <rPr>
            <sz val="9"/>
            <rFont val="宋体"/>
            <charset val="134"/>
          </rPr>
          <t>不能改为scoreF</t>
        </r>
      </text>
    </comment>
    <comment ref="T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V55" authorId="0">
      <text>
        <r>
          <rPr>
            <b/>
            <sz val="9"/>
            <rFont val="宋体"/>
            <charset val="134"/>
          </rPr>
          <t>聚宝盆不能配置暴击</t>
        </r>
        <r>
          <rPr>
            <sz val="9"/>
            <rFont val="宋体"/>
            <charset val="134"/>
          </rPr>
          <t xml:space="preserve">
</t>
        </r>
      </text>
    </comment>
    <comment ref="F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卡牌鱼价值和不掉卡牌鱼的分值是一样的</t>
        </r>
      </text>
    </comment>
    <comment ref="J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卡牌鱼价值和不掉卡牌鱼的分值是一样的</t>
        </r>
      </text>
    </comment>
    <comment ref="K56" authorId="0">
      <text>
        <r>
          <rPr>
            <sz val="9"/>
            <rFont val="宋体"/>
            <charset val="134"/>
          </rPr>
          <t>不能改为scoreF</t>
        </r>
      </text>
    </comment>
    <comment ref="AG56" authorId="0">
      <text>
        <r>
          <rPr>
            <b/>
            <sz val="9"/>
            <rFont val="宋体"/>
            <charset val="134"/>
          </rPr>
          <t>海豚特殊处理，捕获必掉卡牌，额外掉落为0%</t>
        </r>
      </text>
    </comment>
    <comment ref="K57" authorId="0">
      <text>
        <r>
          <rPr>
            <sz val="9"/>
            <rFont val="宋体"/>
            <charset val="134"/>
          </rPr>
          <t>不能改为scoreF</t>
        </r>
      </text>
    </comment>
    <comment ref="T5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B58" authorId="0">
      <text>
        <r>
          <rPr>
            <sz val="9"/>
            <rFont val="宋体"/>
            <charset val="134"/>
          </rPr>
          <t>原龙舟</t>
        </r>
      </text>
    </comment>
    <comment ref="C5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普通鱼</t>
        </r>
      </text>
    </comment>
    <comment ref="K58" authorId="0">
      <text>
        <r>
          <rPr>
            <sz val="9"/>
            <rFont val="宋体"/>
            <charset val="134"/>
          </rPr>
          <t>不能改为scoreF</t>
        </r>
      </text>
    </comment>
    <comment ref="T5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FJ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M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P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S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V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FY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B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E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H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K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N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Q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T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W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GZ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HC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HF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HI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HL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HO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HY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B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E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H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K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N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Q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T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W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IZ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C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F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I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L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O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R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U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JX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KA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KD58" authorId="0">
      <text>
        <r>
          <rPr>
            <b/>
            <sz val="9"/>
            <rFont val="宋体"/>
            <charset val="134"/>
          </rPr>
          <t>龙舟按照
净消耗2500金币=1福卡</t>
        </r>
      </text>
    </comment>
    <comment ref="T5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AF5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特殊鱼、龙舟、福卡不掉抽奖券、小游戏卡牌、免费开火增加时间</t>
        </r>
      </text>
    </comment>
    <comment ref="B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漩涡鱼</t>
        </r>
      </text>
    </comment>
    <comment ref="F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漩涡鱼分值没实际意义只是用来处理锁定逻辑</t>
        </r>
      </text>
    </comment>
    <comment ref="K60" authorId="0">
      <text>
        <r>
          <rPr>
            <sz val="9"/>
            <rFont val="宋体"/>
            <charset val="134"/>
          </rPr>
          <t>不能改为scoreF</t>
        </r>
      </text>
    </comment>
    <comment ref="K61" authorId="0">
      <text>
        <r>
          <rPr>
            <sz val="9"/>
            <rFont val="宋体"/>
            <charset val="134"/>
          </rPr>
          <t>不能改为scoreF</t>
        </r>
      </text>
    </comment>
    <comment ref="T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AF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特殊鱼、龙舟、福卡不掉抽奖券、小游戏卡牌、免费开火增加时间</t>
        </r>
      </text>
    </comment>
    <comment ref="BC62" authorId="0">
      <text>
        <r>
          <rPr>
            <b/>
            <sz val="9"/>
            <rFont val="宋体"/>
            <charset val="134"/>
          </rPr>
          <t xml:space="preserve">组合鱼专用a,b
</t>
        </r>
        <r>
          <rPr>
            <sz val="9"/>
            <rFont val="宋体"/>
            <charset val="134"/>
          </rPr>
          <t>a,b标识改fishid的组合鱼track中，第1个wave中的</t>
        </r>
        <r>
          <rPr>
            <b/>
            <sz val="9"/>
            <rFont val="宋体"/>
            <charset val="134"/>
          </rPr>
          <t>鱼</t>
        </r>
        <r>
          <rPr>
            <sz val="9"/>
            <rFont val="宋体"/>
            <charset val="134"/>
          </rPr>
          <t>缩放为a，第2个wave缩放为b，
若本track有3个鱼则，再加一个缩放倍数c...</t>
        </r>
      </text>
    </comment>
    <comment ref="BD62" authorId="0">
      <text>
        <r>
          <rPr>
            <b/>
            <sz val="9"/>
            <rFont val="宋体"/>
            <charset val="134"/>
          </rPr>
          <t xml:space="preserve">组合鱼专用a,b
</t>
        </r>
        <r>
          <rPr>
            <sz val="9"/>
            <rFont val="宋体"/>
            <charset val="134"/>
          </rPr>
          <t>a,b标识改fishid的组合鱼track中，第1个wave中的</t>
        </r>
        <r>
          <rPr>
            <b/>
            <sz val="9"/>
            <rFont val="宋体"/>
            <charset val="134"/>
          </rPr>
          <t>鱼</t>
        </r>
        <r>
          <rPr>
            <sz val="9"/>
            <rFont val="宋体"/>
            <charset val="134"/>
          </rPr>
          <t>缩放为a，第2个wave缩放为b，
若本track有3个鱼则，再加一个缩放倍数c...</t>
        </r>
      </text>
    </comment>
    <comment ref="BE62" authorId="0">
      <text>
        <r>
          <rPr>
            <b/>
            <sz val="9"/>
            <rFont val="宋体"/>
            <charset val="134"/>
          </rPr>
          <t xml:space="preserve">组合鱼专用a,b
</t>
        </r>
        <r>
          <rPr>
            <sz val="9"/>
            <rFont val="宋体"/>
            <charset val="134"/>
          </rPr>
          <t>a,b标识改fishid的组合鱼track中，第1个wave中的</t>
        </r>
        <r>
          <rPr>
            <b/>
            <sz val="9"/>
            <rFont val="宋体"/>
            <charset val="134"/>
          </rPr>
          <t>底座</t>
        </r>
        <r>
          <rPr>
            <sz val="9"/>
            <rFont val="宋体"/>
            <charset val="134"/>
          </rPr>
          <t>缩放为a，第2个及后续wave缩放为b
若本track有3个鱼则，再加一个缩放倍数c...</t>
        </r>
      </text>
    </comment>
    <comment ref="B67" authorId="0">
      <text>
        <r>
          <rPr>
            <b/>
            <sz val="9"/>
            <rFont val="宋体"/>
            <charset val="134"/>
          </rPr>
          <t>3D圣龙</t>
        </r>
      </text>
    </comment>
    <comment ref="B68" authorId="0">
      <text>
        <r>
          <rPr>
            <b/>
            <sz val="9"/>
            <rFont val="宋体"/>
            <charset val="134"/>
          </rPr>
          <t>是凤凰哦</t>
        </r>
      </text>
    </comment>
    <comment ref="T6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不掉小游戏卡牌</t>
        </r>
      </text>
    </comment>
    <comment ref="T7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AF7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特殊鱼、龙舟、福卡不掉抽奖券、小游戏卡牌、免费开火增加时间</t>
        </r>
      </text>
    </comment>
    <comment ref="B77" authorId="0">
      <text>
        <r>
          <rPr>
            <b/>
            <sz val="9"/>
            <rFont val="宋体"/>
            <charset val="134"/>
          </rPr>
          <t>小水母</t>
        </r>
      </text>
    </comment>
    <comment ref="B7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小倍率</t>
        </r>
      </text>
    </comment>
    <comment ref="B7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小倍率</t>
        </r>
      </text>
    </comment>
    <comment ref="B8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小倍率</t>
        </r>
      </text>
    </comment>
    <comment ref="B8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小倍率</t>
        </r>
      </text>
    </comment>
    <comment ref="T8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不掉卡牌</t>
        </r>
      </text>
    </comment>
    <comment ref="T8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不掉小游戏卡牌</t>
        </r>
      </text>
    </comment>
    <comment ref="DV88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W88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X88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Y88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B8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只生效了新手阶段
方案C的</t>
        </r>
        <r>
          <rPr>
            <b/>
            <sz val="9"/>
            <rFont val="宋体"/>
            <charset val="134"/>
          </rPr>
          <t>EC</t>
        </r>
      </text>
    </comment>
    <comment ref="K89" authorId="0">
      <text>
        <r>
          <rPr>
            <sz val="9"/>
            <rFont val="宋体"/>
            <charset val="134"/>
          </rPr>
          <t>社稷图击破计算方式
先随机分值，然后减去全局表配置的击破道具分值</t>
        </r>
      </text>
    </comment>
    <comment ref="CT89" authorId="0">
      <text>
        <r>
          <rPr>
            <sz val="9"/>
            <rFont val="宋体"/>
            <charset val="134"/>
          </rPr>
          <t>技能鱼和鱼本身要保持一致</t>
        </r>
      </text>
    </comment>
    <comment ref="DV89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W89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X89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  <comment ref="DY89" authorId="0">
      <text>
        <r>
          <rPr>
            <b/>
            <sz val="9"/>
            <rFont val="宋体"/>
            <charset val="134"/>
          </rPr>
          <t>艾莎flashE为0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测试鱼用的track，版本稳定后删掉</t>
        </r>
      </text>
    </comment>
    <comment ref="W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测试鱼用的track，版本稳定后删掉</t>
        </r>
      </text>
    </comment>
    <comment ref="I56" authorId="0">
      <text>
        <r>
          <rPr>
            <sz val="9"/>
            <rFont val="宋体"/>
            <charset val="134"/>
          </rPr>
          <t>301~310；401~404；601~610不要配置此列；召唤出的鱼配置此列会被正常逻辑刷新出来</t>
        </r>
      </text>
    </comment>
    <comment ref="A6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I66" authorId="0">
      <text>
        <r>
          <rPr>
            <sz val="9"/>
            <rFont val="宋体"/>
            <charset val="134"/>
          </rPr>
          <t xml:space="preserve">301~310；401~404；601~610不要配置此列；召唤出的鱼配置此列会被正常逻辑刷新出来
</t>
        </r>
      </text>
    </comment>
    <comment ref="A6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A6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A6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A7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I70" authorId="0">
      <text>
        <r>
          <rPr>
            <sz val="9"/>
            <rFont val="宋体"/>
            <charset val="134"/>
          </rPr>
          <t xml:space="preserve">301~310；401~404；601~610不要配置此列；召唤出的鱼配置此列会被正常逻辑刷新出来
</t>
        </r>
      </text>
    </comment>
    <comment ref="A7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A7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A7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boss召唤用的</t>
        </r>
      </text>
    </comment>
    <comment ref="I92" authorId="0">
      <text>
        <r>
          <rPr>
            <sz val="9"/>
            <rFont val="宋体"/>
            <charset val="134"/>
          </rPr>
          <t xml:space="preserve">301~310；401~404；601~610不要配置此列；召唤出的鱼配置此列会被正常逻辑刷新出来
</t>
        </r>
      </text>
    </comment>
    <comment ref="AI10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为了提高运算效率
id是写死的，策划注意一下，fishid和行号一一对应</t>
        </r>
      </text>
    </comment>
    <comment ref="AJ10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AK10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5特殊鱼都不掉金币，特殊鱼都是单独处理的</t>
        </r>
      </text>
    </comment>
    <comment ref="AJ153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  <comment ref="AL15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卡牌鱼价值和不掉卡牌鱼的分值是一样的</t>
        </r>
      </text>
    </comment>
    <comment ref="AK15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普通鱼</t>
        </r>
      </text>
    </comment>
    <comment ref="AM15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普通鱼</t>
        </r>
      </text>
    </comment>
    <comment ref="A530" authorId="0">
      <text>
        <r>
          <rPr>
            <sz val="9"/>
            <rFont val="宋体"/>
            <charset val="134"/>
          </rPr>
          <t xml:space="preserve">
雷神锤1701~1719；聚宝盆1720~1739；河豚编号48，1740~1759；</t>
        </r>
      </text>
    </comment>
    <comment ref="A6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这种track尽量找所有房间都能出现的小鱼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里面有些名字是没有鱼对应的小精灵的，暂时用鱼的代替</t>
        </r>
      </text>
    </comment>
    <comment ref="B41" authorId="0">
      <text>
        <r>
          <rPr>
            <b/>
            <sz val="9"/>
            <rFont val="宋体"/>
            <charset val="134"/>
          </rPr>
          <t>是海盗船哦</t>
        </r>
      </text>
    </comment>
    <comment ref="B44" author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B49" authorId="0">
      <text>
        <r>
          <rPr>
            <sz val="9"/>
            <rFont val="宋体"/>
            <charset val="134"/>
          </rPr>
          <t xml:space="preserve">
彩金boss
不掉抽奖券、小游戏卡牌、福卡、免费开火增加时间、无充值池子必中</t>
        </r>
      </text>
    </comment>
    <comment ref="B51" author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B52" authorId="0">
      <text>
        <r>
          <rPr>
            <b/>
            <sz val="9"/>
            <rFont val="宋体"/>
            <charset val="134"/>
          </rPr>
          <t>水母</t>
        </r>
      </text>
    </comment>
    <comment ref="B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只生效了新手阶段
方案C的</t>
        </r>
        <r>
          <rPr>
            <b/>
            <sz val="9"/>
            <rFont val="宋体"/>
            <charset val="134"/>
          </rPr>
          <t>EC</t>
        </r>
      </text>
    </comment>
    <comment ref="B58" authorId="0">
      <text>
        <r>
          <rPr>
            <sz val="9"/>
            <rFont val="宋体"/>
            <charset val="134"/>
          </rPr>
          <t>原龙舟</t>
        </r>
      </text>
    </comment>
    <comment ref="B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漩涡鱼</t>
        </r>
      </text>
    </comment>
    <comment ref="B67" authorId="0">
      <text>
        <r>
          <rPr>
            <b/>
            <sz val="9"/>
            <rFont val="宋体"/>
            <charset val="134"/>
          </rPr>
          <t>3D圣龙</t>
        </r>
      </text>
    </comment>
    <comment ref="B68" authorId="0">
      <text>
        <r>
          <rPr>
            <b/>
            <sz val="9"/>
            <rFont val="宋体"/>
            <charset val="134"/>
          </rPr>
          <t>是凤凰哦</t>
        </r>
      </text>
    </comment>
    <comment ref="B77" authorId="0">
      <text>
        <r>
          <rPr>
            <b/>
            <sz val="9"/>
            <rFont val="宋体"/>
            <charset val="134"/>
          </rPr>
          <t>水母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C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刷新队列不允许连续刷两只相同的鱼</t>
        </r>
      </text>
    </comment>
    <comment ref="C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刷新队列不允许连续刷两只相同的鱼</t>
        </r>
      </text>
    </comment>
    <comment ref="C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刷新队列不允许连续刷两只相同的鱼</t>
        </r>
      </text>
    </comment>
    <comment ref="C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刷新队列不允许连续刷两只相同的鱼</t>
        </r>
      </text>
    </comment>
    <comment ref="C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刷新队列不允许连续刷两只相同的鱼</t>
        </r>
      </text>
    </comment>
    <comment ref="C3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刷新队列不允许连续刷两只相同的鱼</t>
        </r>
      </text>
    </comment>
  </commentList>
</comments>
</file>

<file path=xl/sharedStrings.xml><?xml version="1.0" encoding="utf-8"?>
<sst xmlns="http://schemas.openxmlformats.org/spreadsheetml/2006/main" count="4393" uniqueCount="1574">
  <si>
    <t>cs</t>
  </si>
  <si>
    <t>c</t>
  </si>
  <si>
    <t>s</t>
  </si>
  <si>
    <t>S</t>
  </si>
  <si>
    <r>
      <rPr>
        <sz val="10"/>
        <color theme="1"/>
        <rFont val="微软雅黑"/>
        <charset val="134"/>
      </rPr>
      <t>c</t>
    </r>
    <r>
      <rPr>
        <sz val="10"/>
        <color theme="1"/>
        <rFont val="微软雅黑"/>
        <charset val="134"/>
      </rPr>
      <t>s</t>
    </r>
  </si>
  <si>
    <t>闪电价值</t>
  </si>
  <si>
    <t>闪电单目标阈值</t>
  </si>
  <si>
    <t>设定：每分钟出N个钻石</t>
  </si>
  <si>
    <t>小游戏价值占比</t>
  </si>
  <si>
    <t>祝福增加时间对应价值占鱼的score比例</t>
  </si>
  <si>
    <t>冰海精灵免费开火</t>
  </si>
  <si>
    <r>
      <rPr>
        <sz val="11"/>
        <color theme="1"/>
        <rFont val="微软雅黑"/>
        <charset val="134"/>
      </rPr>
      <t>玩家净消耗5000得福卡x1，模型为：</t>
    </r>
    <r>
      <rPr>
        <sz val="8"/>
        <color theme="1"/>
        <rFont val="微软雅黑"/>
        <charset val="134"/>
      </rPr>
      <t>1倍炮、1福卡、1分鱼</t>
    </r>
  </si>
  <si>
    <r>
      <rPr>
        <sz val="11"/>
        <color theme="1"/>
        <rFont val="微软雅黑"/>
        <charset val="134"/>
      </rPr>
      <t>鱼被捕获情况下掉落福卡概率=炮倍*value*</t>
    </r>
    <r>
      <rPr>
        <b/>
        <sz val="11"/>
        <color theme="1"/>
        <rFont val="微软雅黑"/>
        <charset val="134"/>
      </rPr>
      <t>基础捕鱼掉落福卡概率</t>
    </r>
    <r>
      <rPr>
        <sz val="11"/>
        <color theme="1"/>
        <rFont val="微软雅黑"/>
        <charset val="134"/>
      </rPr>
      <t>/掉落总额/能量0.96</t>
    </r>
  </si>
  <si>
    <r>
      <rPr>
        <sz val="11"/>
        <color theme="1"/>
        <rFont val="微软雅黑"/>
        <charset val="134"/>
      </rPr>
      <t>玩家净消耗5xxx金币得</t>
    </r>
    <r>
      <rPr>
        <b/>
        <sz val="11"/>
        <color theme="1"/>
        <rFont val="微软雅黑"/>
        <charset val="134"/>
      </rPr>
      <t>猴碎片</t>
    </r>
    <r>
      <rPr>
        <sz val="11"/>
        <color theme="1"/>
        <rFont val="微软雅黑"/>
        <charset val="134"/>
      </rPr>
      <t>x1，模型为：</t>
    </r>
    <r>
      <rPr>
        <sz val="8"/>
        <color theme="1"/>
        <rFont val="微软雅黑"/>
        <charset val="134"/>
      </rPr>
      <t>1倍炮、1碎片、1分鱼</t>
    </r>
  </si>
  <si>
    <r>
      <rPr>
        <sz val="11"/>
        <color theme="1"/>
        <rFont val="微软雅黑"/>
        <charset val="134"/>
      </rPr>
      <t>鱼被捕获情况下掉落</t>
    </r>
    <r>
      <rPr>
        <b/>
        <sz val="11"/>
        <color theme="1"/>
        <rFont val="微软雅黑"/>
        <charset val="134"/>
      </rPr>
      <t>碎片</t>
    </r>
    <r>
      <rPr>
        <sz val="11"/>
        <color theme="1"/>
        <rFont val="微软雅黑"/>
        <charset val="134"/>
      </rPr>
      <t>概率=炮倍*value*</t>
    </r>
    <r>
      <rPr>
        <b/>
        <sz val="11"/>
        <color theme="1"/>
        <rFont val="微软雅黑"/>
        <charset val="134"/>
      </rPr>
      <t>基础捕鱼掉落碎片概率</t>
    </r>
    <r>
      <rPr>
        <sz val="11"/>
        <color theme="1"/>
        <rFont val="微软雅黑"/>
        <charset val="134"/>
      </rPr>
      <t>/掉落总额</t>
    </r>
  </si>
  <si>
    <r>
      <rPr>
        <b/>
        <sz val="11"/>
        <color theme="1"/>
        <rFont val="微软雅黑"/>
        <charset val="134"/>
      </rPr>
      <t>勇者斗恶龙，鱼被捕获情况下，炮倍对应的掉落概率（0</t>
    </r>
    <r>
      <rPr>
        <b/>
        <sz val="11"/>
        <color theme="1"/>
        <rFont val="微软雅黑"/>
        <charset val="134"/>
      </rPr>
      <t>%~100%）</t>
    </r>
  </si>
  <si>
    <t>闪电金币价值</t>
  </si>
  <si>
    <t>弹珠价值1</t>
  </si>
  <si>
    <t>弹珠价值2</t>
  </si>
  <si>
    <t>弹珠价值3</t>
  </si>
  <si>
    <t>int</t>
  </si>
  <si>
    <t>string</t>
  </si>
  <si>
    <t>float</t>
  </si>
  <si>
    <t>int[]</t>
  </si>
  <si>
    <t>String</t>
  </si>
  <si>
    <t>闪电价值穿透系数</t>
  </si>
  <si>
    <t>炮开火频率/s</t>
  </si>
  <si>
    <t>小游戏积分</t>
  </si>
  <si>
    <t>金币</t>
  </si>
  <si>
    <t>基础捕获鱼掉落福卡概率</t>
  </si>
  <si>
    <t>对应全局表buyuJinguseG</t>
  </si>
  <si>
    <t>基础捕获鱼掉落碎片概率</t>
  </si>
  <si>
    <t>记得修改全局表mongkeySPG</t>
  </si>
  <si>
    <t>时间节奏:/分</t>
  </si>
  <si>
    <t>最高概率</t>
  </si>
  <si>
    <t>积满耗时</t>
  </si>
  <si>
    <t>fishId</t>
  </si>
  <si>
    <t>name</t>
  </si>
  <si>
    <t>fishType</t>
  </si>
  <si>
    <r>
      <rPr>
        <sz val="10"/>
        <color theme="1"/>
        <rFont val="微软雅黑"/>
        <charset val="134"/>
      </rPr>
      <t>fishType</t>
    </r>
    <r>
      <rPr>
        <sz val="10"/>
        <color theme="1"/>
        <rFont val="微软雅黑"/>
        <charset val="134"/>
      </rPr>
      <t>Child</t>
    </r>
  </si>
  <si>
    <t>scapegoat</t>
  </si>
  <si>
    <t>score</t>
  </si>
  <si>
    <t>scoreShow</t>
  </si>
  <si>
    <t>suoding</t>
  </si>
  <si>
    <t>scoreStage</t>
  </si>
  <si>
    <t>sharkScore</t>
  </si>
  <si>
    <t>scoreF</t>
  </si>
  <si>
    <t>scoreF1</t>
  </si>
  <si>
    <t>type</t>
  </si>
  <si>
    <t>moonStone</t>
  </si>
  <si>
    <t>otherStone</t>
  </si>
  <si>
    <t>quanNum</t>
  </si>
  <si>
    <t>chuiziPro</t>
  </si>
  <si>
    <t>dropDiamond</t>
  </si>
  <si>
    <t>diamondPro</t>
  </si>
  <si>
    <t>dropGameCard</t>
  </si>
  <si>
    <t>stDropCailiao</t>
  </si>
  <si>
    <t>critPer</t>
  </si>
  <si>
    <t>stPerQuan</t>
  </si>
  <si>
    <t>stDropQuanNum</t>
  </si>
  <si>
    <t>stDropQuanUnit</t>
  </si>
  <si>
    <t>buyuFuka</t>
  </si>
  <si>
    <t>stDropSPNum</t>
  </si>
  <si>
    <t>stDropSPUnit</t>
  </si>
  <si>
    <t>buyuSP</t>
  </si>
  <si>
    <t>dropGroup</t>
  </si>
  <si>
    <t>dropDantouP</t>
  </si>
  <si>
    <t>perDraw</t>
  </si>
  <si>
    <t>perCard</t>
  </si>
  <si>
    <t>perAddT</t>
  </si>
  <si>
    <t>standardPer</t>
  </si>
  <si>
    <t>danzhu1Per</t>
  </si>
  <si>
    <t>danzhu2Per</t>
  </si>
  <si>
    <t>danzhu3Per</t>
  </si>
  <si>
    <t>perDiamond</t>
  </si>
  <si>
    <t>addTime</t>
  </si>
  <si>
    <t>addTimeP</t>
  </si>
  <si>
    <t>rmbPoolE</t>
  </si>
  <si>
    <t>isMustHit</t>
  </si>
  <si>
    <t>isMustHitFP</t>
  </si>
  <si>
    <t>isMustHitF</t>
  </si>
  <si>
    <t>bingDongP</t>
  </si>
  <si>
    <t>EC</t>
  </si>
  <si>
    <t>Ctype</t>
  </si>
  <si>
    <t>goldDropType</t>
  </si>
  <si>
    <t>animationType</t>
  </si>
  <si>
    <t>isSpine</t>
  </si>
  <si>
    <t>die_shake</t>
  </si>
  <si>
    <t>die_bg</t>
  </si>
  <si>
    <t>fishAngle</t>
  </si>
  <si>
    <t>scale</t>
  </si>
  <si>
    <t>scale_h5</t>
  </si>
  <si>
    <t>dizuo</t>
  </si>
  <si>
    <t>dizuo_h5</t>
  </si>
  <si>
    <t>scale_dm</t>
  </si>
  <si>
    <t>lockScale</t>
  </si>
  <si>
    <t>frozenType</t>
  </si>
  <si>
    <t>dieNumSize</t>
  </si>
  <si>
    <r>
      <rPr>
        <sz val="10"/>
        <color theme="1"/>
        <rFont val="微软雅黑"/>
        <charset val="134"/>
      </rPr>
      <t>dieNumSize</t>
    </r>
    <r>
      <rPr>
        <sz val="10"/>
        <color theme="1"/>
        <rFont val="微软雅黑"/>
        <charset val="134"/>
      </rPr>
      <t>2</t>
    </r>
  </si>
  <si>
    <t>zIndex</t>
  </si>
  <si>
    <t>hitFlash</t>
  </si>
  <si>
    <t>targetScale</t>
  </si>
  <si>
    <t>dieMove</t>
  </si>
  <si>
    <t>catchEnlarge</t>
  </si>
  <si>
    <t>collider</t>
  </si>
  <si>
    <t>collider_h5</t>
  </si>
  <si>
    <t>book_Num</t>
  </si>
  <si>
    <t>book_kuang</t>
  </si>
  <si>
    <t>floorsTime</t>
  </si>
  <si>
    <t>waitTime</t>
  </si>
  <si>
    <t>ledShow</t>
  </si>
  <si>
    <t>ledDelay</t>
  </si>
  <si>
    <t>flashE</t>
  </si>
  <si>
    <t>flashEGroup</t>
  </si>
  <si>
    <t>room1</t>
  </si>
  <si>
    <t>room2</t>
  </si>
  <si>
    <t>room3</t>
  </si>
  <si>
    <t>room4</t>
  </si>
  <si>
    <t>room7</t>
  </si>
  <si>
    <t>room5</t>
  </si>
  <si>
    <t>room6</t>
  </si>
  <si>
    <t>enterEffectType</t>
  </si>
  <si>
    <t>iconPosition</t>
  </si>
  <si>
    <t>multi1</t>
  </si>
  <si>
    <t>multi2</t>
  </si>
  <si>
    <t>multi3</t>
  </si>
  <si>
    <t>nofish</t>
  </si>
  <si>
    <t>nofish1</t>
  </si>
  <si>
    <t>bossBgm</t>
  </si>
  <si>
    <t>effectVoice</t>
  </si>
  <si>
    <t>Background</t>
  </si>
  <si>
    <t>bgChangeRoom</t>
  </si>
  <si>
    <t>quitCode</t>
  </si>
  <si>
    <t>noClean</t>
  </si>
  <si>
    <t>房间</t>
  </si>
  <si>
    <t>flashE0</t>
  </si>
  <si>
    <t>flashE1</t>
  </si>
  <si>
    <t>flashE2</t>
  </si>
  <si>
    <t>flashE3</t>
  </si>
  <si>
    <t>一分钟开火次数</t>
  </si>
  <si>
    <t>改为小游戏积分后记得调整国王的悬赏和寻宝鱼积分档位</t>
  </si>
  <si>
    <t>福卡</t>
  </si>
  <si>
    <t>炮倍总额</t>
  </si>
  <si>
    <t>面额</t>
  </si>
  <si>
    <t>炮倍</t>
  </si>
  <si>
    <t>炮倍1</t>
  </si>
  <si>
    <t>炮倍2</t>
  </si>
  <si>
    <t>炮倍3</t>
  </si>
  <si>
    <t>per</t>
  </si>
  <si>
    <t>掉落个数</t>
  </si>
  <si>
    <t>概率</t>
  </si>
  <si>
    <t>鱼id</t>
  </si>
  <si>
    <r>
      <rPr>
        <sz val="9"/>
        <color theme="1"/>
        <rFont val="微软雅黑"/>
        <charset val="134"/>
      </rPr>
      <t xml:space="preserve">鱼图片资源名称
</t>
    </r>
    <r>
      <rPr>
        <sz val="9"/>
        <color rgb="FFFF0000"/>
        <rFont val="微软雅黑"/>
        <charset val="134"/>
      </rPr>
      <t>图鉴的icon和多语言key值，描述key值为"des_"拼接name</t>
    </r>
  </si>
  <si>
    <t>鱼的类型
1小型鱼,2中型鱼
3大型鱼,4黄金鱼
5特殊鱼,6BOSS
7潜艇(层级最高)
8福卡</t>
  </si>
  <si>
    <r>
      <rPr>
        <sz val="8"/>
        <color theme="1"/>
        <rFont val="微软雅黑"/>
        <charset val="134"/>
      </rPr>
      <t>目前只有特殊鱼boss需要区分
1卡牌鱼,2电鳗,3炸弹
4冰海精灵,5玄龙鲸,6财神,7艾莎,8奖池,9河豚,10聚宝盆,11蟹元帅,12火箭鲨,13噬魂鲨,14激光虎鲸,15海盗船,16漩涡鱼,17爆炸河豚，18凤凰，19大王乌贼，20爆破蟹，21五色神牛，22五灵珠，23阴阳镜，24翻天印，25爱莎技能，</t>
    </r>
    <r>
      <rPr>
        <sz val="8"/>
        <color rgb="FFFF0000"/>
        <rFont val="微软雅黑"/>
        <charset val="134"/>
      </rPr>
      <t>26玄武，27白虎，28夔牛鼓，29诛仙剑，30社稷图，31社稷图技能，32多宝道人</t>
    </r>
    <r>
      <rPr>
        <sz val="9"/>
        <color theme="1"/>
        <rFont val="微软雅黑"/>
        <charset val="134"/>
      </rPr>
      <t xml:space="preserve">
其他没有的暂时用-1</t>
    </r>
  </si>
  <si>
    <t>捕获前的击破效果
[击破效果鱼,[击破次数,击破次数]]</t>
  </si>
  <si>
    <t>平均
分值</t>
  </si>
  <si>
    <t>图鉴展示分值</t>
  </si>
  <si>
    <t>锁定目标的选取顺序
值越大越优先选取</t>
  </si>
  <si>
    <r>
      <rPr>
        <b/>
        <sz val="9"/>
        <color rgb="FF7030A0"/>
        <rFont val="微软雅黑"/>
        <charset val="134"/>
      </rPr>
      <t xml:space="preserve">黄金鱼分阶段展示分值
</t>
    </r>
    <r>
      <rPr>
        <sz val="8"/>
        <color rgb="FF7030A0"/>
        <rFont val="微软雅黑"/>
        <charset val="134"/>
      </rPr>
      <t xml:space="preserve">[[分值1,权重1],[分值2,权重2],[分值3,权重3],]
</t>
    </r>
    <r>
      <rPr>
        <sz val="8"/>
        <color rgb="FFFF0000"/>
        <rFont val="微软雅黑"/>
        <charset val="134"/>
      </rPr>
      <t>目前暴富鸭做了处理
服务器优先判定该列，读取该列后不读取</t>
    </r>
    <r>
      <rPr>
        <b/>
        <sz val="8"/>
        <color rgb="FFFF0000"/>
        <rFont val="微软雅黑"/>
        <charset val="134"/>
      </rPr>
      <t>scoreF</t>
    </r>
  </si>
  <si>
    <t>噬魂鲨捕获其他鱼的分值依据</t>
  </si>
  <si>
    <t>分值浮动 a,b
完全从范围内随机
先用score算命中，
然后从范围内随机
确保平均值是整数</t>
  </si>
  <si>
    <t>新手引导
填写一个合适的分值</t>
  </si>
  <si>
    <t>同名鱼类型id</t>
  </si>
  <si>
    <t>客户端显示
掉落抽奖券百分比
5表示5%</t>
  </si>
  <si>
    <t>额外抽奖券百分比(服务器保留数据)
1表示1%</t>
  </si>
  <si>
    <t>被捕获时获得福卡数量
（金额）</t>
  </si>
  <si>
    <r>
      <rPr>
        <sz val="9"/>
        <color theme="1"/>
        <rFont val="微软雅黑"/>
        <charset val="134"/>
      </rPr>
      <t xml:space="preserve">鱼被捕获情况下银锤子掉落概率
</t>
    </r>
    <r>
      <rPr>
        <sz val="9"/>
        <color rgb="FFFF0000"/>
        <rFont val="微软雅黑"/>
        <charset val="134"/>
      </rPr>
      <t>废弃</t>
    </r>
    <r>
      <rPr>
        <sz val="9"/>
        <color theme="1"/>
        <rFont val="微软雅黑"/>
        <charset val="134"/>
      </rPr>
      <t xml:space="preserve">
</t>
    </r>
  </si>
  <si>
    <t>捕获掉落钻石面额</t>
  </si>
  <si>
    <r>
      <rPr>
        <sz val="9"/>
        <color theme="1"/>
        <rFont val="微软雅黑"/>
        <charset val="134"/>
      </rPr>
      <t xml:space="preserve">鱼被捕获情况下
钻石掉落概率
</t>
    </r>
    <r>
      <rPr>
        <sz val="9"/>
        <color rgb="FFFF0000"/>
        <rFont val="微软雅黑"/>
        <charset val="134"/>
      </rPr>
      <t>武器能量0.95</t>
    </r>
    <r>
      <rPr>
        <sz val="9"/>
        <color theme="1"/>
        <rFont val="微软雅黑"/>
        <charset val="134"/>
      </rPr>
      <t xml:space="preserve">(算概率会用到)
</t>
    </r>
    <r>
      <rPr>
        <b/>
        <sz val="9"/>
        <color rgb="FFFF0000"/>
        <rFont val="微软雅黑"/>
        <charset val="134"/>
      </rPr>
      <t>暂时废弃</t>
    </r>
  </si>
  <si>
    <t>鱼被捕获情况下
掉落的小游戏卡牌概率</t>
  </si>
  <si>
    <t>捕鱼掉落锻造材料
数量</t>
  </si>
  <si>
    <t>炮台天赋
鱼触发暴击概率
[35炮暴击,50万炮暴击概率]
10表示10%</t>
  </si>
  <si>
    <t>捕鱼掉落福卡
标准值(VIP对应的per，需要在此基础上乘以系数)
暂时废弃</t>
  </si>
  <si>
    <t>捕鱼掉落福卡
每个fishid下标准炮倍(1000炮)对应的掉落总额</t>
  </si>
  <si>
    <t>捕鱼掉落福卡
标准炮倍(1000炮)掉落面额
注:每次捕获只掉落一个面额</t>
  </si>
  <si>
    <t>[[掉落总额1,掉落面额1],[掉落总额2,掉落面额2]]</t>
  </si>
  <si>
    <t>捕鱼掉落猴王碎片
每个fishid下标准炮倍(1000炮)对应的掉落总额</t>
  </si>
  <si>
    <t>捕鱼掉落猴王碎片
标准炮倍(1000炮)掉落面额
注:每次捕获只掉落一个面额</t>
  </si>
  <si>
    <t>掉落组:对应掉落表的dropGroup</t>
  </si>
  <si>
    <t>弹头场掉落弹头的概率P</t>
  </si>
  <si>
    <r>
      <rPr>
        <sz val="9"/>
        <color theme="1"/>
        <rFont val="微软雅黑"/>
        <charset val="134"/>
      </rPr>
      <t xml:space="preserve">抽奖券占比
</t>
    </r>
    <r>
      <rPr>
        <b/>
        <sz val="9"/>
        <color theme="0"/>
        <rFont val="微软雅黑"/>
        <charset val="134"/>
      </rPr>
      <t xml:space="preserve">必掉奖券
</t>
    </r>
    <r>
      <rPr>
        <sz val="8"/>
        <color theme="0"/>
        <rFont val="微软雅黑"/>
        <charset val="134"/>
      </rPr>
      <t xml:space="preserve">(0表示该鱼不掉，目前只有黄金鱼掉落奖券)
</t>
    </r>
    <r>
      <rPr>
        <b/>
        <sz val="8"/>
        <color theme="0"/>
        <rFont val="微软雅黑"/>
        <charset val="134"/>
      </rPr>
      <t xml:space="preserve">最小千分之一
</t>
    </r>
  </si>
  <si>
    <r>
      <rPr>
        <sz val="9"/>
        <color theme="1"/>
        <rFont val="微软雅黑"/>
        <charset val="134"/>
      </rPr>
      <t>小游戏卡牌占比
对应</t>
    </r>
    <r>
      <rPr>
        <b/>
        <sz val="9"/>
        <color theme="1"/>
        <rFont val="微软雅黑"/>
        <charset val="134"/>
      </rPr>
      <t xml:space="preserve">概率掉落
</t>
    </r>
    <r>
      <rPr>
        <b/>
        <sz val="9"/>
        <color theme="0"/>
        <rFont val="微软雅黑"/>
        <charset val="134"/>
      </rPr>
      <t>dropGameCard
最小千分之一</t>
    </r>
  </si>
  <si>
    <r>
      <rPr>
        <sz val="9"/>
        <color theme="1"/>
        <rFont val="微软雅黑"/>
        <charset val="134"/>
      </rPr>
      <t xml:space="preserve">免费开火增加时间占比
</t>
    </r>
    <r>
      <rPr>
        <sz val="9"/>
        <color theme="0"/>
        <rFont val="微软雅黑"/>
        <charset val="134"/>
      </rPr>
      <t xml:space="preserve">最小千分之一
</t>
    </r>
    <r>
      <rPr>
        <b/>
        <sz val="10"/>
        <color theme="0"/>
        <rFont val="微软雅黑"/>
        <charset val="134"/>
      </rPr>
      <t>废弃</t>
    </r>
  </si>
  <si>
    <r>
      <rPr>
        <sz val="9"/>
        <color theme="1"/>
        <rFont val="微软雅黑"/>
        <charset val="134"/>
      </rPr>
      <t xml:space="preserve">勇者斗恶龙活动闪电占比per标准值，
</t>
    </r>
    <r>
      <rPr>
        <sz val="9"/>
        <color theme="0"/>
        <rFont val="微软雅黑"/>
        <charset val="134"/>
      </rPr>
      <t>实际per=炮倍系数*该值
金蟾、龙舟、话费鱼都不会掉</t>
    </r>
  </si>
  <si>
    <r>
      <rPr>
        <sz val="9"/>
        <color theme="1"/>
        <rFont val="微软雅黑"/>
        <charset val="134"/>
      </rPr>
      <t>碰碰碰弹珠1掉落
道具ID</t>
    </r>
    <r>
      <rPr>
        <sz val="9"/>
        <color theme="1"/>
        <rFont val="微软雅黑"/>
        <charset val="134"/>
      </rPr>
      <t>1605</t>
    </r>
  </si>
  <si>
    <t>碰碰碰弹珠2掉落
道具ID1606</t>
  </si>
  <si>
    <t>碰碰碰弹珠3掉落
道具ID1607</t>
  </si>
  <si>
    <t>钻石所占per
[[per,房间类型]]</t>
  </si>
  <si>
    <t>免费开火增加时间
[增加时间数量,权重]</t>
  </si>
  <si>
    <t>免费开火增加时间
三个阶段分别对应的概率</t>
  </si>
  <si>
    <r>
      <rPr>
        <sz val="9"/>
        <color theme="1"/>
        <rFont val="微软雅黑"/>
        <charset val="134"/>
      </rPr>
      <t xml:space="preserve">增加能量
使用充值金币池子时，每次开火消耗池子数量
炮倍*增加能量值
</t>
    </r>
    <r>
      <rPr>
        <b/>
        <sz val="9"/>
        <color rgb="FFFF0000"/>
        <rFont val="微软雅黑"/>
        <charset val="134"/>
      </rPr>
      <t>最小千分之一</t>
    </r>
  </si>
  <si>
    <t>是否是充值池子设定的必中鱼
0否，1是</t>
  </si>
  <si>
    <r>
      <rPr>
        <b/>
        <sz val="9"/>
        <color theme="1"/>
        <rFont val="微软雅黑"/>
        <charset val="134"/>
      </rPr>
      <t>临近破产：</t>
    </r>
    <r>
      <rPr>
        <sz val="9"/>
        <color theme="1"/>
        <rFont val="微软雅黑"/>
        <charset val="134"/>
      </rPr>
      <t xml:space="preserve">
充值池子浮动方案情况下充值池子
0否，1是</t>
    </r>
  </si>
  <si>
    <r>
      <rPr>
        <b/>
        <sz val="9"/>
        <color theme="1"/>
        <rFont val="微软雅黑"/>
        <charset val="134"/>
      </rPr>
      <t>未临近破产：</t>
    </r>
    <r>
      <rPr>
        <sz val="9"/>
        <color theme="1"/>
        <rFont val="微软雅黑"/>
        <charset val="134"/>
      </rPr>
      <t xml:space="preserve">
充值池子浮动方案情况下充值池子
0否，1是</t>
    </r>
  </si>
  <si>
    <t>每条鱼倍冰冻概率</t>
  </si>
  <si>
    <r>
      <rPr>
        <sz val="9"/>
        <color theme="1"/>
        <rFont val="微软雅黑"/>
        <charset val="134"/>
      </rPr>
      <t>方案C(新手体验)
该鱼累计第N次前被捕获时</t>
    </r>
    <r>
      <rPr>
        <b/>
        <sz val="9"/>
        <color theme="1"/>
        <rFont val="微软雅黑"/>
        <charset val="134"/>
      </rPr>
      <t>概率修正系数</t>
    </r>
    <r>
      <rPr>
        <sz val="9"/>
        <color theme="1"/>
        <rFont val="微软雅黑"/>
        <charset val="134"/>
      </rPr>
      <t xml:space="preserve">
a,b,c,表示第1次被捕获前能量为a，第2次为b，第3次及后续为c</t>
    </r>
  </si>
  <si>
    <t>1,普通鱼
2,奖金鱼
3,功能鱼
4,boss</t>
  </si>
  <si>
    <t>鱼被捕获掉落金币数量动画</t>
  </si>
  <si>
    <r>
      <rPr>
        <sz val="9"/>
        <color theme="1"/>
        <rFont val="微软雅黑"/>
        <charset val="134"/>
      </rPr>
      <t xml:space="preserve">金币动画类型，
</t>
    </r>
    <r>
      <rPr>
        <b/>
        <sz val="8"/>
        <color theme="1"/>
        <rFont val="微软雅黑"/>
        <charset val="134"/>
      </rPr>
      <t>-1表示没有
1转盘;13通用转盘；</t>
    </r>
    <r>
      <rPr>
        <sz val="8"/>
        <color theme="1"/>
        <rFont val="微软雅黑"/>
        <charset val="134"/>
      </rPr>
      <t xml:space="preserve">
</t>
    </r>
    <r>
      <rPr>
        <sz val="8"/>
        <color rgb="FFFF0000"/>
        <rFont val="微软雅黑"/>
        <charset val="134"/>
      </rPr>
      <t>2太棒了;3连锁闪电;4深水炸弹;5翡翠蟹;6金钱鳄;7巨钳龙虾;8美人鱼;9送财龙龟;10独角鲸;11真身龙虾王;12人鱼声波;13通用转盘；14噬魂鲨;15火箭鲨；16海盗船</t>
    </r>
  </si>
  <si>
    <t>鱼游动
动画形式
0帧动画，
1spine
2,3D</t>
  </si>
  <si>
    <t>死亡时的震屏效果(同房间都震屏)
手机震动(只自己震)
0表示无
1表示低级
2表示中级
3表示高级</t>
  </si>
  <si>
    <r>
      <rPr>
        <sz val="8"/>
        <color theme="1"/>
        <rFont val="微软雅黑"/>
        <charset val="134"/>
      </rPr>
      <t>死亡炸金币动画
对应资源anim_die_bg_</t>
    </r>
    <r>
      <rPr>
        <sz val="8"/>
        <color rgb="FFFF0000"/>
        <rFont val="微软雅黑"/>
        <charset val="134"/>
      </rPr>
      <t xml:space="preserve">X
名字填写"X"编号
</t>
    </r>
    <r>
      <rPr>
        <sz val="8"/>
        <color theme="1"/>
        <rFont val="微软雅黑"/>
        <charset val="134"/>
      </rPr>
      <t>目前只有4、6</t>
    </r>
  </si>
  <si>
    <t>鱼的角度
是否上下翻转（是否始终头朝上）,是否跟路径旋转角度
例如0,0
0否，1是</t>
  </si>
  <si>
    <t>app版鱼缩放百分比</t>
  </si>
  <si>
    <r>
      <rPr>
        <sz val="8"/>
        <color rgb="FFFF0000"/>
        <rFont val="微软雅黑"/>
        <charset val="134"/>
      </rPr>
      <t>h5</t>
    </r>
    <r>
      <rPr>
        <sz val="8"/>
        <color theme="1"/>
        <rFont val="微软雅黑"/>
        <charset val="134"/>
      </rPr>
      <t>图片缩放百分比</t>
    </r>
  </si>
  <si>
    <t>app版本
鱼底座大小
目前只有组合鱼用到了
空表示没有底座</t>
  </si>
  <si>
    <t>H5版本
鱼底座大小
目前只有组合鱼用到了</t>
  </si>
  <si>
    <t>电鳗链接点特效用到的受击比例</t>
  </si>
  <si>
    <t>锁定光圈的比例(按照锁定自己的比例缩放)</t>
  </si>
  <si>
    <t>冰冻
冰块类型,缩放比例
不填表示无冰块
1小冰块
2大冰块横立的
3大冰块竖立的</t>
  </si>
  <si>
    <t>死亡数字缩小%</t>
  </si>
  <si>
    <t>带技能的鱼打死其他鱼时死亡数字缩小%</t>
  </si>
  <si>
    <r>
      <rPr>
        <sz val="8"/>
        <color theme="1"/>
        <rFont val="微软雅黑"/>
        <charset val="134"/>
      </rPr>
      <t xml:space="preserve">鱼的层级
</t>
    </r>
    <r>
      <rPr>
        <sz val="8"/>
        <color rgb="FFFF0000"/>
        <rFont val="微软雅黑"/>
        <charset val="134"/>
      </rPr>
      <t>死亡前层级为表中数值，死亡后层级为表死亡前鱼的层级都要高</t>
    </r>
  </si>
  <si>
    <t>鱼被击：
[闪光类型,鱼闪光频率,闪光亮度%,颜色值参数组]
闪光类型1变亮，2变红;变红没用到闪光亮度%,类型3类型渐变的被击，没有频率、亮度参数</t>
  </si>
  <si>
    <t>目标鱼选中效果大小比例(按照目标选中效果自己的比例缩放)</t>
  </si>
  <si>
    <t>鱼死亡位移
a,b:位移像素和位移速度(秒)，鱼死亡放大倍数</t>
  </si>
  <si>
    <t>捕获时放大
先是0.1s从100%放大到130%，然后0.3s从130%缩小到120%，再用1s从120%缩小到0%</t>
  </si>
  <si>
    <t>对应scale
鱼在标准大小(1倍)下的碰撞区
前2个offset,
后2个是size</t>
  </si>
  <si>
    <r>
      <rPr>
        <sz val="8"/>
        <color theme="1"/>
        <rFont val="微软雅黑"/>
        <charset val="134"/>
      </rPr>
      <t xml:space="preserve">碰撞区_h5
前2个offset,
后2个是size
</t>
    </r>
    <r>
      <rPr>
        <sz val="8"/>
        <color rgb="FFFF0000"/>
        <rFont val="微软雅黑"/>
        <charset val="134"/>
      </rPr>
      <t>app</t>
    </r>
    <r>
      <rPr>
        <b/>
        <sz val="8"/>
        <color rgb="FFFF0000"/>
        <rFont val="微软雅黑"/>
        <charset val="134"/>
      </rPr>
      <t>确认为最终配置后
更新一次8980</t>
    </r>
  </si>
  <si>
    <t>图鉴中在对应页签出现的顺序，留空白的是不出现在图鉴的</t>
  </si>
  <si>
    <t>图鉴中鱼相关描述框的类型
1、小框
2、中框
3、大框</t>
  </si>
  <si>
    <t>boss鱼游动的
基础时长(s)
只配boss的，金蟾除外空着的则为不需要考虑基础时长（与track刷新相关）</t>
  </si>
  <si>
    <r>
      <rPr>
        <sz val="8"/>
        <color theme="1"/>
        <rFont val="微软雅黑"/>
        <charset val="134"/>
      </rPr>
      <t xml:space="preserve">boss鱼释放技能的时间，待技能完成后，继续补充（s）
计入左侧列基础时长中
不填为0
</t>
    </r>
    <r>
      <rPr>
        <sz val="8"/>
        <color rgb="FFFF0000"/>
        <rFont val="微软雅黑"/>
        <charset val="134"/>
      </rPr>
      <t>技能期间进入更高级房间和退出房间都是这个值，配置后改列为0默认1秒</t>
    </r>
  </si>
  <si>
    <r>
      <rPr>
        <sz val="8"/>
        <color theme="1"/>
        <rFont val="微软雅黑"/>
        <charset val="134"/>
      </rPr>
      <t>假led中允许展示改boss（先筛选房间，然后再根据该列筛选）
0不允许出现在假led中
1固定N个档位随机(scoreF)
2浮动分值(浮动分值和能量的都为该类型)</t>
    </r>
    <r>
      <rPr>
        <sz val="8"/>
        <color rgb="FFFF0000"/>
        <rFont val="微软雅黑"/>
        <charset val="134"/>
      </rPr>
      <t>scoreStage
3特殊处理对应全局表ledShow3,噬魂鲨、五灵珠等</t>
    </r>
  </si>
  <si>
    <t>led延迟时间：
秒
有技能的是按照服务器认定的技能结束后开始计时的</t>
  </si>
  <si>
    <t>闪电武器能量
(有技能的鱼配0）
蟹元帅用</t>
  </si>
  <si>
    <t>新配置的闪电能量分组，在特殊武器SpecialWeapons表里引用。序第一个为0：[0,1,2，……](有技能的鱼配0）</t>
  </si>
  <si>
    <t>是否在
新手房</t>
  </si>
  <si>
    <t>是否在
初级房</t>
  </si>
  <si>
    <t>是否在
中级房</t>
  </si>
  <si>
    <t>是否在
高级房</t>
  </si>
  <si>
    <t>是否在
顶级房</t>
  </si>
  <si>
    <t>是否在
竞技场房</t>
  </si>
  <si>
    <t>是否在
空袭场房</t>
  </si>
  <si>
    <t>不同房间的来袭特效类型
房间1,房间2,房间3，房间4，房间5，房间6
0小特效
1spine特效</t>
  </si>
  <si>
    <t>[房间1|图标位置1,图标位置2…|边框类型|标签|排序],[房间2|图标位置1,图标位置2…|边框类型|标签|排序]
房间：房间ID，每个房间配1个组
图标位置：0入口下方，1详情页面上方，2详情页面下方，3loading页面
边框类型：0普通，1华丽
标签：0没有标签，1主boss标签，2副boss标签（skill)
排序：越大排序越靠前,排序值相同情况下按ID排序</t>
  </si>
  <si>
    <t>转盘多段翻倍展示效果
注意：只配无技能boss
参数1：为score跨越分段</t>
  </si>
  <si>
    <t>转盘多段翻倍展示效果
注意：只配无技能boss
参数2：参数为转盘上展示的分值翻倍节点</t>
  </si>
  <si>
    <t>转盘多段翻倍展示效果
注意：只配无技能boss
(特殊)参数3:每个boss转盘数字翻倍的次数上限</t>
  </si>
  <si>
    <t>此boss来袭时是否清鱼
1清
0或不配不清
（目前清屏都配在阶段，这个暂时不用配）</t>
  </si>
  <si>
    <t>此boss彻底走时是否清屏
1清
0或不配不清（目前清屏都配在阶段，这个暂时不用配）</t>
  </si>
  <si>
    <t>分3个字段，格式：
0,0,0
字段1：
boss来后是否切换背景音乐，切换为什么
需要与音效表保持一致
1.boss1_bgm阳光激昂风
2.boss2_bgm阴暗紧张风
3.gufeng_bgm财神这种古风的专属背景音乐
字段2:
boss释放技能时是否切换背景音乐，切换为什么
需要与音效表保持一致
1.gongji1_bgm阳光激昂风
2.gongji2_bgm阴暗紧张风
字段3：
针对此技能bgm，如果技能bgm优先级高，则标1，即其他鱼bgm期间，如果捕获此鱼，则切此鱼的bgm。不需要切则标0</t>
  </si>
  <si>
    <t>4个字段0，0，0，0
鱼被打中可以触发哪些配音，概率是多大
鱼被捕获可以触发哪些配音，概率是多大</t>
  </si>
  <si>
    <r>
      <rPr>
        <sz val="8"/>
        <color theme="1"/>
        <rFont val="微软雅黑"/>
        <charset val="134"/>
      </rPr>
      <t xml:space="preserve">是否需要切换背景，需切换背景的资源名
类型|文件名
1不动2移动
（仅boss换）
</t>
    </r>
    <r>
      <rPr>
        <b/>
        <sz val="8"/>
        <color rgb="FFFF0000"/>
        <rFont val="微软雅黑"/>
        <charset val="134"/>
      </rPr>
      <t>待添加内容：</t>
    </r>
    <r>
      <rPr>
        <sz val="8"/>
        <color theme="1"/>
        <rFont val="微软雅黑"/>
        <charset val="134"/>
      </rPr>
      <t xml:space="preserve">
</t>
    </r>
    <r>
      <rPr>
        <sz val="8"/>
        <color rgb="FFFF0000"/>
        <rFont val="微软雅黑"/>
        <charset val="134"/>
      </rPr>
      <t xml:space="preserve">在场期间是否需切换bgm，（仅boss换）
具体切换的资源在音效表中配置
</t>
    </r>
  </si>
  <si>
    <t>刷新时需允许切换场景的房间列表（数组）
1,2,3,4,5,6,7
作为某个房间boss出现时，配置该房间即可</t>
  </si>
  <si>
    <r>
      <rPr>
        <sz val="8"/>
        <color theme="1"/>
        <rFont val="微软雅黑"/>
        <charset val="134"/>
      </rPr>
      <t>技能释放完成前，玩家状态：
1是否禁止解锁新房间提示主动弹出</t>
    </r>
    <r>
      <rPr>
        <sz val="8"/>
        <color rgb="FFFF0000"/>
        <rFont val="微软雅黑"/>
        <charset val="134"/>
      </rPr>
      <t>针对自己</t>
    </r>
    <r>
      <rPr>
        <sz val="8"/>
        <color theme="1"/>
        <rFont val="微软雅黑"/>
        <charset val="134"/>
      </rPr>
      <t xml:space="preserve">
2是否暂停自动开火且有禁用标识(自动、锁定、狂暴不发射子弹)</t>
    </r>
    <r>
      <rPr>
        <sz val="8"/>
        <color rgb="FFFF0000"/>
        <rFont val="微软雅黑"/>
        <charset val="134"/>
      </rPr>
      <t>针对自己</t>
    </r>
    <r>
      <rPr>
        <sz val="8"/>
        <color theme="1"/>
        <rFont val="微软雅黑"/>
        <charset val="134"/>
      </rPr>
      <t xml:space="preserve">
3是否禁止</t>
    </r>
    <r>
      <rPr>
        <sz val="8"/>
        <color rgb="FFFF0000"/>
        <rFont val="微软雅黑"/>
        <charset val="134"/>
      </rPr>
      <t>自己</t>
    </r>
    <r>
      <rPr>
        <sz val="8"/>
        <color theme="1"/>
        <rFont val="微软雅黑"/>
        <charset val="134"/>
      </rPr>
      <t>退出房间
4.是否禁止</t>
    </r>
    <r>
      <rPr>
        <sz val="8"/>
        <color rgb="FFFF0000"/>
        <rFont val="微软雅黑"/>
        <charset val="134"/>
      </rPr>
      <t>所有人</t>
    </r>
    <r>
      <rPr>
        <sz val="8"/>
        <color theme="1"/>
        <rFont val="微软雅黑"/>
        <charset val="134"/>
      </rPr>
      <t>冰冻且有禁用标识
5.是否禁止</t>
    </r>
    <r>
      <rPr>
        <sz val="8"/>
        <color rgb="FFFF0000"/>
        <rFont val="微软雅黑"/>
        <charset val="134"/>
      </rPr>
      <t>所有人</t>
    </r>
    <r>
      <rPr>
        <sz val="8"/>
        <color theme="1"/>
        <rFont val="微软雅黑"/>
        <charset val="134"/>
      </rPr>
      <t>召唤且有禁用标识
0否，1是，格式:0,0,1,0,0</t>
    </r>
  </si>
  <si>
    <t>清场时，不被清除
不配：正常被清
1：不清</t>
  </si>
  <si>
    <t>图标位置</t>
  </si>
  <si>
    <t>图标位置
0入口下方，1详情页面上方，2详情页面下方，3loading页面</t>
  </si>
  <si>
    <t>边框类型
0普通，1华丽</t>
  </si>
  <si>
    <t>标签
0没有标签，1主boss标签，2副boss标签（skill)</t>
  </si>
  <si>
    <t>排序
越大排序越靠前,排序值相同情况下按ID排序</t>
  </si>
  <si>
    <t>边框类型</t>
  </si>
  <si>
    <t>标签</t>
  </si>
  <si>
    <t>排序</t>
  </si>
  <si>
    <t>常规闪电鱼能量</t>
  </si>
  <si>
    <t>火箭鲨等，优先杀小鱼(有技能的鱼配0）</t>
  </si>
  <si>
    <t>炸弹河豚类型：
范围内尽量清黄金鱼及以下的鱼</t>
  </si>
  <si>
    <t>翅膀能量</t>
  </si>
  <si>
    <t>平均每次开火出现1钻石的概率</t>
  </si>
  <si>
    <r>
      <rPr>
        <sz val="9"/>
        <color theme="1"/>
        <rFont val="微软雅黑"/>
        <charset val="134"/>
      </rPr>
      <t>鱼的价值
只考虑</t>
    </r>
    <r>
      <rPr>
        <sz val="9"/>
        <color rgb="FFFF0000"/>
        <rFont val="微软雅黑"/>
        <charset val="134"/>
      </rPr>
      <t>boss免费开火增加时间</t>
    </r>
  </si>
  <si>
    <t>增加时间数值A</t>
  </si>
  <si>
    <t>增加A的概率权重</t>
  </si>
  <si>
    <t>增加时间数值B</t>
  </si>
  <si>
    <t>增加B的概率权重</t>
  </si>
  <si>
    <t>增加时间数值C</t>
  </si>
  <si>
    <t>增加C的概率权重</t>
  </si>
  <si>
    <t>平均增加时间</t>
  </si>
  <si>
    <t>第1阶段每秒期望值</t>
  </si>
  <si>
    <t>第1阶段
鱼被捕获情况下
增加时间出现概率</t>
  </si>
  <si>
    <t>第2阶段每秒期望值</t>
  </si>
  <si>
    <t>第2阶段
鱼被捕获情况下
增加时间出现概率</t>
  </si>
  <si>
    <t>第3阶段每秒期望值</t>
  </si>
  <si>
    <t>第3阶段
鱼被捕获情况下
增加时间出现概率</t>
  </si>
  <si>
    <t>能量</t>
  </si>
  <si>
    <t>炮倍—&gt;</t>
  </si>
  <si>
    <r>
      <rPr>
        <sz val="10"/>
        <color theme="1"/>
        <rFont val="微软雅黑"/>
        <charset val="134"/>
      </rPr>
      <t xml:space="preserve">炮倍系数
实际值需要/10000
</t>
    </r>
    <r>
      <rPr>
        <sz val="9"/>
        <color rgb="FFFF0000"/>
        <rFont val="微软雅黑"/>
        <charset val="134"/>
      </rPr>
      <t>修改后记得调整炮解锁表</t>
    </r>
  </si>
  <si>
    <t>VIP等级</t>
  </si>
  <si>
    <t>勇者斗恶龙闪电掉落上限/每天</t>
  </si>
  <si>
    <t>弹珠</t>
  </si>
  <si>
    <t>基础per</t>
  </si>
  <si>
    <t>卡牌倍数</t>
  </si>
  <si>
    <t>倍率基数
（橙色填充表示本次修改数值）</t>
  </si>
  <si>
    <t>卡牌价值
（橙色文字是验算结果）</t>
  </si>
  <si>
    <t>炮per</t>
  </si>
  <si>
    <t>xiaohuangyu</t>
  </si>
  <si>
    <t>[10,10]</t>
  </si>
  <si>
    <t>[1,1]</t>
  </si>
  <si>
    <t>0,1</t>
  </si>
  <si>
    <t>1,0.2</t>
  </si>
  <si>
    <t>[3,0.1,0.8,[240,176,176]]</t>
  </si>
  <si>
    <t>60,0.1,1</t>
  </si>
  <si>
    <t>2.5,1.2</t>
  </si>
  <si>
    <t>1,3,35,10</t>
  </si>
  <si>
    <t>0</t>
  </si>
  <si>
    <t>peiyin_yu1|peiyin_yu2,0.1,peiyin_yu3|peiyin_yu5,0.1</t>
  </si>
  <si>
    <t>0,0,0,0,0</t>
  </si>
  <si>
    <t>小黄鱼</t>
  </si>
  <si>
    <t>被捕获的概率*鱼出现钻石的概率=平均每次开火出现1个钻石的概率</t>
  </si>
  <si>
    <t>打鱼时掉落概率</t>
  </si>
  <si>
    <t>hudieyu</t>
  </si>
  <si>
    <t>3,-1,26,22</t>
  </si>
  <si>
    <t>peiyin_yu7|peiyin_yu12|peiyin_yu18,0.1,peiyin_yu9|peiyin_yu11|peiyin_yu17,0.1</t>
  </si>
  <si>
    <t>蝴蝶鱼</t>
  </si>
  <si>
    <t>设定：每分钟出N个红包</t>
  </si>
  <si>
    <t>鱼value</t>
  </si>
  <si>
    <t>fangyu</t>
  </si>
  <si>
    <t>1,0.15</t>
  </si>
  <si>
    <t>1,1,41,13</t>
  </si>
  <si>
    <t>peiyin_yu21|peiyin_yu22,0.1,peiyin_yu18|peiyin_yu5,0.1</t>
  </si>
  <si>
    <t>鲂鱼</t>
  </si>
  <si>
    <t>平均每次开火出现1红包的概率</t>
  </si>
  <si>
    <t>qingyi</t>
  </si>
  <si>
    <t>6,-1,45,24</t>
  </si>
  <si>
    <t>青衣</t>
  </si>
  <si>
    <t>福卡掉落机制</t>
  </si>
  <si>
    <t>美猴王碎片掉落机制</t>
  </si>
  <si>
    <t>勇者斗恶龙</t>
  </si>
  <si>
    <t>能量积满时间</t>
  </si>
  <si>
    <t>yinggehong</t>
  </si>
  <si>
    <t>[3,0.1,1,[240,176,176]]</t>
  </si>
  <si>
    <t>7,19,61,24</t>
  </si>
  <si>
    <t>鹦哥红</t>
  </si>
  <si>
    <t>卡牌价值/炮倍</t>
  </si>
  <si>
    <t>高级场时间</t>
  </si>
  <si>
    <t>顶级场时间</t>
  </si>
  <si>
    <t>heibaimo</t>
  </si>
  <si>
    <t>10,2,60,16</t>
  </si>
  <si>
    <t>黑白魔</t>
  </si>
  <si>
    <t>以10万炮为例，掉落总额为1，计算碎片获得效率</t>
  </si>
  <si>
    <t>老版本</t>
  </si>
  <si>
    <t>任意炮倍</t>
  </si>
  <si>
    <t>huangbaoshi</t>
  </si>
  <si>
    <t>1,0.25</t>
  </si>
  <si>
    <t>14,5,56,31</t>
  </si>
  <si>
    <t>月亮宝石</t>
  </si>
  <si>
    <t>当前版本</t>
  </si>
  <si>
    <t>muguayu</t>
  </si>
  <si>
    <t>1,0.3</t>
  </si>
  <si>
    <t>7,18,55,38</t>
  </si>
  <si>
    <t>木瓜鱼</t>
  </si>
  <si>
    <t>1分鱼掉落概率</t>
  </si>
  <si>
    <t>20,0.1,1</t>
  </si>
  <si>
    <t>5,4,90,24</t>
  </si>
  <si>
    <t>需开火次数</t>
  </si>
  <si>
    <t>huashuimu</t>
  </si>
  <si>
    <t>1,0.45</t>
  </si>
  <si>
    <t>32,8,112,73</t>
  </si>
  <si>
    <t>桃花水母</t>
  </si>
  <si>
    <t>修改</t>
  </si>
  <si>
    <t>fengweiyu</t>
  </si>
  <si>
    <t>1,0.35</t>
  </si>
  <si>
    <t>1,4,53,30</t>
  </si>
  <si>
    <t>凤尾鱼</t>
  </si>
  <si>
    <t>开火时间/分钟</t>
  </si>
  <si>
    <t>bimuyu</t>
  </si>
  <si>
    <t>1,0.4</t>
  </si>
  <si>
    <t>9,21,50,64</t>
  </si>
  <si>
    <t>比目鱼</t>
  </si>
  <si>
    <t>lvqiyu</t>
  </si>
  <si>
    <t>17,7,52,73</t>
  </si>
  <si>
    <t>绿鳍鱼</t>
  </si>
  <si>
    <t>乐乐时间</t>
  </si>
  <si>
    <t>qiyu</t>
  </si>
  <si>
    <t>1,1</t>
  </si>
  <si>
    <t>1.8,1.2</t>
  </si>
  <si>
    <t>8,3,95,31</t>
  </si>
  <si>
    <t>旗鱼</t>
  </si>
  <si>
    <t>damaha</t>
  </si>
  <si>
    <t>7,2,82,29</t>
  </si>
  <si>
    <t>大马哈鱼</t>
  </si>
  <si>
    <t>hetun</t>
  </si>
  <si>
    <t>1,0.5</t>
  </si>
  <si>
    <t>11,0,59,58</t>
  </si>
  <si>
    <t>河豚</t>
  </si>
  <si>
    <t>zhangyu</t>
  </si>
  <si>
    <t>15-25</t>
  </si>
  <si>
    <t>15,25</t>
  </si>
  <si>
    <t>24,8,141,73</t>
  </si>
  <si>
    <t>章鱼</t>
  </si>
  <si>
    <t>xingbanyu</t>
  </si>
  <si>
    <t>13,21,98,40</t>
  </si>
  <si>
    <t>星斑鱼</t>
  </si>
  <si>
    <t>landiaodiao</t>
  </si>
  <si>
    <t>14,25,100,57</t>
  </si>
  <si>
    <t>jizhong_yu1|jizhong_yu2|jizhong_yu3,0.01,buhuo_yuyin1|buhuo_yuyin2|buhuo_yuyin3,0.05</t>
  </si>
  <si>
    <t>蓝调调</t>
  </si>
  <si>
    <t>paodanyu</t>
  </si>
  <si>
    <t>1,0.55</t>
  </si>
  <si>
    <t>21,0,141,46</t>
  </si>
  <si>
    <t>jizhong_yu4|jizhong_yu5,0.02,buhuo_yuyin4|buhuo_yuyin5,0.03</t>
  </si>
  <si>
    <t>炮弹鱼</t>
  </si>
  <si>
    <t>shiziyu</t>
  </si>
  <si>
    <t>20-30</t>
  </si>
  <si>
    <t>20,30</t>
  </si>
  <si>
    <t>1,0.6</t>
  </si>
  <si>
    <t>11,0,73,91</t>
  </si>
  <si>
    <t>狮子鱼</t>
  </si>
  <si>
    <t>bianfuyu</t>
  </si>
  <si>
    <t>2,0.7</t>
  </si>
  <si>
    <t>1.6,1.2</t>
  </si>
  <si>
    <t>88,1,92,153</t>
  </si>
  <si>
    <t>jizhong_yu4|jizhong_yu5,0.01,buhuo_yuyin4|buhuo_yuyin5,0.03</t>
  </si>
  <si>
    <t>蝙蝠鱼</t>
  </si>
  <si>
    <t>[0,0]</t>
  </si>
  <si>
    <t>100,170</t>
  </si>
  <si>
    <t>1,1.4</t>
  </si>
  <si>
    <t>-7,0,291,84</t>
  </si>
  <si>
    <t>20-40</t>
  </si>
  <si>
    <t>20,40</t>
  </si>
  <si>
    <t>33,14,212,63</t>
  </si>
  <si>
    <t>25-45</t>
  </si>
  <si>
    <t>25,45</t>
  </si>
  <si>
    <t>28,24,304,70</t>
  </si>
  <si>
    <t>shayu</t>
  </si>
  <si>
    <t>30-60</t>
  </si>
  <si>
    <t>30,60</t>
  </si>
  <si>
    <t>46,12,220,116</t>
  </si>
  <si>
    <t>鲨鱼</t>
  </si>
  <si>
    <t>jinsanjiao</t>
  </si>
  <si>
    <t>60-80</t>
  </si>
  <si>
    <t>60,80</t>
  </si>
  <si>
    <t>1,0.95</t>
  </si>
  <si>
    <t>[3,0.1,0.6,[240,176,176]]</t>
  </si>
  <si>
    <t>53,1,80,67</t>
  </si>
  <si>
    <t>jizhong_yu1|jizhong_yu2|jizhong_yu3,0.1,buhuo_yuyin1|buhuo_yuyin2|buhuo_yuyin3,0.5</t>
  </si>
  <si>
    <t>黄金三角</t>
  </si>
  <si>
    <t>jinwuzei</t>
  </si>
  <si>
    <t>60-100</t>
  </si>
  <si>
    <t>60,100</t>
  </si>
  <si>
    <t>2,0.5</t>
  </si>
  <si>
    <t>29,0,177,87</t>
  </si>
  <si>
    <t>黄金乌贼</t>
  </si>
  <si>
    <t>大奖概率</t>
  </si>
  <si>
    <t>huangjindie</t>
  </si>
  <si>
    <t>60-120</t>
  </si>
  <si>
    <t>60,120</t>
  </si>
  <si>
    <t>8,20,105,85</t>
  </si>
  <si>
    <t>2,6,77,57</t>
  </si>
  <si>
    <t>黄金鲽鱼</t>
  </si>
  <si>
    <t>寻宝鱼</t>
  </si>
  <si>
    <t>jinlongxia</t>
  </si>
  <si>
    <t>80-100</t>
  </si>
  <si>
    <t>80,100</t>
  </si>
  <si>
    <t>4,0,160,107</t>
  </si>
  <si>
    <t>黄金龙虾</t>
  </si>
  <si>
    <t>修改前顶级场</t>
  </si>
  <si>
    <t>修改后顶级场</t>
  </si>
  <si>
    <t>yaoyu</t>
  </si>
  <si>
    <t>100-120</t>
  </si>
  <si>
    <t>100,120</t>
  </si>
  <si>
    <t>1,1.2</t>
  </si>
  <si>
    <t>47,7,156,191</t>
  </si>
  <si>
    <t>黄金鳐鱼</t>
  </si>
  <si>
    <t>bixi</t>
  </si>
  <si>
    <t>100-160</t>
  </si>
  <si>
    <t>100,160</t>
  </si>
  <si>
    <t>1,1.1</t>
  </si>
  <si>
    <t>-5,-3,176,129</t>
  </si>
  <si>
    <t>黄金海龟</t>
  </si>
  <si>
    <t>jinjialouluo</t>
  </si>
  <si>
    <t>110-180</t>
  </si>
  <si>
    <t>110,180</t>
  </si>
  <si>
    <t>37,17,228,68</t>
  </si>
  <si>
    <t>16,10,145,61</t>
  </si>
  <si>
    <t>黄金伽罗楼</t>
  </si>
  <si>
    <t>hujing</t>
  </si>
  <si>
    <t>120-180</t>
  </si>
  <si>
    <t>120,180</t>
  </si>
  <si>
    <t>2,0.75</t>
  </si>
  <si>
    <t>33,7,284,51</t>
  </si>
  <si>
    <t>18,4,208,45</t>
  </si>
  <si>
    <t>黄金虎鲸</t>
  </si>
  <si>
    <t>修改前高级场</t>
  </si>
  <si>
    <t>修改后高级场</t>
  </si>
  <si>
    <t>chuitousha</t>
  </si>
  <si>
    <t>130-180</t>
  </si>
  <si>
    <t>130,180</t>
  </si>
  <si>
    <t>150</t>
  </si>
  <si>
    <t>2,0.85</t>
  </si>
  <si>
    <t>60,-2,285,90</t>
  </si>
  <si>
    <t>22,6,206,63</t>
  </si>
  <si>
    <t>黄金锤头鲨</t>
  </si>
  <si>
    <t>youlingchuan</t>
  </si>
  <si>
    <t>tj_zuigao2000</t>
  </si>
  <si>
    <t>600,1500</t>
  </si>
  <si>
    <t>[1.2,1.1,1]</t>
  </si>
  <si>
    <t>2,2</t>
  </si>
  <si>
    <t>1.5,1.2</t>
  </si>
  <si>
    <t>-46,-100,674,314</t>
  </si>
  <si>
    <t>2</t>
  </si>
  <si>
    <t>boss2_bgm,gongji2_bgm,1</t>
  </si>
  <si>
    <t>2|bg_binghai</t>
  </si>
  <si>
    <t>1,0,1,0,0</t>
  </si>
  <si>
    <t>0,1,3</t>
  </si>
  <si>
    <t>暗影宝船</t>
  </si>
  <si>
    <t>huojiansha</t>
  </si>
  <si>
    <t>450,1450</t>
  </si>
  <si>
    <t>2,0.9</t>
  </si>
  <si>
    <t>32,20,363,235</t>
  </si>
  <si>
    <t>boss2_bgm,boss2_bgm,0</t>
  </si>
  <si>
    <t>火箭鲨</t>
  </si>
  <si>
    <t>xiejiangjun</t>
  </si>
  <si>
    <t>tj_zuigao1000</t>
  </si>
  <si>
    <t>[1.5,1.3,1.2,1]</t>
  </si>
  <si>
    <t>2,1.4</t>
  </si>
  <si>
    <t>-8,-83,450,359</t>
  </si>
  <si>
    <t>3</t>
  </si>
  <si>
    <t>1|bg_aisha_1</t>
  </si>
  <si>
    <t>蟹元帅</t>
  </si>
  <si>
    <t>kedaya</t>
  </si>
  <si>
    <t>tj_zuigao5000</t>
  </si>
  <si>
    <t>[[800,900],[900,1300],[1000,1300],[1100,1500],[1200,1500],[1400,1300],[1500,400],[1600,400],[1800,200],[2000,150],[2200,150],[2400,150],[2600,150],[2800,50],[3000,50],[3200,50],[3400,50],[3600,50],[3800,50],[4000,50],[4200,50],[4400,50],[4600,50],[4800,50],[5000,50]]</t>
  </si>
  <si>
    <t>800,5000</t>
  </si>
  <si>
    <t>[1.05,1]</t>
  </si>
  <si>
    <t>1,0.9</t>
  </si>
  <si>
    <t>10,-3,183,81</t>
  </si>
  <si>
    <t>1</t>
  </si>
  <si>
    <t>暴富鸭</t>
  </si>
  <si>
    <t>jiatelin</t>
  </si>
  <si>
    <t>[3,0.1,0.4,[240,176,176]]</t>
  </si>
  <si>
    <t>-15,-50,144,128</t>
  </si>
  <si>
    <t>boss1_bgm,boss1_bgm,0</t>
  </si>
  <si>
    <t>1,1,1,0,0</t>
  </si>
  <si>
    <t>冰海精灵</t>
  </si>
  <si>
    <t>神龙聚首</t>
  </si>
  <si>
    <t>aisha</t>
  </si>
  <si>
    <t>[45,[2,2]]</t>
  </si>
  <si>
    <t>tj_zuigao500</t>
  </si>
  <si>
    <r>
      <rPr>
        <sz val="11"/>
        <color theme="1"/>
        <rFont val="微软雅黑"/>
        <charset val="134"/>
      </rPr>
      <t>300</t>
    </r>
    <r>
      <rPr>
        <sz val="11"/>
        <color theme="1"/>
        <rFont val="微软雅黑"/>
        <charset val="134"/>
      </rPr>
      <t>,</t>
    </r>
    <r>
      <rPr>
        <sz val="11"/>
        <color theme="1"/>
        <rFont val="微软雅黑"/>
        <charset val="134"/>
      </rPr>
      <t>500</t>
    </r>
  </si>
  <si>
    <t>2,0.8</t>
  </si>
  <si>
    <t>-4,0,387,42</t>
  </si>
  <si>
    <t>-4,7,331,45</t>
  </si>
  <si>
    <t>艾莎</t>
  </si>
  <si>
    <t>caishen</t>
  </si>
  <si>
    <t>tj_zuigao1500</t>
  </si>
  <si>
    <t>1,0</t>
  </si>
  <si>
    <t>1,2.2</t>
  </si>
  <si>
    <t>[3,0.1,0.5,[240,176,176]]</t>
  </si>
  <si>
    <t>3,19,250,300</t>
  </si>
  <si>
    <t>-3,14,229,315</t>
  </si>
  <si>
    <t>gufeng_bgm,gufeng_bgm,0</t>
  </si>
  <si>
    <t>jizhong_caishen_yuyin,0.1</t>
  </si>
  <si>
    <t>财神</t>
  </si>
  <si>
    <t>longjing</t>
  </si>
  <si>
    <t>400,1000</t>
  </si>
  <si>
    <t>152,96,426,175</t>
  </si>
  <si>
    <t>jizhong_boss_42,0.01,buhuo_boss_42,0.5</t>
  </si>
  <si>
    <t>玄龙鲸</t>
  </si>
  <si>
    <t>jinchan</t>
  </si>
  <si>
    <t>[1.1,1.05,1]</t>
  </si>
  <si>
    <t>2,1.3</t>
  </si>
  <si>
    <t>[3,0.1,0.3,[240,176,176]]</t>
  </si>
  <si>
    <t>-12,32,328,253</t>
  </si>
  <si>
    <t>1,1,1,1,1,1,1</t>
  </si>
  <si>
    <t>jizhong_jinchan_yuyin,0.01,buhuo_jinchan_yuyin,0.5</t>
  </si>
  <si>
    <t>招财进宝蟾</t>
  </si>
  <si>
    <t>shihunsha</t>
  </si>
  <si>
    <t>200,300</t>
  </si>
  <si>
    <t>2,1</t>
  </si>
  <si>
    <t>11,-28,470,195</t>
  </si>
  <si>
    <t>0,0,jizhong_boss_61,1</t>
  </si>
  <si>
    <t>1|bg_chuji_boss</t>
  </si>
  <si>
    <r>
      <rPr>
        <sz val="10"/>
        <color theme="1"/>
        <rFont val="微软雅黑"/>
        <charset val="134"/>
      </rPr>
      <t>1,0,0,0,</t>
    </r>
    <r>
      <rPr>
        <sz val="10"/>
        <color theme="1"/>
        <rFont val="微软雅黑"/>
        <charset val="134"/>
      </rPr>
      <t>1</t>
    </r>
  </si>
  <si>
    <t>噬魂鲨</t>
  </si>
  <si>
    <t>tj_zuigao10000</t>
  </si>
  <si>
    <t>[[800,8000000],[1000,13000000],[1200,13000000],[1400,15000000],[1600,15000000],[2000,13000000],[2200,4000000],[2400,4000000],[2600,2000000],[2800,1500000],[3000,1500000],[3500,1500000],[4000,1500000],[4500,500000],[5000,500000],[5500,500000],[6000,500000],[6500,500000],[7000,500000],[7500,500000],[8000,500000],[8500,500000],[9000,500000],[9500,500000],[10000,500000]]</t>
  </si>
  <si>
    <t>800,10000</t>
  </si>
  <si>
    <t>shuimuboss</t>
  </si>
  <si>
    <t>tj_zuigao700</t>
  </si>
  <si>
    <t>450,700</t>
  </si>
  <si>
    <t>[2,1.5,1.2,1]</t>
  </si>
  <si>
    <t>2,1.9</t>
  </si>
  <si>
    <t>[3,0.1,0.25,[240,176,176]]</t>
  </si>
  <si>
    <t>0,0,562,300</t>
  </si>
  <si>
    <t>金光水母</t>
  </si>
  <si>
    <t>leishenchui</t>
  </si>
  <si>
    <t>200</t>
  </si>
  <si>
    <t>0,0.1,1</t>
  </si>
  <si>
    <t>0,-9,107,115</t>
  </si>
  <si>
    <t>0,0,buhuo_leishenchui_yuyin,1</t>
  </si>
  <si>
    <t>雷公锤</t>
  </si>
  <si>
    <t>aishaskill</t>
  </si>
  <si>
    <t>[3,2,1.8,1.5,1.2,1]</t>
  </si>
  <si>
    <t>0,41,95,87</t>
  </si>
  <si>
    <t>jubaopen</t>
  </si>
  <si>
    <t>[1.2,1]</t>
  </si>
  <si>
    <t>[3,0.1,0.45,[240,176,176]]</t>
  </si>
  <si>
    <t>0,11,259,153</t>
  </si>
  <si>
    <t>jizhong_jbp_yuyin,0.02,buhuo_jbp_yuyin,0.5</t>
  </si>
  <si>
    <t>聚宝盆</t>
  </si>
  <si>
    <t>piaoliuping</t>
  </si>
  <si>
    <t>[1.4,1.2,1]</t>
  </si>
  <si>
    <t>1,0.8</t>
  </si>
  <si>
    <t>-8,-4,91,110</t>
  </si>
  <si>
    <t>-4,-2,60,82</t>
  </si>
  <si>
    <t>漂流瓶</t>
  </si>
  <si>
    <t>龙珠迷踪</t>
  </si>
  <si>
    <t>baobaohetun</t>
  </si>
  <si>
    <t>1,1.7</t>
  </si>
  <si>
    <t>0,12,91,104</t>
  </si>
  <si>
    <t>-3,11,146,116</t>
  </si>
  <si>
    <t>爆爆河豚</t>
  </si>
  <si>
    <t>[3,0.3,0.3,[240,176,176]]</t>
  </si>
  <si>
    <t>986,65,169,245|820,54,167,171|572,58,333,161|292,34,232,154|33,54,287,199|-301,56,385,220|-636,5,288,142|-815,33,186,181|-965,-12,193,89</t>
  </si>
  <si>
    <t>1,0,0,1,0</t>
  </si>
  <si>
    <t>jiguangjing</t>
  </si>
  <si>
    <t>150,450</t>
  </si>
  <si>
    <t>[1.3,1.2,1]</t>
  </si>
  <si>
    <t>32,18,167,100</t>
  </si>
  <si>
    <t>激光虎鲸</t>
  </si>
  <si>
    <t>xuanwoyu</t>
  </si>
  <si>
    <t>漩涡鱼</t>
  </si>
  <si>
    <t>baozhahetun</t>
  </si>
  <si>
    <t>jizhong_hetun_yuyin,0.1,jizhong_hetun_yuyin,1</t>
  </si>
  <si>
    <t>爆炸河豚</t>
  </si>
  <si>
    <t>sanxinggaozhao</t>
  </si>
  <si>
    <t>110-160</t>
  </si>
  <si>
    <t>110,160</t>
  </si>
  <si>
    <t>[3,2.5,2,1.8,1.5,1.3,1.2,1]</t>
  </si>
  <si>
    <t>1.2,0.7,0.7</t>
  </si>
  <si>
    <t>1.8,0.7,0.7</t>
  </si>
  <si>
    <t>0.66,0.45,0.45</t>
  </si>
  <si>
    <t>三星高照</t>
  </si>
  <si>
    <t>sanyangkaitai</t>
  </si>
  <si>
    <t>1,0.58,0.58</t>
  </si>
  <si>
    <t>1.5,0.58,0.58</t>
  </si>
  <si>
    <t>17,13,242,73</t>
  </si>
  <si>
    <t>三阳开泰</t>
  </si>
  <si>
    <t>sijifacai</t>
  </si>
  <si>
    <t>1,1.05,1.05,1.05</t>
  </si>
  <si>
    <t>1.5,1.05,1.05,1.05</t>
  </si>
  <si>
    <t>0.76,0.44,0.44,0.44</t>
  </si>
  <si>
    <t>四季发财</t>
  </si>
  <si>
    <t>sixilinmen</t>
  </si>
  <si>
    <t>140-220</t>
  </si>
  <si>
    <t>140,220</t>
  </si>
  <si>
    <t>0.68,1.2,1.2,1.2</t>
  </si>
  <si>
    <t>1.02,1.74,1.74,1.74</t>
  </si>
  <si>
    <t>45,25,239,92</t>
  </si>
  <si>
    <t>24,14,154,60</t>
  </si>
  <si>
    <t>四喜临门</t>
  </si>
  <si>
    <t>wuzidengke</t>
  </si>
  <si>
    <t>160-240</t>
  </si>
  <si>
    <t>160,240</t>
  </si>
  <si>
    <t>0.8,0.88,0.88,0.88,0.88</t>
  </si>
  <si>
    <t>1.28,1.32,1.32,1.32,1.32</t>
  </si>
  <si>
    <t>0.72,0.45,0.45,0.45,0.45</t>
  </si>
  <si>
    <t>五子登科</t>
  </si>
  <si>
    <t>shenlong01</t>
  </si>
  <si>
    <t>[[800,500],[900,600],[1000,800],[1100,900],[1200,1000],[1400,1000],[1500,1200],[1600,1400],[1800,900],[2000,300],[2200,200],[2400,200],[2600,150],[2800,150],[3000,100],[3200,100],[3400,100],[3600,50],[3800,50],[4000,50],[4200,50],[4400,50],[4600,50],[4800,50],[5000,50]]</t>
  </si>
  <si>
    <t>225,-153,159,123|32,-62,319,97|363,-27,139,386|-219,-81,186,66</t>
  </si>
  <si>
    <t>0,0,0,0,0,0,1</t>
  </si>
  <si>
    <t>boss2_bgm,0,0</t>
  </si>
  <si>
    <t>1|bg_zhongji_boss</t>
  </si>
  <si>
    <t>圣龙</t>
  </si>
  <si>
    <t>fenghuang</t>
  </si>
  <si>
    <t>tj_zuigao8000</t>
  </si>
  <si>
    <t>[[800,500],[900,600],[1000,900],[1100,1200],[1200,1500],[1400,1800],[1600,1200],[1800,650],[2000,350],[2200,250],[2400,250],[2600,200],[2800,150],[3000,120],[3200,55],[3400,50],[3600,45],[3800,40],[4000,35],[4200,30],[4400,25],[4600,20],[4800,15],[5000,10],[6000,5]]</t>
  </si>
  <si>
    <t>800,6000</t>
  </si>
  <si>
    <t>2,1.7</t>
  </si>
  <si>
    <t>-5,73,562,350</t>
  </si>
  <si>
    <t>0,gongji1_bgm,1</t>
  </si>
  <si>
    <t>buhuo_fenghuang,0.01,buhuo_fenghuang,1</t>
  </si>
  <si>
    <t>2|bg_dingji_boss_04</t>
  </si>
  <si>
    <t>浴火金凰</t>
  </si>
  <si>
    <t>wulingzhu</t>
  </si>
  <si>
    <t>1,1.5</t>
  </si>
  <si>
    <t>五灵珠</t>
  </si>
  <si>
    <t>dawangwuzei</t>
  </si>
  <si>
    <t>700,1100</t>
  </si>
  <si>
    <t>86,16,608,141</t>
  </si>
  <si>
    <t>紫金乌贼</t>
  </si>
  <si>
    <t>fantianyin</t>
  </si>
  <si>
    <t>[[700,500],[800,1000],[900,1200],[1000,2000],[1100,1800],[1200,1400],[1300,1200],[1400,300],[1500,250],[1600,120],[1800,50],[2000,45],[2200,25],[2400,25],[2600,20],[2800,15],[3000,10],[3200,10],[3400,10],[3800,10],[4000,10]]</t>
  </si>
  <si>
    <t>700,4000</t>
  </si>
  <si>
    <t>3,1.1</t>
  </si>
  <si>
    <t>10,0,277,290</t>
  </si>
  <si>
    <t>1|bg_gaoji_boss</t>
  </si>
  <si>
    <t>翻天印</t>
  </si>
  <si>
    <t>yinyangjing</t>
  </si>
  <si>
    <t>tj_zuigao6000</t>
  </si>
  <si>
    <t>[[800,900],[900,900],[1000,1500],[1100,1500],[1200,1380],[1400,1490],[1500,700],[1600,500],[1800,300],[2000,150],[2200,150],[2400,100],[2600,100],[2800,100],[3000,100],[3200,50],[3400,20],[3600,10],[3800,10],[4000,10],[4200,10],[4400,5],[4600,5],[4800,5],[5000,5]]</t>
  </si>
  <si>
    <t>-2,1,213,208</t>
  </si>
  <si>
    <t>1|bg_yinyangjing|</t>
  </si>
  <si>
    <t>阴阳镜</t>
  </si>
  <si>
    <t>wuseshenniu</t>
  </si>
  <si>
    <t>[[500,500],[800,1200],[1000,1400],[1100,1500],[1200,1800],[1400,1500],[1500,700],[1600,500],[1800,200],[2000,200],[2200,150],[2400,100],[2600,50],[2800,50],[3000,50],[3200,30],[3400,10],[3600,10],[3800,10],[4000,10],[4200,10],[4400,5],[4600,5],[4800,5],[5000,5]]</t>
  </si>
  <si>
    <t>500,5000</t>
  </si>
  <si>
    <t>2,1.2</t>
  </si>
  <si>
    <t>48,-4,384,227</t>
  </si>
  <si>
    <t>五色神牛</t>
  </si>
  <si>
    <t>henggongyu</t>
  </si>
  <si>
    <t>300,500</t>
  </si>
  <si>
    <t>[1.5,1.2,1]</t>
  </si>
  <si>
    <t>-1,1,264,204</t>
  </si>
  <si>
    <t>横公鱼</t>
  </si>
  <si>
    <t>baozangjue</t>
  </si>
  <si>
    <t>400,700</t>
  </si>
  <si>
    <t>75,9,937,150</t>
  </si>
  <si>
    <t>金钱鳄</t>
  </si>
  <si>
    <t>lianhuanzdx</t>
  </si>
  <si>
    <t>200,500</t>
  </si>
  <si>
    <t>6,1,135,201</t>
  </si>
  <si>
    <t>爆破蟹</t>
  </si>
  <si>
    <t>tj_zuigao600</t>
  </si>
  <si>
    <t>300,600</t>
  </si>
  <si>
    <t>600</t>
  </si>
  <si>
    <t>[3,2,1.5,1.5,1.2,1]</t>
  </si>
  <si>
    <t>金光水母，小分值</t>
  </si>
  <si>
    <t>tj_zuigao400</t>
  </si>
  <si>
    <t>200,400</t>
  </si>
  <si>
    <t>[2,1.5,1.5,1.2,1]</t>
  </si>
  <si>
    <t>横公鱼，小分值</t>
  </si>
  <si>
    <t>250,500</t>
  </si>
  <si>
    <t>金钱鳄，小分值</t>
  </si>
  <si>
    <t>tj_zuigao3000</t>
  </si>
  <si>
    <t>[[400,1000],[450,1200],[500,1600],[550,1400],[600,1400],[700,1300],[750,700],[800,500],[900,200],[1000,200],[1100,150],[1200,100],[1300,50],[1400,50],[1500,50],[1600,30],[1700,10],[1800,10],[1900,10],[2000,10],[2100,10],[2200,5],[2300,5],[2400,5],[2500,5]]</t>
  </si>
  <si>
    <t>400,2500</t>
  </si>
  <si>
    <t>huahudiao</t>
  </si>
  <si>
    <r>
      <rPr>
        <sz val="11"/>
        <color theme="1"/>
        <rFont val="微软雅黑"/>
        <charset val="134"/>
      </rPr>
      <t>[[800,8000000],[1000,13000000],[1200,13000000],[1400,15000000],[1600,15000000],[2000,13000000],[2200,4000000],[2400,4000000],[2600,2000000],[2800,1500000],[3000,1500000],[3500,1500000],[4000,1500000],[4500,500000],[5000,500000],[5500,500000],[6000,500000],[6500,500000],[7000,500000],[7500,500000],[8000,500000],[8500,500000],[9000,500000],[9500,500000],[10000,500000</t>
    </r>
    <r>
      <rPr>
        <sz val="11"/>
        <color theme="1"/>
        <rFont val="微软雅黑"/>
        <charset val="134"/>
      </rPr>
      <t>]]</t>
    </r>
  </si>
  <si>
    <r>
      <rPr>
        <sz val="11"/>
        <color theme="1"/>
        <rFont val="微软雅黑"/>
        <charset val="134"/>
      </rPr>
      <t>800</t>
    </r>
    <r>
      <rPr>
        <sz val="11"/>
        <color theme="1"/>
        <rFont val="微软雅黑"/>
        <charset val="134"/>
      </rPr>
      <t>,10000</t>
    </r>
  </si>
  <si>
    <t>1,0.75</t>
  </si>
  <si>
    <t>26,11,139,62</t>
  </si>
  <si>
    <t>kuiniugu</t>
  </si>
  <si>
    <t>300,2000</t>
  </si>
  <si>
    <t>-6,-74,309,251</t>
  </si>
  <si>
    <t>boss1_bgm,boss1_bgm,1</t>
  </si>
  <si>
    <t>zhuxianjian</t>
  </si>
  <si>
    <r>
      <rPr>
        <sz val="11"/>
        <color theme="1"/>
        <rFont val="微软雅黑"/>
        <charset val="134"/>
      </rPr>
      <t>[[800,600],[900,700],[1000,800],[1100,1500],[1200,1500],[1400,1300],[1500,1100],[1600,800],[1800,800],[2000,150],[2200,150],[2400,100],[2600,100],[2800,100],[3000,100],[3200,50],[3400,50],[3600,20],[3800,20],[4000,15],[4200,15],[4400,10],[4600,10],[4800,5],[5000</t>
    </r>
    <r>
      <rPr>
        <sz val="11"/>
        <color rgb="FFFF0000"/>
        <rFont val="微软雅黑"/>
        <charset val="134"/>
      </rPr>
      <t>,</t>
    </r>
    <r>
      <rPr>
        <sz val="11"/>
        <color theme="1"/>
        <rFont val="微软雅黑"/>
        <charset val="134"/>
      </rPr>
      <t>5]]</t>
    </r>
  </si>
  <si>
    <t>3,0.8</t>
  </si>
  <si>
    <t>-6,5,128,290</t>
  </si>
  <si>
    <t>baihu</t>
  </si>
  <si>
    <t>[[800,300],[900,300],[1000,400],[1100,500],[1200,800],[1400,1000],[1500,1000],[1600,1000],[1700,1200],[1800,1000],[2000,1000],[2200,250],[2400,250],[2600,200],[2800,150],[3000,100],[3500,100],[4000,100],[4500,50],[5000,50],[5500,50],[6000,50],[6500,50],[7000,50],[7500,50]]</t>
  </si>
  <si>
    <t>800,7500</t>
  </si>
  <si>
    <t>88,-30,447,291</t>
  </si>
  <si>
    <t>duobaodaoren</t>
  </si>
  <si>
    <t>[[500,700],[800,800],[1200,1000],[1400,1200],[1600,1500],[1700,1300],[1800,1000],[1900,850],[2000,630],[2500,400],[3000,150],[3500,120],[4000,90],[4500,45],[5000,40],[5500,35],[6000,30],[6500,30],[7000,20],[7500,15],[8000,15],[8500,10],[9000,10],[9500,5],[10000,5]]</t>
  </si>
  <si>
    <t>500,10000</t>
  </si>
  <si>
    <t>3,1</t>
  </si>
  <si>
    <t>22,-10,163,310</t>
  </si>
  <si>
    <t>xuanwu</t>
  </si>
  <si>
    <t>700,1000</t>
  </si>
  <si>
    <t>130,-20,335,320</t>
  </si>
  <si>
    <t>shejitu</t>
  </si>
  <si>
    <t>[85,[2,5]]</t>
  </si>
  <si>
    <t>tj_zuigao900</t>
  </si>
  <si>
    <t>500,1000</t>
  </si>
  <si>
    <t>6,8,408,182</t>
  </si>
  <si>
    <t>shejituskill</t>
  </si>
  <si>
    <t>20,100</t>
  </si>
  <si>
    <t>trackId</t>
  </si>
  <si>
    <t>fishid</t>
  </si>
  <si>
    <t>tone</t>
  </si>
  <si>
    <t>birthplace</t>
  </si>
  <si>
    <t>deathplace</t>
  </si>
  <si>
    <t>quantity</t>
  </si>
  <si>
    <t>numerical</t>
  </si>
  <si>
    <t>classify</t>
  </si>
  <si>
    <t>roomType1</t>
  </si>
  <si>
    <t>roomType2</t>
  </si>
  <si>
    <t>roomType3</t>
  </si>
  <si>
    <t>roomType4</t>
  </si>
  <si>
    <t>roomType5</t>
  </si>
  <si>
    <t>roomType6</t>
  </si>
  <si>
    <t>roomType7</t>
  </si>
  <si>
    <t>freelag</t>
  </si>
  <si>
    <t>timeSpan</t>
  </si>
  <si>
    <t>totalNumberFired</t>
  </si>
  <si>
    <t>targetId</t>
  </si>
  <si>
    <t>rewardId</t>
  </si>
  <si>
    <t>trackType</t>
  </si>
  <si>
    <r>
      <rPr>
        <sz val="8"/>
        <color theme="1"/>
        <rFont val="微软雅黑"/>
        <charset val="134"/>
      </rPr>
      <t xml:space="preserve">2xx:主题BOSS
3xx:召唤黄金鱼的track </t>
    </r>
    <r>
      <rPr>
        <sz val="8"/>
        <color rgb="FFFF0000"/>
        <rFont val="微软雅黑"/>
        <charset val="134"/>
      </rPr>
      <t>90</t>
    </r>
    <r>
      <rPr>
        <sz val="8"/>
        <color theme="1"/>
        <rFont val="微软雅黑"/>
        <charset val="134"/>
      </rPr>
      <t xml:space="preserve">%
4xx:召唤BOSS的track </t>
    </r>
    <r>
      <rPr>
        <sz val="8"/>
        <color rgb="FFFF0000"/>
        <rFont val="微软雅黑"/>
        <charset val="134"/>
      </rPr>
      <t>10</t>
    </r>
    <r>
      <rPr>
        <sz val="8"/>
        <color theme="1"/>
        <rFont val="微软雅黑"/>
        <charset val="134"/>
      </rPr>
      <t>%
5xx:常规BOSS
6xx特殊鱼_卡牌鱼
7xx潜艇
8xxBoss玩法中的小Boss
9xx话费券track
除此之外都归为:普通类型</t>
    </r>
  </si>
  <si>
    <t>对应文件名</t>
  </si>
  <si>
    <t>色调，
鱼id后第1位数字
0暖
1冷</t>
  </si>
  <si>
    <t>出生点，
鱼id后第2位数字
1上方
2右侧
3下方
4左侧</t>
  </si>
  <si>
    <t>死亡点，鱼id后第3位数字</t>
  </si>
  <si>
    <t>包含数量，
鱼id后第4位数字</t>
  </si>
  <si>
    <t>编号，
鱼id后第5/6位数字</t>
  </si>
  <si>
    <r>
      <rPr>
        <sz val="8"/>
        <color theme="1"/>
        <rFont val="微软雅黑"/>
        <charset val="134"/>
      </rPr>
      <t xml:space="preserve">抓取鱼的分类()
</t>
    </r>
    <r>
      <rPr>
        <sz val="8"/>
        <color rgb="FFFF0000"/>
        <rFont val="微软雅黑"/>
        <charset val="134"/>
      </rPr>
      <t>填写后必须填写出生点和死亡点birthplace、deathplace</t>
    </r>
    <r>
      <rPr>
        <sz val="8"/>
        <color theme="1"/>
        <rFont val="微软雅黑"/>
        <charset val="134"/>
      </rPr>
      <t xml:space="preserve">
1为小型鱼,2为中型鱼
3为大型鱼,4为黄金鱼
5为特殊鱼,6为boss鱼
10为特殊鱼潮
11为白饭鱼群(独立于刷新机制之外的)
12蟹元帅track群(独立于刷新机制之外的)
13火箭鲨
14组合鱼</t>
    </r>
  </si>
  <si>
    <t>新手渔场
是否可用
0否，1是</t>
  </si>
  <si>
    <t>初级渔场
是否可用</t>
  </si>
  <si>
    <t>中级渔场
是否可用</t>
  </si>
  <si>
    <t>高级渔场
是否可用</t>
  </si>
  <si>
    <r>
      <rPr>
        <sz val="8"/>
        <color rgb="FFFF0000"/>
        <rFont val="微软雅黑"/>
        <charset val="134"/>
      </rPr>
      <t xml:space="preserve">竞技场
</t>
    </r>
    <r>
      <rPr>
        <sz val="8"/>
        <color theme="1"/>
        <rFont val="微软雅黑"/>
        <charset val="134"/>
      </rPr>
      <t>是否可用</t>
    </r>
  </si>
  <si>
    <r>
      <rPr>
        <sz val="8"/>
        <color rgb="FFFF0000"/>
        <rFont val="微软雅黑"/>
        <charset val="134"/>
      </rPr>
      <t xml:space="preserve">弹头场
</t>
    </r>
    <r>
      <rPr>
        <sz val="8"/>
        <color theme="1"/>
        <rFont val="微软雅黑"/>
        <charset val="134"/>
      </rPr>
      <t xml:space="preserve">是否可用
</t>
    </r>
  </si>
  <si>
    <t>顶级渔场
是否可用</t>
  </si>
  <si>
    <t>随机延时
每条（按帧计算，1s=10帧）track在范围中进行随机延时出现，必须为a,b格式
服务器延时下发时间</t>
  </si>
  <si>
    <r>
      <rPr>
        <b/>
        <sz val="8"/>
        <color theme="1"/>
        <rFont val="微软雅黑"/>
        <charset val="134"/>
      </rPr>
      <t>主题BOSS/特殊鱼：</t>
    </r>
    <r>
      <rPr>
        <sz val="8"/>
        <color theme="1"/>
        <rFont val="微软雅黑"/>
        <charset val="134"/>
      </rPr>
      <t xml:space="preserve">
出现的时间间隔
0表示按照随机规则出现，不走随机
非0表示出现的时间间隔单位秒
</t>
    </r>
    <r>
      <rPr>
        <sz val="8"/>
        <color rgb="FFFF0000"/>
        <rFont val="微软雅黑"/>
        <charset val="134"/>
      </rPr>
      <t>19xx时间是鱼潮出现时间</t>
    </r>
  </si>
  <si>
    <r>
      <rPr>
        <b/>
        <sz val="8"/>
        <color theme="1"/>
        <rFont val="微软雅黑"/>
        <charset val="134"/>
      </rPr>
      <t>常规BOSS：</t>
    </r>
    <r>
      <rPr>
        <sz val="8"/>
        <color theme="1"/>
        <rFont val="微软雅黑"/>
        <charset val="134"/>
      </rPr>
      <t xml:space="preserve">
房间开炮总次数
0表示按照随机规则出现，不走随机
非0表示出现的时间间隔单位秒
</t>
    </r>
    <r>
      <rPr>
        <sz val="8"/>
        <color rgb="FFFF0000"/>
        <rFont val="微软雅黑"/>
        <charset val="134"/>
      </rPr>
      <t>不能与时间间隔共存</t>
    </r>
  </si>
  <si>
    <t>话费赛对应的track
targetId
1新手,2初级
3中级,4高级
5竞技场,6核弹专场</t>
  </si>
  <si>
    <t>悬赏任务目标鱼对应的track
targetId
0
1倍房间：3101，3102
100倍房间：3201，3202，3203
500倍房间：3301，3302，3303
1000倍房间：3401，3402，3403</t>
  </si>
  <si>
    <t>鱼类型
0：否
1：是旋涡鱼
2：组合鱼</t>
  </si>
  <si>
    <t>辅助列
用于修改track</t>
  </si>
  <si>
    <t>备注</t>
  </si>
  <si>
    <t>track_99</t>
  </si>
  <si>
    <t>track_201</t>
  </si>
  <si>
    <t>track_202</t>
  </si>
  <si>
    <t>track_203</t>
  </si>
  <si>
    <t>track_204</t>
  </si>
  <si>
    <t>track_205</t>
  </si>
  <si>
    <t>track_206</t>
  </si>
  <si>
    <t>track_207</t>
  </si>
  <si>
    <t>track_208</t>
  </si>
  <si>
    <t>track_209</t>
  </si>
  <si>
    <t>track_210</t>
  </si>
  <si>
    <t>track_211</t>
  </si>
  <si>
    <t>track_212</t>
  </si>
  <si>
    <t>track_213</t>
  </si>
  <si>
    <t>track_214</t>
  </si>
  <si>
    <t>track_215</t>
  </si>
  <si>
    <t>track_216</t>
  </si>
  <si>
    <t>track_217</t>
  </si>
  <si>
    <t>track_218</t>
  </si>
  <si>
    <t>track_219</t>
  </si>
  <si>
    <t>track_220</t>
  </si>
  <si>
    <t>track_221</t>
  </si>
  <si>
    <t>track_222</t>
  </si>
  <si>
    <t>track_301</t>
  </si>
  <si>
    <t>track_302</t>
  </si>
  <si>
    <t>track_303</t>
  </si>
  <si>
    <t>track_304</t>
  </si>
  <si>
    <t>track_305</t>
  </si>
  <si>
    <t>track_306</t>
  </si>
  <si>
    <t>track_307</t>
  </si>
  <si>
    <t>track_308</t>
  </si>
  <si>
    <t>track_309</t>
  </si>
  <si>
    <t>track_310</t>
  </si>
  <si>
    <t>track_402</t>
  </si>
  <si>
    <t>track_502</t>
  </si>
  <si>
    <t>小</t>
  </si>
  <si>
    <t>track_504</t>
  </si>
  <si>
    <t>大</t>
  </si>
  <si>
    <t>70,70</t>
  </si>
  <si>
    <t>track_601</t>
  </si>
  <si>
    <t>track_602</t>
  </si>
  <si>
    <t>track_603</t>
  </si>
  <si>
    <t>track_604</t>
  </si>
  <si>
    <t>track_605</t>
  </si>
  <si>
    <t>track_606</t>
  </si>
  <si>
    <t>track_607</t>
  </si>
  <si>
    <t>track_608</t>
  </si>
  <si>
    <t>track_609</t>
  </si>
  <si>
    <t>track_610</t>
  </si>
  <si>
    <t>0,20</t>
  </si>
  <si>
    <t>3101,3201,3202</t>
  </si>
  <si>
    <t>track_01_0125_13_1001</t>
  </si>
  <si>
    <t>track_01_0139_09_1002</t>
  </si>
  <si>
    <t>track_01_0139_14_1003</t>
  </si>
  <si>
    <t>track_01_0141_07_1004</t>
  </si>
  <si>
    <t>track_01_0248_08_1005</t>
  </si>
  <si>
    <t>1倍房，话费赛track
1,10,30
4,8,31</t>
  </si>
  <si>
    <t>track_01_0311_10_1006</t>
  </si>
  <si>
    <t>track_01_0323_01_1007</t>
  </si>
  <si>
    <r>
      <rPr>
        <sz val="9"/>
        <color theme="1"/>
        <rFont val="微软雅黑"/>
        <charset val="134"/>
      </rPr>
      <t xml:space="preserve">鱼图片资源名称
</t>
    </r>
    <r>
      <rPr>
        <sz val="9"/>
        <color rgb="FFFF0000"/>
        <rFont val="微软雅黑"/>
        <charset val="134"/>
      </rPr>
      <t>未填写的表示鱼和小精灵没对应的</t>
    </r>
  </si>
  <si>
    <t>鱼的类型
1小型鱼,2中型鱼
3大型鱼,4黄金鱼
5特殊鱼,6BOSS
7潜艇(层级最高)
8话费券</t>
  </si>
  <si>
    <t>分值</t>
  </si>
  <si>
    <t>抓取鱼的分类（）
1为小型鱼
2为中型鱼
3为大型鱼
5为特殊鱼
6为boss鱼</t>
  </si>
  <si>
    <t xml:space="preserve">
31 6 4；27 18 7
33 3 6；28 19 7
26 17 18；31 16 6
33 24 3；31 25 6</t>
  </si>
  <si>
    <t>track_01_0326_02_1008</t>
  </si>
  <si>
    <t>track_01_0329_03_1009</t>
  </si>
  <si>
    <t>track_01_0418_06_1010</t>
  </si>
  <si>
    <t>track_01_0421_12_1011</t>
  </si>
  <si>
    <t>track_01_0428_05_1012</t>
  </si>
  <si>
    <t>track_01_0429_04_1013</t>
  </si>
  <si>
    <t>track_01_0429_11_1014</t>
  </si>
  <si>
    <t>3101,3102,3201,3202</t>
  </si>
  <si>
    <t>track_02_0121_06_1015</t>
  </si>
  <si>
    <t>track_02_0121_09_1016</t>
  </si>
  <si>
    <t>track_02_0241_04_1017</t>
  </si>
  <si>
    <t>track_02_0246_07_1018</t>
  </si>
  <si>
    <t>1倍房，悬赏任务track（所需任务鱼数量为3,2,1）
3101：5,17,28
3102：1,11,31</t>
  </si>
  <si>
    <t>track_02_0321_05_1019</t>
  </si>
  <si>
    <t>track_02_0342_03_1020</t>
  </si>
  <si>
    <t>4,6</t>
  </si>
  <si>
    <t>track_02_0344_10_1021</t>
  </si>
  <si>
    <t>track_02_0421_02_1022</t>
  </si>
  <si>
    <t>track_02_0422_01_1023</t>
  </si>
  <si>
    <t>track_02_0423_08_1024</t>
  </si>
  <si>
    <t>3201,3202,3203,3301,3302</t>
  </si>
  <si>
    <t>track_03_0121_04_1025</t>
  </si>
  <si>
    <t>track_03_0123_01_1026</t>
  </si>
  <si>
    <t>track_03_0126_02_1027</t>
  </si>
  <si>
    <t>track_03_0141_07_1028</t>
  </si>
  <si>
    <t>30倍房，话费赛track
1：1,16,28
2：5,13,29</t>
  </si>
  <si>
    <t>track_03_0248_05_1029</t>
  </si>
  <si>
    <t>track_03_0343_06_1030</t>
  </si>
  <si>
    <t>track_03_0349_08_1031</t>
  </si>
  <si>
    <t>track_03_0428_03_1032</t>
  </si>
  <si>
    <t>3101,3102,3301,3302,3303</t>
  </si>
  <si>
    <t>track_04_0121_03_1033</t>
  </si>
  <si>
    <t>track_04_0126_07_1034</t>
  </si>
  <si>
    <t>track_04_0131_04_1035</t>
  </si>
  <si>
    <t>track_04_0246_08_1036</t>
  </si>
  <si>
    <t>track_04_0248_02_1037</t>
  </si>
  <si>
    <t>track_04_0313_05_1038</t>
  </si>
  <si>
    <t>30倍房，悬赏任务track（所需任务鱼数量为3,2,1）
3201：1,16,31
3202：5,18,29
3203：3,16,30</t>
  </si>
  <si>
    <t>track_04_0316_06_1039</t>
  </si>
  <si>
    <t>track_04_0427_01_1040</t>
  </si>
  <si>
    <t>3101,3102,3201,3202,3203</t>
  </si>
  <si>
    <t>track_05_0121_06_1041</t>
  </si>
  <si>
    <t>track_05_0121_08_1042</t>
  </si>
  <si>
    <t>track_05_0246_07_1043</t>
  </si>
  <si>
    <t>track_05_0247_09_1044</t>
  </si>
  <si>
    <t>track_05_0321_05_1045</t>
  </si>
  <si>
    <t>track_05_0421_01_1046</t>
  </si>
  <si>
    <t>track_05_0422_02_1047</t>
  </si>
  <si>
    <t>track_05_0423_03_1048</t>
  </si>
  <si>
    <t>300倍房，话费赛track
3：4,11,28
4：3,15,31
5：4,12,29</t>
  </si>
  <si>
    <t>track_05_0425_04_1049</t>
  </si>
  <si>
    <t>3301,3302,3303</t>
  </si>
  <si>
    <t>track_06_1133_01_1050</t>
  </si>
  <si>
    <t>track_06_1214_03_1051</t>
  </si>
  <si>
    <t>track_06_1241_04_1052</t>
  </si>
  <si>
    <t>track_06_1314_02_1053</t>
  </si>
  <si>
    <t>track_06_1341_07_1054</t>
  </si>
  <si>
    <t>track_06_1341_08_1055</t>
  </si>
  <si>
    <t>track_06_1343_05_1056</t>
  </si>
  <si>
    <t>track_06_1423_06_1057</t>
  </si>
  <si>
    <t>3101</t>
  </si>
  <si>
    <t>track_07_1141_05_1058</t>
  </si>
  <si>
    <t>300倍房，悬赏任务track（所需任务鱼数量为3,2,1）
3301：4,16,31
3302：3,16,31
3303：6,16,30</t>
  </si>
  <si>
    <t>track_07_1211_06_1059</t>
  </si>
  <si>
    <t>track_07_1212_01_1060</t>
  </si>
  <si>
    <t>track_07_1241_07_1061</t>
  </si>
  <si>
    <t>track_07_1311_04_1062</t>
  </si>
  <si>
    <t>track_07_1312_03_1063</t>
  </si>
  <si>
    <t>track_07_1421_02_1064</t>
  </si>
  <si>
    <t>track_07_1421_08_1065</t>
  </si>
  <si>
    <t>1,2,3,4,5,6</t>
  </si>
  <si>
    <t>3102,3201</t>
  </si>
  <si>
    <t>track_08_0121_02_1066</t>
  </si>
  <si>
    <t>track_08_0141_07_1067</t>
  </si>
  <si>
    <t>track_08_0241_03_1068</t>
  </si>
  <si>
    <t>track_08_0242_05_1069</t>
  </si>
  <si>
    <t>track_08_0341_06_1070</t>
  </si>
  <si>
    <t>track_08_0411_01_1071</t>
  </si>
  <si>
    <t>track_08_0421_04_1072</t>
  </si>
  <si>
    <t>1,2,6,7</t>
  </si>
  <si>
    <t>track_10_0121_06_1079</t>
  </si>
  <si>
    <t>track_10_0141_02_1080</t>
  </si>
  <si>
    <t>track_10_0141_04_1081</t>
  </si>
  <si>
    <t>track_10_0142_08_1082</t>
  </si>
  <si>
    <t>track_10_0144_09_1083</t>
  </si>
  <si>
    <t>track_10_0242_07_1084</t>
  </si>
  <si>
    <t>track_10_0321_01_1085</t>
  </si>
  <si>
    <t>track_10_0341_05_1086</t>
  </si>
  <si>
    <t>track_10_0431_03_1087</t>
  </si>
  <si>
    <t>3,4,5,6,7</t>
  </si>
  <si>
    <t>3101,3102,3301,3302,3301,3303</t>
  </si>
  <si>
    <t>track_11_0121_02_1088</t>
  </si>
  <si>
    <t>track_11_0121_04_1089</t>
  </si>
  <si>
    <t>track_11_0132_09_1090</t>
  </si>
  <si>
    <t>track_11_0134_11_1091</t>
  </si>
  <si>
    <t>track_11_0241_03_1092</t>
  </si>
  <si>
    <t>track_11_0321_08_1093</t>
  </si>
  <si>
    <t>track_11_0341_05_1094</t>
  </si>
  <si>
    <t>track_11_0341_06_1095</t>
  </si>
  <si>
    <t>track_11_0421_07_1096</t>
  </si>
  <si>
    <t>track_11_0422_01_1097</t>
  </si>
  <si>
    <t>3,4,5,7</t>
  </si>
  <si>
    <t>track_12_0122_07_1098</t>
  </si>
  <si>
    <t>track_12_0134_06_1099</t>
  </si>
  <si>
    <t>track_12_0241_01_1100</t>
  </si>
  <si>
    <t>track_12_0242_05_1101</t>
  </si>
  <si>
    <t>track_12_0341_04_1102</t>
  </si>
  <si>
    <t>track_12_0342_08_1103</t>
  </si>
  <si>
    <t>track_12_0421_03_1104</t>
  </si>
  <si>
    <t>track_12_0422_02_1105</t>
  </si>
  <si>
    <t>1,2</t>
  </si>
  <si>
    <t>3201,3202,3203</t>
  </si>
  <si>
    <t>track_13_1231_03_1106</t>
  </si>
  <si>
    <t>track_13_1132_02_1107</t>
  </si>
  <si>
    <t>track_13_1231_07_1108</t>
  </si>
  <si>
    <t>track_13_1431_01_1109</t>
  </si>
  <si>
    <t>track_13_1131_05_1110</t>
  </si>
  <si>
    <t>track_13_1341_06_1111</t>
  </si>
  <si>
    <t>track_13_1241_04_1112</t>
  </si>
  <si>
    <t>巨钳龙虾</t>
  </si>
  <si>
    <t>track_14_1341_07_1113</t>
  </si>
  <si>
    <t>美人鱼</t>
  </si>
  <si>
    <t>track_14_1131_08_1114</t>
  </si>
  <si>
    <t>送财龙龟</t>
  </si>
  <si>
    <t>track_14_1411_04_1115</t>
  </si>
  <si>
    <t>独角鲸</t>
  </si>
  <si>
    <t>track_14_1311_03_1116</t>
  </si>
  <si>
    <t>track_14_1421_02_1117</t>
  </si>
  <si>
    <t>track_14_1141_05_1118</t>
  </si>
  <si>
    <t>track_14_1342_06_1119</t>
  </si>
  <si>
    <t>track_14_1422_01_1120</t>
  </si>
  <si>
    <t>3,4,5</t>
  </si>
  <si>
    <t>3301,3302,3303,3401,3402</t>
  </si>
  <si>
    <t>track_15_0131_01_1121</t>
  </si>
  <si>
    <t>track_15_0241_03_1122</t>
  </si>
  <si>
    <t>track_15_0311_04_1123</t>
  </si>
  <si>
    <t>track_15_0321_05_1124</t>
  </si>
  <si>
    <t>track_15_0141_07_1125</t>
  </si>
  <si>
    <t>track_15_0421_02_1126</t>
  </si>
  <si>
    <t>track_15_0341_06_1127</t>
  </si>
  <si>
    <t>1,2,3,4,5</t>
  </si>
  <si>
    <t>3201,3202,3203,3301,3302,3303,3403</t>
  </si>
  <si>
    <t>track_16_1131_03_1128</t>
  </si>
  <si>
    <t>track_16_1141_05_1129</t>
  </si>
  <si>
    <t>track_16_1141_07_1130</t>
  </si>
  <si>
    <t>track_16_1311_06_1131</t>
  </si>
  <si>
    <t>track_16_1321_01_1132</t>
  </si>
  <si>
    <t>track_16_1321_04_1133</t>
  </si>
  <si>
    <t>track_16_1421_02_1134</t>
  </si>
  <si>
    <t>6,7,2</t>
  </si>
  <si>
    <t>3101,3102</t>
  </si>
  <si>
    <t>track_17_0131_05_1135</t>
  </si>
  <si>
    <t>track_17_0231_07_1136</t>
  </si>
  <si>
    <t>track_17_0241_03_1137</t>
  </si>
  <si>
    <t>track_17_0241_04_1138</t>
  </si>
  <si>
    <t>track_17_0311_02_1139</t>
  </si>
  <si>
    <t>track_17_0341_06_1140</t>
  </si>
  <si>
    <t>track_17_0341_08_1141</t>
  </si>
  <si>
    <t>track_17_0421_01_1142</t>
  </si>
  <si>
    <t>track_18_1131_02_1143</t>
  </si>
  <si>
    <t>track_18_1231_08_1144</t>
  </si>
  <si>
    <t>track_18_1241_04_1145</t>
  </si>
  <si>
    <t>track_18_1311_03_1146</t>
  </si>
  <si>
    <t>track_18_1321_01_1147</t>
  </si>
  <si>
    <t>track_18_1321_07_1148</t>
  </si>
  <si>
    <t>track_18_1411_06_1149</t>
  </si>
  <si>
    <t>track_18_1421_05_1150</t>
  </si>
  <si>
    <t>track_19_0121_02_1151</t>
  </si>
  <si>
    <t>track_19_0131_04_1152</t>
  </si>
  <si>
    <t>track_19_0142_01_1153</t>
  </si>
  <si>
    <t>track_19_0241_06_1154</t>
  </si>
  <si>
    <t>track_19_0311_08_1155</t>
  </si>
  <si>
    <t>track_19_0341_07_1156</t>
  </si>
  <si>
    <t>track_19_0421_03_1157</t>
  </si>
  <si>
    <t>track_19_0421_05_1158</t>
  </si>
  <si>
    <t>track_20_1221_01_1159</t>
  </si>
  <si>
    <t>track_20_1221_04_1160</t>
  </si>
  <si>
    <t>track_20_1441_02_1161</t>
  </si>
  <si>
    <t>track_20_1441_03_1162</t>
  </si>
  <si>
    <t>track_21_1141_03_1163</t>
  </si>
  <si>
    <t>track_21_1241_02_1164</t>
  </si>
  <si>
    <t>track_21_1241_08_1165</t>
  </si>
  <si>
    <t>track_21_1321_05_1166</t>
  </si>
  <si>
    <t>track_21_1341_04_1167</t>
  </si>
  <si>
    <t>track_21_1421_01_1168</t>
  </si>
  <si>
    <t>track_21_1421_06_1169</t>
  </si>
  <si>
    <t>track_21_1421_07_1170</t>
  </si>
  <si>
    <t>track_24_1241_06_1177</t>
  </si>
  <si>
    <t>track_24_1321_05_1178</t>
  </si>
  <si>
    <t>track_24_1121_03_1179</t>
  </si>
  <si>
    <t>track_24_1121_07_1180</t>
  </si>
  <si>
    <t>track_24_1141_08_1181</t>
  </si>
  <si>
    <t>track_24_1241_02_1182</t>
  </si>
  <si>
    <t>track_24_1341_04_1183</t>
  </si>
  <si>
    <t>track_24_1421_01_1184</t>
  </si>
  <si>
    <t>track_25_0221_02_1185</t>
  </si>
  <si>
    <t>track_25_0221_05_1186</t>
  </si>
  <si>
    <t>track_25_0321_03_1187</t>
  </si>
  <si>
    <t>track_25_0441_01_1188</t>
  </si>
  <si>
    <t>track_25_0441_04_1189</t>
  </si>
  <si>
    <t>track_26_0122_01_1190</t>
  </si>
  <si>
    <t>track_26_0141_02_1191</t>
  </si>
  <si>
    <t>track_26_0232_03_1192</t>
  </si>
  <si>
    <t>track_26_0242_04_1193</t>
  </si>
  <si>
    <t>track_26_0311_05_1194</t>
  </si>
  <si>
    <t>track_26_0342_06_1195</t>
  </si>
  <si>
    <t>track_26_0422_07_1196</t>
  </si>
  <si>
    <t>track_26_0431_08_1197</t>
  </si>
  <si>
    <t>track_27_0111_01_1198</t>
  </si>
  <si>
    <t>track_27_0131_02_1199</t>
  </si>
  <si>
    <t>track_27_0211_03_1200</t>
  </si>
  <si>
    <t>track_27_0241_04_1201</t>
  </si>
  <si>
    <t>track_27_0321_05_1202</t>
  </si>
  <si>
    <t>track_27_0341_06_1203</t>
  </si>
  <si>
    <t>track_27_0411_07_1204</t>
  </si>
  <si>
    <t>track_27_0441_08_1205</t>
  </si>
  <si>
    <t>1,2,3,4,5,6,7</t>
  </si>
  <si>
    <t>3101,3102,3201,3202,3203,3301,3302,3303</t>
  </si>
  <si>
    <t>track_28_0121_02_1206</t>
  </si>
  <si>
    <t>track_28_0131_01_1207</t>
  </si>
  <si>
    <t>track_28_0211_03_1208</t>
  </si>
  <si>
    <t>track_28_0241_04_1209</t>
  </si>
  <si>
    <t>track_28_0311_05_1210</t>
  </si>
  <si>
    <t>track_28_0341_06_1211</t>
  </si>
  <si>
    <t>track_28_0421_07_1212</t>
  </si>
  <si>
    <t>track_28_0441_08_1213</t>
  </si>
  <si>
    <t>3201,3202,3203,3301,3302,3303</t>
  </si>
  <si>
    <t>track_29_0111_02_1214</t>
  </si>
  <si>
    <t>track_29_0131_01_1215</t>
  </si>
  <si>
    <t>track_29_0241_03_1216</t>
  </si>
  <si>
    <t>track_29_0241_04_1217</t>
  </si>
  <si>
    <t>track_29_0311_05_1218</t>
  </si>
  <si>
    <t>track_29_0411_06_1219</t>
  </si>
  <si>
    <t>track_29_0421_07_1220</t>
  </si>
  <si>
    <t>track_29_0421_08_1221</t>
  </si>
  <si>
    <t>track_30_0121_02_1222</t>
  </si>
  <si>
    <t>track_30_0131_01_1223</t>
  </si>
  <si>
    <t>track_30_0231_03_1224</t>
  </si>
  <si>
    <t>track_30_0241_04_1225</t>
  </si>
  <si>
    <t>track_30_0311_05_1226</t>
  </si>
  <si>
    <t>track_30_0321_06_1227</t>
  </si>
  <si>
    <t>track_30_0421_07_1228</t>
  </si>
  <si>
    <t>track_30_0431_08_1229</t>
  </si>
  <si>
    <t>track_31_0121_01_1230</t>
  </si>
  <si>
    <t>track_31_0131_02_1231</t>
  </si>
  <si>
    <t>track_31_0231_03_1232</t>
  </si>
  <si>
    <t>track_31_0241_04_1233</t>
  </si>
  <si>
    <t>track_31_0311_05_1234</t>
  </si>
  <si>
    <t>track_31_0321_06_1235</t>
  </si>
  <si>
    <t>track_31_0411_07_1236</t>
  </si>
  <si>
    <t>track_31_0421_08_1237</t>
  </si>
  <si>
    <t>track_32_0121_01_1238</t>
  </si>
  <si>
    <t>track_32_0211_02_1239</t>
  </si>
  <si>
    <t>track_32_0241_03_1240</t>
  </si>
  <si>
    <t>track_32_0241_04_1241</t>
  </si>
  <si>
    <t>track_32_0311_05_1242</t>
  </si>
  <si>
    <t>track_32_0341_06_1243</t>
  </si>
  <si>
    <t>track_32_0421_07_1244</t>
  </si>
  <si>
    <t>track_32_0431_08_1245</t>
  </si>
  <si>
    <t>track_33_0121_01_1246</t>
  </si>
  <si>
    <t>track_33_0141_02_1247</t>
  </si>
  <si>
    <t>track_33_0241_03_1248</t>
  </si>
  <si>
    <t>track_33_0241_04_1249</t>
  </si>
  <si>
    <t>track_33_0311_05_1250</t>
  </si>
  <si>
    <t>track_33_0321_06_1251</t>
  </si>
  <si>
    <t>track_33_0421_07_1252</t>
  </si>
  <si>
    <t>track_33_0441_08_1253</t>
  </si>
  <si>
    <t>track_34_0121_01_1254</t>
  </si>
  <si>
    <t>track_34_0141_02_1255</t>
  </si>
  <si>
    <t>track_34_0231_03_1256</t>
  </si>
  <si>
    <t>track_34_0241_04_1257</t>
  </si>
  <si>
    <t>track_34_0311_05_1258</t>
  </si>
  <si>
    <t>track_34_0341_06_1259</t>
  </si>
  <si>
    <t>track_34_0411_07_1260</t>
  </si>
  <si>
    <t>track_34_0421_08_1261</t>
  </si>
  <si>
    <t>track_13_1421_08_1275</t>
  </si>
  <si>
    <t>track_13_1231_09_1276</t>
  </si>
  <si>
    <t>track_13_1131_10_1277</t>
  </si>
  <si>
    <t>track_13_1232_11_1278</t>
  </si>
  <si>
    <t>track_13_1411_12_1279</t>
  </si>
  <si>
    <t>track_13_1422_13_1280</t>
  </si>
  <si>
    <t>track_13_1322_14_1281</t>
  </si>
  <si>
    <t>track_13_1421_15_1282</t>
  </si>
  <si>
    <t>track_13_1241_16_1283</t>
  </si>
  <si>
    <t>track_13_1133_17_1284</t>
  </si>
  <si>
    <t>track_16_1421_08_1285</t>
  </si>
  <si>
    <t>track_16_1241_09_1286</t>
  </si>
  <si>
    <t>track_16_1131_10_1287</t>
  </si>
  <si>
    <t>track_16_1431_11_1288</t>
  </si>
  <si>
    <t>track_16_1411_12_1289</t>
  </si>
  <si>
    <t>track_16_1422_13_1290</t>
  </si>
  <si>
    <t>track_16_1242_14_1291</t>
  </si>
  <si>
    <t>track_16_1422_15_1292</t>
  </si>
  <si>
    <t>track_16_1131_16_1293</t>
  </si>
  <si>
    <t>track_16_1423_17_1294</t>
  </si>
  <si>
    <t>track_17_0421_09_1295</t>
  </si>
  <si>
    <t>track_17_0241_10_1296</t>
  </si>
  <si>
    <t>track_17_0131_11_1297</t>
  </si>
  <si>
    <t>track_17_0241_12_1298</t>
  </si>
  <si>
    <t>track_17_0421_13_1299</t>
  </si>
  <si>
    <t>track_17_0432_14_1300</t>
  </si>
  <si>
    <t>track_17_0242_15_1301</t>
  </si>
  <si>
    <t>track_17_0121_16_1302</t>
  </si>
  <si>
    <t>track_17_0423_17_1303</t>
  </si>
  <si>
    <t>track_17_0243_18_1304</t>
  </si>
  <si>
    <t>track_18_1241_09_1305</t>
  </si>
  <si>
    <t>track_18_1421_10_1306</t>
  </si>
  <si>
    <t>track_18_1341_11_1307</t>
  </si>
  <si>
    <t>track_18_1121_12_1308</t>
  </si>
  <si>
    <t>track_18_1131_13_1309</t>
  </si>
  <si>
    <t>track_18_1422_14_1310</t>
  </si>
  <si>
    <t>track_18_1242_15_1311</t>
  </si>
  <si>
    <t>track_18_1131_16_1312</t>
  </si>
  <si>
    <t>track_18_1422_17_1313</t>
  </si>
  <si>
    <t>track_18_1243_18_1314</t>
  </si>
  <si>
    <t>track_19_0421_09_1315</t>
  </si>
  <si>
    <t>track_19_0241_10_1316</t>
  </si>
  <si>
    <t>track_19_0131_11_1317</t>
  </si>
  <si>
    <t>track_19_0341_12_1318</t>
  </si>
  <si>
    <t>track_19_0421_13_1319</t>
  </si>
  <si>
    <t>track_19_0422_14_1320</t>
  </si>
  <si>
    <t>track_19_0122_15_1321</t>
  </si>
  <si>
    <t>track_19_0421_16_1322</t>
  </si>
  <si>
    <t>track_19_0132_17_1323</t>
  </si>
  <si>
    <t>track_19_0243_18_1324</t>
  </si>
  <si>
    <t>track_24_1421_09_1325</t>
  </si>
  <si>
    <t>track_24_1241_10_1326</t>
  </si>
  <si>
    <t>track_24_1121_11_1327</t>
  </si>
  <si>
    <t>track_24_1231_12_1328</t>
  </si>
  <si>
    <t>track_24_1441_13_1329</t>
  </si>
  <si>
    <t>track_24_1221_14_1330</t>
  </si>
  <si>
    <t>track_24_1421_15_1331</t>
  </si>
  <si>
    <t>track_24_1131_16_1332</t>
  </si>
  <si>
    <t>track_24_1421_17_1333</t>
  </si>
  <si>
    <t>track_24_1241_18_1334</t>
  </si>
  <si>
    <t>track_25_1441_06_1335</t>
  </si>
  <si>
    <t>track_25_1221_07_1336</t>
  </si>
  <si>
    <t>track_25_1111_08_1337</t>
  </si>
  <si>
    <t>track_25_1321_09_1338</t>
  </si>
  <si>
    <t>track_25_1441_10_1339</t>
  </si>
  <si>
    <t>track_25_1221_11_1340</t>
  </si>
  <si>
    <t>track_25_1331_12_1341</t>
  </si>
  <si>
    <t>track_25_1441_13_1342</t>
  </si>
  <si>
    <t>track_25_1441_14_1343</t>
  </si>
  <si>
    <t>track_25_1221_15_1344</t>
  </si>
  <si>
    <t>track_26_0421_09_1345</t>
  </si>
  <si>
    <t>track_26_0241_10_1346</t>
  </si>
  <si>
    <t>track_26_0121_11_1347</t>
  </si>
  <si>
    <t>track_26_0341_12_1348</t>
  </si>
  <si>
    <t>track_26_0231_13_1349</t>
  </si>
  <si>
    <t>track_26_0241_14_1350</t>
  </si>
  <si>
    <t>track_26_0131_15_1351</t>
  </si>
  <si>
    <t>track_26_0421_16_1352</t>
  </si>
  <si>
    <t>track_26_0241_17_1353</t>
  </si>
  <si>
    <t>track_26_0141_18_1354</t>
  </si>
  <si>
    <t>track_28_0421_09_1355</t>
  </si>
  <si>
    <t>track_28_0241_10_1356</t>
  </si>
  <si>
    <t>track_28_0121_11_1357</t>
  </si>
  <si>
    <t>track_28_0421_12_1358</t>
  </si>
  <si>
    <t>track_28_0421_13_1359</t>
  </si>
  <si>
    <t>track_28_0341_14_1360</t>
  </si>
  <si>
    <t>track_28_0241_15_1361</t>
  </si>
  <si>
    <t>track_28_0221_16_1362</t>
  </si>
  <si>
    <t>track_28_0141_17_1363</t>
  </si>
  <si>
    <t>track_28_0231_18_1364</t>
  </si>
  <si>
    <t>track_31_0421_09_1365</t>
  </si>
  <si>
    <t>track_31_0241_10_1366</t>
  </si>
  <si>
    <t>track_31_0421_11_1367</t>
  </si>
  <si>
    <t>track_31_0241_12_1368</t>
  </si>
  <si>
    <t>track_31_0131_13_1369</t>
  </si>
  <si>
    <t>track_31_0241_14_1370</t>
  </si>
  <si>
    <t>track_31_0231_15_1371</t>
  </si>
  <si>
    <t>track_31_0421_16_1372</t>
  </si>
  <si>
    <t>track_31_0241_17_1373</t>
  </si>
  <si>
    <t>track_31_0111_18_1374</t>
  </si>
  <si>
    <t>track_33_0421_09_1375</t>
  </si>
  <si>
    <t>track_33_0241_10_1376</t>
  </si>
  <si>
    <t>track_33_0121_11_1377</t>
  </si>
  <si>
    <t>track_33_0341_12_1378</t>
  </si>
  <si>
    <t>track_33_0421_13_1379</t>
  </si>
  <si>
    <t>track_33_0241_14_1380</t>
  </si>
  <si>
    <t>track_33_0241_15_1381</t>
  </si>
  <si>
    <t>track_33_0431_16_1382</t>
  </si>
  <si>
    <t>track_33_0421_17_1383</t>
  </si>
  <si>
    <t>track_33_0111_18_1384</t>
  </si>
  <si>
    <t>track_20_1421_05_1385</t>
  </si>
  <si>
    <t>track_20_1441_06_1386</t>
  </si>
  <si>
    <t>track_20_1121_07_1387</t>
  </si>
  <si>
    <t>track_20_1311_08_1388</t>
  </si>
  <si>
    <t>track_20_1241_09_1389</t>
  </si>
  <si>
    <t>track_20_1221_10_1390</t>
  </si>
  <si>
    <t>track_32_0421_09_1391</t>
  </si>
  <si>
    <t>track_32_0241_10_1392</t>
  </si>
  <si>
    <t>track_32_0121_11_1393</t>
  </si>
  <si>
    <t>track_32_0141_12_1394</t>
  </si>
  <si>
    <t>track_32_0431_13_1395</t>
  </si>
  <si>
    <t>track_32_0321_14_1396</t>
  </si>
  <si>
    <t>track_32_0131_15_1397</t>
  </si>
  <si>
    <t>track_32_0231_16_1398</t>
  </si>
  <si>
    <t>track_32_0421_17_1399</t>
  </si>
  <si>
    <t>track_32_0241_18_1400</t>
  </si>
  <si>
    <t>track_34_0421_09_1401</t>
  </si>
  <si>
    <t>track_34_0241_10_1402</t>
  </si>
  <si>
    <t>track_34_0421_11_1403</t>
  </si>
  <si>
    <t>track_34_0321_12_1404</t>
  </si>
  <si>
    <t>track_34_0341_13_1405</t>
  </si>
  <si>
    <t>track_34_0121_14_1406</t>
  </si>
  <si>
    <t>track_34_0431_15_1407</t>
  </si>
  <si>
    <t>track_34_0241_16_1408</t>
  </si>
  <si>
    <t>track_20_1131_11_1425</t>
  </si>
  <si>
    <t>track_20_1121_12_1426</t>
  </si>
  <si>
    <t>track_20_1341_13_1427</t>
  </si>
  <si>
    <t>track_20_1311_14_1428</t>
  </si>
  <si>
    <t>track_21_0141_08_1429</t>
  </si>
  <si>
    <t>track_24_1321_19_1432</t>
  </si>
  <si>
    <t>track_24_1341_20_1433</t>
  </si>
  <si>
    <t>track_26_0311_19_1436</t>
  </si>
  <si>
    <t>track_26_0341_20_1437</t>
  </si>
  <si>
    <t>track_26_0421_21_1438</t>
  </si>
  <si>
    <t>track_28_0121_19_1439</t>
  </si>
  <si>
    <t>track_28_0321_20_1440</t>
  </si>
  <si>
    <t>track_28_0341_21_1441</t>
  </si>
  <si>
    <t>track_29_0321_09_1442</t>
  </si>
  <si>
    <t>track_31_0121_19_1443</t>
  </si>
  <si>
    <t>track_31_0341_20_1444</t>
  </si>
  <si>
    <t>track_31_0321_21_1445</t>
  </si>
  <si>
    <t>track_32_0321_19_1446</t>
  </si>
  <si>
    <t>track_32_0321_20_1447</t>
  </si>
  <si>
    <t>track_33_0321_09_1448</t>
  </si>
  <si>
    <t>track_33_0311_10_1449</t>
  </si>
  <si>
    <t>track_34_0131_17_1450</t>
  </si>
  <si>
    <t>track_32_0121_21_1451</t>
  </si>
  <si>
    <t>track_32_0311_22_1452</t>
  </si>
  <si>
    <t>track_32_0421_23_1453</t>
  </si>
  <si>
    <t>track_32_0141_24_1454</t>
  </si>
  <si>
    <t>track_34_0121_18_1455</t>
  </si>
  <si>
    <t>track_16_1141_18_1456</t>
  </si>
  <si>
    <t>track_16_1241_19_1457</t>
  </si>
  <si>
    <t>track_16_1241_20_1458</t>
  </si>
  <si>
    <t>track_16_1231_21_1459</t>
  </si>
  <si>
    <t>track_16_1211_22_1460</t>
  </si>
  <si>
    <t>track_16_1321_23_1461</t>
  </si>
  <si>
    <t>track_16_1341_24_1462</t>
  </si>
  <si>
    <t>track_16_1311_25_1463</t>
  </si>
  <si>
    <t>track_34_0141_19_1464</t>
  </si>
  <si>
    <t>track_34_0241_20_1465</t>
  </si>
  <si>
    <t>track_34_0231_21_1466</t>
  </si>
  <si>
    <t>track_34_0341_22_1467</t>
  </si>
  <si>
    <t>track_34_0311_23_1468</t>
  </si>
  <si>
    <t>track_34_0421_24_1469</t>
  </si>
  <si>
    <t>track_24_0121_21_1470</t>
  </si>
  <si>
    <t>track_24_0321_22_1471</t>
  </si>
  <si>
    <t>track_24_0341_23_1472</t>
  </si>
  <si>
    <t>track_24_0411_24_1473</t>
  </si>
  <si>
    <t>track_44_0241_01_1701</t>
  </si>
  <si>
    <t>track_44_0241_01_1702</t>
  </si>
  <si>
    <t>track_44_0241_01_1703</t>
  </si>
  <si>
    <t>track_44_0241_01_1704</t>
  </si>
  <si>
    <t>track_44_0431_05_1705</t>
  </si>
  <si>
    <t>track_44_0141_06_1706</t>
  </si>
  <si>
    <t>track_44_0121_07_1707</t>
  </si>
  <si>
    <t>track_44_0131_08_1708</t>
  </si>
  <si>
    <t>track_44_0211_09_1709</t>
  </si>
  <si>
    <t>track_44_0341_10_1710</t>
  </si>
  <si>
    <t>track_44_0311_11_1711</t>
  </si>
  <si>
    <t>track_44_0321_12_1712</t>
  </si>
  <si>
    <t>track_44_0421_13_1713</t>
  </si>
  <si>
    <t>track_44_0241_14_1714</t>
  </si>
  <si>
    <t>track_44_0421_15_1715</t>
  </si>
  <si>
    <t>track_44_0241_16_1716</t>
  </si>
  <si>
    <t>track_44_0241_17_1717</t>
  </si>
  <si>
    <t>track_44_0421_18_1718</t>
  </si>
  <si>
    <t>track_44_0311_19_1719</t>
  </si>
  <si>
    <t>track_46_0441_01_1720</t>
  </si>
  <si>
    <t>track_46_0441_02_1721</t>
  </si>
  <si>
    <t>track_46_0441_03_1722</t>
  </si>
  <si>
    <t>track_46_0441_04_1723</t>
  </si>
  <si>
    <t>track_46_0441_05_1724</t>
  </si>
  <si>
    <t>track_46_0441_06_1725</t>
  </si>
  <si>
    <t>track_46_0441_07_1726</t>
  </si>
  <si>
    <t>track_46_0441_08_1727</t>
  </si>
  <si>
    <t>track_46_0441_09_1728</t>
  </si>
  <si>
    <t>track_46_0441_10_1729</t>
  </si>
  <si>
    <t>track_46_0221_11_1730</t>
  </si>
  <si>
    <t>track_46_0221_12_1731</t>
  </si>
  <si>
    <t>track_46_0221_13_1732</t>
  </si>
  <si>
    <t>track_46_0221_14_1733</t>
  </si>
  <si>
    <t>track_46_0221_15_1734</t>
  </si>
  <si>
    <t>track_46_0221_16_1735</t>
  </si>
  <si>
    <t>track_46_0221_17_1736</t>
  </si>
  <si>
    <t>track_46_0221_18_1737</t>
  </si>
  <si>
    <t>track_46_0221_19_1738</t>
  </si>
  <si>
    <t>track_46_0221_20_1739</t>
  </si>
  <si>
    <t>track_48_0421_01_1740</t>
  </si>
  <si>
    <t>track_48_0121_02_1741</t>
  </si>
  <si>
    <t>track_48_0241_03_1742</t>
  </si>
  <si>
    <t>track_48_0421_04_1743</t>
  </si>
  <si>
    <t>track_48_0311_05_1744</t>
  </si>
  <si>
    <t>track_48_0421_06_1745</t>
  </si>
  <si>
    <t>track_48_0241_07_1746</t>
  </si>
  <si>
    <t>track_48_0141_08_1747</t>
  </si>
  <si>
    <t>track_48_0341_09_1748</t>
  </si>
  <si>
    <t>track_48_0121_10_1749</t>
  </si>
  <si>
    <t>track_48_0421_11_1750</t>
  </si>
  <si>
    <t>track_48_0321_12_1751</t>
  </si>
  <si>
    <t>track_48_0311_13_1752</t>
  </si>
  <si>
    <t>track_48_0311_14_1753</t>
  </si>
  <si>
    <t>track_48_0121_15_1754</t>
  </si>
  <si>
    <t>track_48_0341_16_1755</t>
  </si>
  <si>
    <t>track_48_0421_17_1756</t>
  </si>
  <si>
    <t>track_48_0421_18_1757</t>
  </si>
  <si>
    <t>track_48_0421_19_1758</t>
  </si>
  <si>
    <t>track_48_0241_20_1759</t>
  </si>
  <si>
    <t>track_48_0421_20_1760</t>
  </si>
  <si>
    <t>track_48_0241_20_1761</t>
  </si>
  <si>
    <t>track_48_0121_20_1762</t>
  </si>
  <si>
    <t>track_48_0321_20_1763</t>
  </si>
  <si>
    <t>track_48_0141_20_1764</t>
  </si>
  <si>
    <t>track_48_0341_20_1765</t>
  </si>
  <si>
    <t>track_48_0121_15_1756</t>
  </si>
  <si>
    <t>track_48_0341_16_1757</t>
  </si>
  <si>
    <t>track_48_0421_17_1758</t>
  </si>
  <si>
    <t>track_48_0421_18_1759</t>
  </si>
  <si>
    <t>特殊公式处理了漩涡鱼出现房间</t>
  </si>
  <si>
    <t>track_48_0121_15_1820</t>
  </si>
  <si>
    <t>track_48_0231_16_1821</t>
  </si>
  <si>
    <t>track_48_0341_17_1822</t>
  </si>
  <si>
    <t>track_48_0411_18_1823</t>
  </si>
  <si>
    <t>track_48_0421_19_1824</t>
  </si>
  <si>
    <t>track_48_0241_20_1825</t>
  </si>
  <si>
    <t>track_39_0231_20_1826</t>
  </si>
  <si>
    <t>track_39_0341_20_1827</t>
  </si>
  <si>
    <t>track_39_0411_20_1828</t>
  </si>
  <si>
    <t>track_39_0421_20_1829</t>
  </si>
  <si>
    <t>0,0</t>
  </si>
  <si>
    <r>
      <rPr>
        <sz val="11"/>
        <color theme="1"/>
        <rFont val="微软雅黑"/>
        <charset val="134"/>
      </rPr>
      <t>track_09_1429_07_</t>
    </r>
    <r>
      <rPr>
        <sz val="11"/>
        <color theme="1"/>
        <rFont val="微软雅黑"/>
        <charset val="134"/>
      </rPr>
      <t>2001</t>
    </r>
  </si>
  <si>
    <r>
      <rPr>
        <sz val="11"/>
        <color theme="1"/>
        <rFont val="微软雅黑"/>
        <charset val="134"/>
      </rPr>
      <t>track_09_1149_08_</t>
    </r>
    <r>
      <rPr>
        <sz val="11"/>
        <color theme="1"/>
        <rFont val="微软雅黑"/>
        <charset val="134"/>
      </rPr>
      <t>2002</t>
    </r>
  </si>
  <si>
    <r>
      <rPr>
        <sz val="11"/>
        <color theme="1"/>
        <rFont val="微软雅黑"/>
        <charset val="134"/>
      </rPr>
      <t>track_09_1349_09_</t>
    </r>
    <r>
      <rPr>
        <sz val="11"/>
        <color theme="1"/>
        <rFont val="微软雅黑"/>
        <charset val="134"/>
      </rPr>
      <t>2003</t>
    </r>
  </si>
  <si>
    <r>
      <rPr>
        <sz val="11"/>
        <color theme="1"/>
        <rFont val="微软雅黑"/>
        <charset val="134"/>
      </rPr>
      <t>track_09_1429_10_</t>
    </r>
    <r>
      <rPr>
        <sz val="11"/>
        <color theme="1"/>
        <rFont val="微软雅黑"/>
        <charset val="134"/>
      </rPr>
      <t>2004</t>
    </r>
  </si>
  <si>
    <r>
      <rPr>
        <sz val="11"/>
        <color theme="1"/>
        <rFont val="微软雅黑"/>
        <charset val="134"/>
      </rPr>
      <t>track_09_1249_11_</t>
    </r>
    <r>
      <rPr>
        <sz val="11"/>
        <color theme="1"/>
        <rFont val="微软雅黑"/>
        <charset val="134"/>
      </rPr>
      <t>2005</t>
    </r>
  </si>
  <si>
    <t>track_01_0449_01_2060</t>
  </si>
  <si>
    <t>track_01_0239_01_2061</t>
  </si>
  <si>
    <t>track_01_1349_01_2062</t>
  </si>
  <si>
    <t>track_01_1419_01_2063</t>
  </si>
  <si>
    <t>track_01_1129_01_2064</t>
  </si>
  <si>
    <t>spine</t>
  </si>
  <si>
    <t>skin</t>
  </si>
  <si>
    <t>animation</t>
  </si>
  <si>
    <t>texture</t>
  </si>
  <si>
    <t>showlottery</t>
  </si>
  <si>
    <t>smallAnimation</t>
  </si>
  <si>
    <t>track</t>
  </si>
  <si>
    <t>spine类型</t>
  </si>
  <si>
    <t>皮肤</t>
  </si>
  <si>
    <t>动画类型</t>
  </si>
  <si>
    <t>文字</t>
  </si>
  <si>
    <t>目前金蟾专用，配1即可</t>
  </si>
  <si>
    <t>上方小条类来袭动画</t>
  </si>
  <si>
    <t>漩涡鱼这种，由track刷新而不是fishID刷新的鱼配这个</t>
  </si>
  <si>
    <t>sp_xieyuanshuai</t>
  </si>
  <si>
    <t>anyingbaochuan</t>
  </si>
  <si>
    <t>sp_pdylaixi</t>
  </si>
  <si>
    <t>xieyuanshuai</t>
  </si>
  <si>
    <t>sp_zzbosslaixi</t>
  </si>
  <si>
    <t>baofuya5000</t>
  </si>
  <si>
    <t>xuanlongjing</t>
  </si>
  <si>
    <t>sp_bosslaixi</t>
  </si>
  <si>
    <t>jinchanlaixi</t>
  </si>
  <si>
    <t>baofuya10000</t>
  </si>
  <si>
    <t>shuimu700</t>
  </si>
  <si>
    <t>dianman_come</t>
  </si>
  <si>
    <t>jubaopen_come</t>
  </si>
  <si>
    <t>hetun_come</t>
  </si>
  <si>
    <t>hujing_come</t>
  </si>
  <si>
    <t>xuanwoyu_come</t>
  </si>
  <si>
    <t>1766,1771|1808,1819</t>
  </si>
  <si>
    <t>bzhetun_come</t>
  </si>
  <si>
    <t>chuangshishenglong</t>
  </si>
  <si>
    <t>yuhuojinhuang</t>
  </si>
  <si>
    <t>zijinwuzei</t>
  </si>
  <si>
    <t>henggongyu500</t>
  </si>
  <si>
    <t>jinqiane700</t>
  </si>
  <si>
    <t>shuimu600</t>
  </si>
  <si>
    <t>henggongyu400</t>
  </si>
  <si>
    <t>jinqiane500</t>
  </si>
  <si>
    <t>huahudiao10000</t>
  </si>
  <si>
    <t>yufengbaihu</t>
  </si>
  <si>
    <t>duobaodaoren10000</t>
  </si>
  <si>
    <t>zhenshuixuanwu</t>
  </si>
  <si>
    <t>id</t>
  </si>
  <si>
    <t>roomID</t>
  </si>
  <si>
    <t>fishID</t>
  </si>
  <si>
    <t>limitNum</t>
  </si>
  <si>
    <t>fieldDelay</t>
  </si>
  <si>
    <t>stayTime</t>
  </si>
  <si>
    <t>reload</t>
  </si>
  <si>
    <t>suddenDeathDelay</t>
  </si>
  <si>
    <t>refreshDelay</t>
  </si>
  <si>
    <t>stageGroup</t>
  </si>
  <si>
    <t>队列ID</t>
  </si>
  <si>
    <t>房间id</t>
  </si>
  <si>
    <t>包含的鱼
（随机顺序全部刷新一遍后，再重新随机顺序）</t>
  </si>
  <si>
    <t>同屏限制个数</t>
  </si>
  <si>
    <t>阶段切换后刷新延迟，同屏限制n个就配n组
最低6秒</t>
  </si>
  <si>
    <t>停留时间
(该鱼刷新出来后的专属时间，击杀后如果不补刷则等待）</t>
  </si>
  <si>
    <t>在停留时间内被捕获后则补刷</t>
  </si>
  <si>
    <t>非正常死亡后补刷等待间隔
（噬魂鲨秒杀）</t>
  </si>
  <si>
    <t>两次刷新间隔</t>
  </si>
  <si>
    <t>在哪阶段出现</t>
  </si>
  <si>
    <t>阶段1常规渔场</t>
  </si>
  <si>
    <t>阶段2副boss</t>
  </si>
  <si>
    <t>阶段3常规渔场</t>
  </si>
  <si>
    <t>阶段4主boss</t>
  </si>
  <si>
    <t>阶段5常规渔场，房间1专用</t>
  </si>
  <si>
    <t>鱼ID</t>
  </si>
  <si>
    <t>boss名验证</t>
  </si>
  <si>
    <t>房间验证</t>
  </si>
  <si>
    <t>37</t>
  </si>
  <si>
    <t>1,10</t>
  </si>
  <si>
    <t>主boss</t>
  </si>
  <si>
    <t>副boss</t>
  </si>
  <si>
    <t>爱莎</t>
  </si>
  <si>
    <t>1003</t>
  </si>
  <si>
    <t>44,48,50,52,72</t>
  </si>
  <si>
    <t>[[3,3],[20,40]]</t>
  </si>
  <si>
    <t>60,90</t>
  </si>
  <si>
    <t>无累计条鱼</t>
  </si>
  <si>
    <t>雷公锤、爆爆河豚、爆炸河豚、激光鲸、连环爆炸蟹</t>
  </si>
  <si>
    <t>1005</t>
  </si>
  <si>
    <t>73,74,75</t>
  </si>
  <si>
    <t>45,60</t>
  </si>
  <si>
    <t>120,300</t>
  </si>
  <si>
    <t>无玩法</t>
  </si>
  <si>
    <t>水母（小）、横公鱼（小）、金钱鳄（小）</t>
  </si>
  <si>
    <t>83</t>
  </si>
  <si>
    <t>玄武</t>
  </si>
  <si>
    <t>41,48,76,77</t>
  </si>
  <si>
    <t>50,80</t>
  </si>
  <si>
    <t>5,10</t>
  </si>
  <si>
    <t>累计条鱼</t>
  </si>
  <si>
    <t>财神、爆爆河豚、五灵珠（小）、五色神牛（小）</t>
  </si>
  <si>
    <t>2004</t>
  </si>
  <si>
    <t>44,50,52,72</t>
  </si>
  <si>
    <t>雷公锤、爆炸河豚、激光鲸、连环爆炸蟹</t>
  </si>
  <si>
    <t>2006</t>
  </si>
  <si>
    <r>
      <rPr>
        <sz val="11"/>
        <color theme="1"/>
        <rFont val="等线"/>
        <charset val="134"/>
        <scheme val="minor"/>
      </rPr>
      <t>63,74,75</t>
    </r>
    <r>
      <rPr>
        <sz val="11"/>
        <color theme="1"/>
        <rFont val="等线"/>
        <charset val="134"/>
        <scheme val="minor"/>
      </rPr>
      <t>,84</t>
    </r>
  </si>
  <si>
    <t>65,100</t>
  </si>
  <si>
    <t>水母、横公鱼（小）、金钱鳄（小）、山河社稷图</t>
  </si>
  <si>
    <t>35</t>
  </si>
  <si>
    <t>海盗船</t>
  </si>
  <si>
    <t>67</t>
  </si>
  <si>
    <t>番天印</t>
  </si>
  <si>
    <t>41,43,42,76,77</t>
  </si>
  <si>
    <t>财神、金蟾、玄龙鲸、五灵珠（小）、五色神牛（小）</t>
  </si>
  <si>
    <t>44,50,52,72,39</t>
  </si>
  <si>
    <t>雷公锤、激光鲸、爆炸河豚、连环爆炸蟹、加特林蟹</t>
  </si>
  <si>
    <t>3005</t>
  </si>
  <si>
    <r>
      <rPr>
        <sz val="11"/>
        <color theme="1"/>
        <rFont val="等线"/>
        <charset val="134"/>
        <scheme val="minor"/>
      </rPr>
      <t>38,70,71,70,71,46</t>
    </r>
    <r>
      <rPr>
        <sz val="11"/>
        <color theme="1"/>
        <rFont val="等线"/>
        <charset val="134"/>
        <scheme val="minor"/>
      </rPr>
      <t>,84</t>
    </r>
  </si>
  <si>
    <t>可达鸭5000倍、横公鱼、金钱鳄、横公鱼、金钱鳄、聚宝盆、山河社稷图</t>
  </si>
  <si>
    <t>凤凰</t>
  </si>
  <si>
    <t>68</t>
  </si>
  <si>
    <t>43,36,65,69,66,79</t>
  </si>
  <si>
    <t>3,3</t>
  </si>
  <si>
    <t>40,70</t>
  </si>
  <si>
    <t>3,7</t>
  </si>
  <si>
    <t>金蟾、火箭鲨、五色神牛、五灵珠、大王乌贼、夔牛鼓</t>
  </si>
  <si>
    <t>72,39,42</t>
  </si>
  <si>
    <t>连环爆炸蟹、加特林蟹、玄龙鲸</t>
  </si>
  <si>
    <t>4005</t>
  </si>
  <si>
    <t>78,71,71,82,38</t>
  </si>
  <si>
    <t>花狐貂、金钱鳄、金钱鳄、多宝道人、可达鸭5000倍</t>
  </si>
  <si>
    <t>4006</t>
  </si>
  <si>
    <t>4</t>
  </si>
  <si>
    <r>
      <rPr>
        <sz val="11"/>
        <color theme="1"/>
        <rFont val="等线"/>
        <charset val="134"/>
        <scheme val="minor"/>
      </rPr>
      <t>61</t>
    </r>
    <r>
      <rPr>
        <sz val="11"/>
        <color theme="1"/>
        <rFont val="等线"/>
        <charset val="134"/>
        <scheme val="minor"/>
      </rPr>
      <t>,46</t>
    </r>
  </si>
  <si>
    <t>70,320</t>
  </si>
  <si>
    <t>40,60</t>
  </si>
  <si>
    <t>90</t>
  </si>
  <si>
    <t>噬魂鲨、聚宝盆</t>
  </si>
  <si>
    <t>7001</t>
  </si>
  <si>
    <t>7</t>
  </si>
  <si>
    <t>81</t>
  </si>
  <si>
    <t>白虎</t>
  </si>
  <si>
    <t>7002</t>
  </si>
  <si>
    <r>
      <rPr>
        <sz val="11"/>
        <color theme="1"/>
        <rFont val="等线"/>
        <charset val="134"/>
        <scheme val="minor"/>
      </rPr>
      <t>5</t>
    </r>
    <r>
      <rPr>
        <sz val="11"/>
        <color theme="1"/>
        <rFont val="等线"/>
        <charset val="134"/>
        <scheme val="minor"/>
      </rPr>
      <t>8</t>
    </r>
  </si>
  <si>
    <t>7003</t>
  </si>
  <si>
    <t>43,36,65,69,66,79,80</t>
  </si>
  <si>
    <t>金蟾、火箭鲨、五色神牛、五灵珠、大王乌贼、夔牛鼓、诛仙剑</t>
  </si>
  <si>
    <t>7004</t>
  </si>
  <si>
    <t>39,42</t>
  </si>
  <si>
    <t>加特林蟹、玄龙鲸</t>
  </si>
  <si>
    <t>7005</t>
  </si>
  <si>
    <t>78,70,70,82,38</t>
  </si>
  <si>
    <t>花狐貂、横公鱼、横公鱼、多宝道人、可达鸭5000倍</t>
  </si>
  <si>
    <t>7006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</si>
  <si>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001</t>
    </r>
  </si>
  <si>
    <t>5</t>
  </si>
  <si>
    <t>38,70,71,63,70,71,63</t>
  </si>
  <si>
    <t>10,100</t>
  </si>
  <si>
    <t>100</t>
  </si>
  <si>
    <t>10</t>
  </si>
  <si>
    <r>
      <rPr>
        <sz val="11"/>
        <rFont val="宋体"/>
        <charset val="134"/>
      </rPr>
      <t>可达鸭5000、横公鱼、金钱鳄、水母、横公鱼、金钱鳄、水母</t>
    </r>
  </si>
  <si>
    <t>6001</t>
  </si>
  <si>
    <t>6</t>
  </si>
  <si>
    <t>81,64,67,83,37,80,43</t>
  </si>
  <si>
    <t>白虎、凤凰、翻天印、玄武、蟹元帅、诛仙剑、金蟾</t>
  </si>
  <si>
    <t>6002</t>
  </si>
  <si>
    <r>
      <rPr>
        <sz val="11"/>
        <color theme="1"/>
        <rFont val="等线"/>
        <charset val="134"/>
        <scheme val="minor"/>
      </rPr>
      <t>52,72</t>
    </r>
    <r>
      <rPr>
        <sz val="11"/>
        <color theme="1"/>
        <rFont val="等线"/>
        <charset val="134"/>
        <scheme val="minor"/>
      </rPr>
      <t>,39</t>
    </r>
  </si>
  <si>
    <t>爆炸河豚、连环爆炸蟹、加特林蟹</t>
  </si>
  <si>
    <t>6003</t>
  </si>
  <si>
    <t>78,70,70,82,38,58</t>
  </si>
  <si>
    <t>花狐貂、横公鱼、横公鱼、多宝道人、可达鸭5000倍、圣龙</t>
  </si>
  <si>
    <t>6004</t>
  </si>
  <si>
    <t>120,320</t>
  </si>
  <si>
    <t>名字</t>
  </si>
</sst>
</file>

<file path=xl/styles.xml><?xml version="1.0" encoding="utf-8"?>
<styleSheet xmlns="http://schemas.openxmlformats.org/spreadsheetml/2006/main">
  <numFmts count="1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0000"/>
    <numFmt numFmtId="178" formatCode="0.000%"/>
    <numFmt numFmtId="179" formatCode="0.0%"/>
    <numFmt numFmtId="180" formatCode="0.00000"/>
    <numFmt numFmtId="181" formatCode="0_);[Red]\(0\)"/>
    <numFmt numFmtId="182" formatCode="0.00000%"/>
    <numFmt numFmtId="183" formatCode="0.0000%"/>
    <numFmt numFmtId="184" formatCode="0.000000%"/>
    <numFmt numFmtId="185" formatCode="0.000000"/>
    <numFmt numFmtId="186" formatCode="0.0"/>
  </numFmts>
  <fonts count="68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name val="宋体"/>
      <charset val="134"/>
    </font>
    <font>
      <sz val="11"/>
      <color rgb="FF9C6500"/>
      <name val="等线"/>
      <charset val="134"/>
      <scheme val="minor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rgb="FF7030A0"/>
      <name val="微软雅黑"/>
      <charset val="134"/>
    </font>
    <font>
      <sz val="8"/>
      <color rgb="FFFF0000"/>
      <name val="微软雅黑"/>
      <charset val="134"/>
    </font>
    <font>
      <b/>
      <sz val="18"/>
      <color rgb="FFFF0000"/>
      <name val="微软雅黑"/>
      <charset val="134"/>
    </font>
    <font>
      <sz val="11"/>
      <color theme="1"/>
      <name val="方正粗圆_GBK"/>
      <charset val="134"/>
    </font>
    <font>
      <sz val="10.5"/>
      <color theme="1"/>
      <name val="方正粗圆_GBK"/>
      <charset val="134"/>
    </font>
    <font>
      <sz val="11"/>
      <color rgb="FFFF0000"/>
      <name val="微软雅黑"/>
      <charset val="134"/>
    </font>
    <font>
      <sz val="10.5"/>
      <color rgb="FFFF0000"/>
      <name val="方正粗圆_GBK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FF0000"/>
      <name val="微软雅黑"/>
      <charset val="134"/>
    </font>
    <font>
      <b/>
      <sz val="9"/>
      <color rgb="FF7030A0"/>
      <name val="微软雅黑"/>
      <charset val="134"/>
    </font>
    <font>
      <b/>
      <sz val="8"/>
      <color rgb="FF7030A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sz val="9"/>
      <color theme="0"/>
      <name val="微软雅黑"/>
      <charset val="134"/>
    </font>
    <font>
      <sz val="10"/>
      <color rgb="FFFF0000"/>
      <name val="微软雅黑"/>
      <charset val="134"/>
    </font>
    <font>
      <sz val="11"/>
      <color rgb="FF006100"/>
      <name val="等线"/>
      <charset val="134"/>
      <scheme val="minor"/>
    </font>
    <font>
      <sz val="8"/>
      <name val="微软雅黑"/>
      <charset val="134"/>
    </font>
    <font>
      <b/>
      <sz val="10"/>
      <color rgb="FFFF0000"/>
      <name val="微软雅黑"/>
      <charset val="134"/>
    </font>
    <font>
      <b/>
      <sz val="11"/>
      <color rgb="FF7030A0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8"/>
      <color rgb="FF7030A0"/>
      <name val="微软雅黑"/>
      <charset val="134"/>
    </font>
    <font>
      <b/>
      <sz val="8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9"/>
      <color theme="0"/>
      <name val="微软雅黑"/>
      <charset val="134"/>
    </font>
    <font>
      <sz val="8"/>
      <color theme="0"/>
      <name val="微软雅黑"/>
      <charset val="134"/>
    </font>
    <font>
      <b/>
      <sz val="8"/>
      <color theme="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3" tint="0.7993408001953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80224005859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3966490676595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3408001953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6649067659536"/>
        <bgColor indexed="64"/>
      </patternFill>
    </fill>
    <fill>
      <patternFill patternType="solid">
        <fgColor theme="9" tint="0.3966490676595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4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0" fillId="24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0" fillId="42" borderId="37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38" applyNumberFormat="0" applyFill="0" applyAlignment="0" applyProtection="0">
      <alignment vertical="center"/>
    </xf>
    <xf numFmtId="0" fontId="55" fillId="0" borderId="38" applyNumberFormat="0" applyFill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57" fillId="49" borderId="41" applyNumberFormat="0" applyAlignment="0" applyProtection="0">
      <alignment vertical="center"/>
    </xf>
    <xf numFmtId="0" fontId="41" fillId="25" borderId="35" applyNumberFormat="0" applyAlignment="0" applyProtection="0">
      <alignment vertical="center"/>
    </xf>
    <xf numFmtId="0" fontId="59" fillId="51" borderId="42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56" fillId="0" borderId="40" applyNumberFormat="0" applyFill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1" fillId="0" borderId="0"/>
    <xf numFmtId="0" fontId="42" fillId="26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88">
    <xf numFmtId="0" fontId="0" fillId="0" borderId="0" xfId="0"/>
    <xf numFmtId="49" fontId="1" fillId="0" borderId="1" xfId="55" applyNumberFormat="1" applyBorder="1"/>
    <xf numFmtId="49" fontId="1" fillId="0" borderId="0" xfId="55" applyNumberFormat="1"/>
    <xf numFmtId="49" fontId="2" fillId="0" borderId="0" xfId="55" applyNumberFormat="1" applyFont="1"/>
    <xf numFmtId="49" fontId="3" fillId="2" borderId="2" xfId="55" applyNumberFormat="1" applyFont="1" applyFill="1" applyBorder="1" applyAlignment="1">
      <alignment horizontal="left"/>
    </xf>
    <xf numFmtId="49" fontId="4" fillId="2" borderId="2" xfId="55" applyNumberFormat="1" applyFont="1" applyFill="1" applyBorder="1" applyAlignment="1">
      <alignment horizontal="left" vertical="center" wrapText="1"/>
    </xf>
    <xf numFmtId="49" fontId="1" fillId="0" borderId="2" xfId="55" applyNumberFormat="1" applyBorder="1" applyAlignment="1">
      <alignment horizontal="right"/>
    </xf>
    <xf numFmtId="49" fontId="5" fillId="0" borderId="2" xfId="55" applyNumberFormat="1" applyFont="1" applyBorder="1" applyAlignment="1">
      <alignment horizontal="right" vertical="center"/>
    </xf>
    <xf numFmtId="49" fontId="0" fillId="0" borderId="2" xfId="55" applyNumberFormat="1" applyFont="1" applyBorder="1" applyAlignment="1">
      <alignment horizontal="right"/>
    </xf>
    <xf numFmtId="49" fontId="6" fillId="0" borderId="2" xfId="55" applyNumberFormat="1" applyFont="1" applyBorder="1" applyAlignment="1">
      <alignment horizontal="right"/>
    </xf>
    <xf numFmtId="49" fontId="1" fillId="0" borderId="3" xfId="55" applyNumberFormat="1" applyBorder="1" applyAlignment="1">
      <alignment horizontal="right"/>
    </xf>
    <xf numFmtId="49" fontId="5" fillId="0" borderId="4" xfId="55" applyNumberFormat="1" applyFont="1" applyBorder="1" applyAlignment="1">
      <alignment horizontal="right" vertical="center"/>
    </xf>
    <xf numFmtId="49" fontId="0" fillId="0" borderId="4" xfId="55" applyNumberFormat="1" applyFont="1" applyBorder="1" applyAlignment="1">
      <alignment horizontal="right"/>
    </xf>
    <xf numFmtId="49" fontId="5" fillId="0" borderId="3" xfId="55" applyNumberFormat="1" applyFont="1" applyBorder="1" applyAlignment="1">
      <alignment horizontal="right" vertical="center"/>
    </xf>
    <xf numFmtId="49" fontId="1" fillId="0" borderId="5" xfId="55" applyNumberFormat="1" applyBorder="1" applyAlignment="1">
      <alignment horizontal="right"/>
    </xf>
    <xf numFmtId="49" fontId="5" fillId="0" borderId="5" xfId="55" applyNumberFormat="1" applyFont="1" applyBorder="1" applyAlignment="1">
      <alignment horizontal="right" vertical="center"/>
    </xf>
    <xf numFmtId="49" fontId="0" fillId="0" borderId="5" xfId="55" applyNumberFormat="1" applyFont="1" applyBorder="1" applyAlignment="1">
      <alignment horizontal="right"/>
    </xf>
    <xf numFmtId="0" fontId="0" fillId="0" borderId="0" xfId="55" applyNumberFormat="1" applyFont="1"/>
    <xf numFmtId="0" fontId="1" fillId="0" borderId="0" xfId="55"/>
    <xf numFmtId="0" fontId="5" fillId="0" borderId="2" xfId="55" applyNumberFormat="1" applyFont="1" applyBorder="1" applyAlignment="1">
      <alignment horizontal="right"/>
    </xf>
    <xf numFmtId="49" fontId="1" fillId="0" borderId="0" xfId="55" applyNumberFormat="1" applyBorder="1" applyAlignment="1">
      <alignment horizontal="right"/>
    </xf>
    <xf numFmtId="0" fontId="5" fillId="0" borderId="5" xfId="55" applyNumberFormat="1" applyFont="1" applyBorder="1" applyAlignment="1">
      <alignment horizontal="right"/>
    </xf>
    <xf numFmtId="49" fontId="1" fillId="0" borderId="1" xfId="55" applyNumberFormat="1" applyBorder="1" applyAlignment="1">
      <alignment horizontal="right"/>
    </xf>
    <xf numFmtId="49" fontId="7" fillId="0" borderId="2" xfId="55" applyNumberFormat="1" applyFont="1" applyBorder="1" applyAlignment="1">
      <alignment horizontal="right" vertical="center"/>
    </xf>
    <xf numFmtId="49" fontId="2" fillId="0" borderId="0" xfId="55" applyNumberFormat="1" applyFont="1" applyBorder="1" applyAlignment="1">
      <alignment horizontal="left"/>
    </xf>
    <xf numFmtId="49" fontId="2" fillId="0" borderId="1" xfId="55" applyNumberFormat="1" applyFont="1" applyBorder="1" applyAlignment="1">
      <alignment horizontal="left"/>
    </xf>
    <xf numFmtId="49" fontId="8" fillId="0" borderId="0" xfId="55" applyNumberFormat="1" applyFont="1" applyBorder="1" applyAlignment="1">
      <alignment horizontal="left"/>
    </xf>
    <xf numFmtId="49" fontId="8" fillId="0" borderId="1" xfId="55" applyNumberFormat="1" applyFont="1" applyBorder="1" applyAlignment="1">
      <alignment horizontal="left"/>
    </xf>
    <xf numFmtId="0" fontId="9" fillId="3" borderId="0" xfId="49" applyNumberFormat="1" applyAlignment="1"/>
    <xf numFmtId="0" fontId="9" fillId="3" borderId="1" xfId="49" applyNumberFormat="1" applyBorder="1" applyAlignment="1"/>
    <xf numFmtId="0" fontId="1" fillId="0" borderId="0" xfId="55" applyNumberFormat="1"/>
    <xf numFmtId="0" fontId="1" fillId="0" borderId="1" xfId="55" applyNumberFormat="1" applyBorder="1"/>
    <xf numFmtId="0" fontId="10" fillId="0" borderId="0" xfId="54" applyFont="1" applyAlignment="1">
      <alignment horizontal="left" vertical="center" wrapText="1"/>
    </xf>
    <xf numFmtId="0" fontId="10" fillId="2" borderId="2" xfId="54" applyFont="1" applyFill="1" applyBorder="1" applyAlignment="1">
      <alignment horizontal="left" vertical="center" wrapText="1"/>
    </xf>
    <xf numFmtId="0" fontId="11" fillId="0" borderId="0" xfId="52" applyFont="1"/>
    <xf numFmtId="0" fontId="1" fillId="0" borderId="0" xfId="52"/>
    <xf numFmtId="0" fontId="3" fillId="2" borderId="2" xfId="52" applyFont="1" applyFill="1" applyBorder="1" applyAlignment="1">
      <alignment horizontal="left"/>
    </xf>
    <xf numFmtId="0" fontId="4" fillId="2" borderId="2" xfId="54" applyFont="1" applyFill="1" applyBorder="1" applyAlignment="1">
      <alignment horizontal="left" vertical="center"/>
    </xf>
    <xf numFmtId="0" fontId="4" fillId="2" borderId="2" xfId="54" applyFont="1" applyFill="1" applyBorder="1" applyAlignment="1">
      <alignment horizontal="left" vertical="center" wrapText="1"/>
    </xf>
    <xf numFmtId="0" fontId="11" fillId="0" borderId="0" xfId="54" applyFont="1" applyFill="1" applyAlignment="1">
      <alignment horizontal="left"/>
    </xf>
    <xf numFmtId="0" fontId="11" fillId="4" borderId="0" xfId="54" applyFont="1" applyFill="1" applyAlignment="1">
      <alignment horizontal="left" vertical="center"/>
    </xf>
    <xf numFmtId="0" fontId="11" fillId="5" borderId="0" xfId="54" applyFont="1" applyFill="1" applyAlignment="1">
      <alignment horizontal="left" vertical="center"/>
    </xf>
    <xf numFmtId="0" fontId="11" fillId="0" borderId="0" xfId="54" applyFont="1" applyFill="1" applyAlignment="1">
      <alignment horizontal="left" vertical="center"/>
    </xf>
    <xf numFmtId="0" fontId="12" fillId="0" borderId="0" xfId="54" applyFont="1" applyFill="1" applyAlignment="1">
      <alignment horizontal="left" vertical="center"/>
    </xf>
    <xf numFmtId="0" fontId="12" fillId="6" borderId="0" xfId="54" applyFont="1" applyFill="1" applyAlignment="1">
      <alignment horizontal="left" vertical="center"/>
    </xf>
    <xf numFmtId="0" fontId="11" fillId="7" borderId="0" xfId="54" applyFont="1" applyFill="1" applyAlignment="1">
      <alignment horizontal="left" vertical="center"/>
    </xf>
    <xf numFmtId="0" fontId="11" fillId="0" borderId="0" xfId="54" applyFont="1" applyAlignment="1">
      <alignment horizontal="left" vertical="center"/>
    </xf>
    <xf numFmtId="49" fontId="11" fillId="0" borderId="0" xfId="54" applyNumberFormat="1" applyFont="1" applyAlignment="1">
      <alignment horizontal="left" vertical="center"/>
    </xf>
    <xf numFmtId="0" fontId="3" fillId="2" borderId="2" xfId="54" applyFont="1" applyFill="1" applyBorder="1" applyAlignment="1">
      <alignment horizontal="left"/>
    </xf>
    <xf numFmtId="0" fontId="10" fillId="2" borderId="2" xfId="54" applyFont="1" applyFill="1" applyBorder="1" applyAlignment="1">
      <alignment horizontal="left" vertical="top" wrapText="1"/>
    </xf>
    <xf numFmtId="0" fontId="3" fillId="0" borderId="0" xfId="54" applyFont="1" applyAlignment="1">
      <alignment horizontal="left" vertical="center"/>
    </xf>
    <xf numFmtId="0" fontId="11" fillId="8" borderId="0" xfId="54" applyFont="1" applyFill="1" applyAlignment="1">
      <alignment horizontal="left" vertical="center"/>
    </xf>
    <xf numFmtId="0" fontId="3" fillId="5" borderId="0" xfId="54" applyFont="1" applyFill="1" applyAlignment="1">
      <alignment horizontal="left" vertical="center"/>
    </xf>
    <xf numFmtId="0" fontId="3" fillId="0" borderId="0" xfId="54" applyFont="1" applyFill="1" applyAlignment="1">
      <alignment horizontal="left" vertical="center"/>
    </xf>
    <xf numFmtId="0" fontId="13" fillId="0" borderId="0" xfId="54" applyFont="1" applyFill="1" applyAlignment="1">
      <alignment horizontal="left" vertical="center"/>
    </xf>
    <xf numFmtId="0" fontId="14" fillId="0" borderId="0" xfId="54" applyFont="1" applyFill="1" applyAlignment="1">
      <alignment horizontal="left" vertical="center"/>
    </xf>
    <xf numFmtId="0" fontId="15" fillId="2" borderId="2" xfId="54" applyFont="1" applyFill="1" applyBorder="1" applyAlignment="1">
      <alignment horizontal="left"/>
    </xf>
    <xf numFmtId="0" fontId="16" fillId="2" borderId="2" xfId="54" applyFont="1" applyFill="1" applyBorder="1" applyAlignment="1">
      <alignment horizontal="left" vertical="top" wrapText="1"/>
    </xf>
    <xf numFmtId="0" fontId="11" fillId="6" borderId="0" xfId="54" applyFont="1" applyFill="1" applyAlignment="1">
      <alignment horizontal="left" vertical="center"/>
    </xf>
    <xf numFmtId="49" fontId="3" fillId="2" borderId="2" xfId="54" applyNumberFormat="1" applyFont="1" applyFill="1" applyBorder="1" applyAlignment="1">
      <alignment horizontal="left"/>
    </xf>
    <xf numFmtId="0" fontId="10" fillId="0" borderId="2" xfId="54" applyFont="1" applyFill="1" applyBorder="1" applyAlignment="1">
      <alignment horizontal="left" vertical="top" wrapText="1"/>
    </xf>
    <xf numFmtId="49" fontId="10" fillId="2" borderId="2" xfId="54" applyNumberFormat="1" applyFont="1" applyFill="1" applyBorder="1" applyAlignment="1">
      <alignment horizontal="left" vertical="top" wrapText="1"/>
    </xf>
    <xf numFmtId="0" fontId="17" fillId="0" borderId="2" xfId="54" applyFont="1" applyFill="1" applyBorder="1" applyAlignment="1">
      <alignment horizontal="left" vertical="center" wrapText="1"/>
    </xf>
    <xf numFmtId="49" fontId="11" fillId="4" borderId="0" xfId="54" applyNumberFormat="1" applyFont="1" applyFill="1" applyAlignment="1">
      <alignment horizontal="left" vertical="center"/>
    </xf>
    <xf numFmtId="0" fontId="11" fillId="0" borderId="0" xfId="54" applyFont="1" applyAlignment="1">
      <alignment horizontal="left" vertical="center" wrapText="1"/>
    </xf>
    <xf numFmtId="0" fontId="11" fillId="5" borderId="0" xfId="54" applyFont="1" applyFill="1" applyAlignment="1">
      <alignment horizontal="left" vertical="center" wrapText="1"/>
    </xf>
    <xf numFmtId="49" fontId="11" fillId="5" borderId="0" xfId="54" applyNumberFormat="1" applyFont="1" applyFill="1" applyAlignment="1">
      <alignment horizontal="left" vertical="center"/>
    </xf>
    <xf numFmtId="0" fontId="11" fillId="0" borderId="0" xfId="54" applyFont="1" applyFill="1" applyAlignment="1">
      <alignment horizontal="left" vertical="center" wrapText="1"/>
    </xf>
    <xf numFmtId="49" fontId="11" fillId="0" borderId="0" xfId="54" applyNumberFormat="1" applyFont="1" applyFill="1" applyAlignment="1">
      <alignment horizontal="left" vertical="center"/>
    </xf>
    <xf numFmtId="0" fontId="18" fillId="0" borderId="0" xfId="54" applyFont="1" applyFill="1" applyAlignment="1">
      <alignment horizontal="left" vertical="center"/>
    </xf>
    <xf numFmtId="0" fontId="19" fillId="0" borderId="0" xfId="54" applyFont="1"/>
    <xf numFmtId="0" fontId="11" fillId="0" borderId="0" xfId="54" applyFont="1" applyAlignment="1">
      <alignment vertical="center" wrapText="1"/>
    </xf>
    <xf numFmtId="0" fontId="11" fillId="8" borderId="0" xfId="54" applyFont="1" applyFill="1" applyAlignment="1">
      <alignment vertical="center" wrapText="1"/>
    </xf>
    <xf numFmtId="0" fontId="11" fillId="4" borderId="0" xfId="54" applyFont="1" applyFill="1" applyAlignment="1">
      <alignment horizontal="left"/>
    </xf>
    <xf numFmtId="0" fontId="11" fillId="8" borderId="0" xfId="54" applyFont="1" applyFill="1" applyAlignment="1">
      <alignment horizontal="left"/>
    </xf>
    <xf numFmtId="0" fontId="11" fillId="0" borderId="0" xfId="54" applyFont="1" applyAlignment="1">
      <alignment horizontal="center" vertical="center" wrapText="1"/>
    </xf>
    <xf numFmtId="0" fontId="11" fillId="0" borderId="0" xfId="54" applyFont="1" applyAlignment="1">
      <alignment vertical="center"/>
    </xf>
    <xf numFmtId="0" fontId="20" fillId="0" borderId="0" xfId="54" applyFont="1" applyAlignment="1">
      <alignment horizontal="left" vertical="center"/>
    </xf>
    <xf numFmtId="0" fontId="21" fillId="0" borderId="0" xfId="54" applyFont="1"/>
    <xf numFmtId="0" fontId="11" fillId="0" borderId="0" xfId="54" applyFont="1"/>
    <xf numFmtId="0" fontId="18" fillId="9" borderId="0" xfId="54" applyFont="1" applyFill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12" fillId="8" borderId="0" xfId="54" applyFont="1" applyFill="1" applyAlignment="1">
      <alignment horizontal="left" vertical="center"/>
    </xf>
    <xf numFmtId="49" fontId="12" fillId="0" borderId="0" xfId="54" applyNumberFormat="1" applyFont="1" applyFill="1" applyAlignment="1">
      <alignment horizontal="left" vertical="center"/>
    </xf>
    <xf numFmtId="49" fontId="23" fillId="0" borderId="0" xfId="54" applyNumberFormat="1" applyFont="1" applyFill="1" applyAlignment="1">
      <alignment horizontal="left" vertical="center"/>
    </xf>
    <xf numFmtId="0" fontId="13" fillId="5" borderId="0" xfId="54" applyFont="1" applyFill="1" applyAlignment="1">
      <alignment horizontal="left" vertical="center"/>
    </xf>
    <xf numFmtId="0" fontId="14" fillId="5" borderId="0" xfId="54" applyFont="1" applyFill="1" applyAlignment="1">
      <alignment horizontal="left" vertical="center"/>
    </xf>
    <xf numFmtId="0" fontId="12" fillId="5" borderId="0" xfId="54" applyFont="1" applyFill="1" applyAlignment="1">
      <alignment horizontal="left" vertical="center"/>
    </xf>
    <xf numFmtId="0" fontId="18" fillId="10" borderId="0" xfId="54" applyFont="1" applyFill="1" applyAlignment="1">
      <alignment horizontal="left" vertical="center"/>
    </xf>
    <xf numFmtId="49" fontId="12" fillId="5" borderId="0" xfId="54" applyNumberFormat="1" applyFont="1" applyFill="1" applyAlignment="1">
      <alignment horizontal="left" vertical="center"/>
    </xf>
    <xf numFmtId="0" fontId="11" fillId="7" borderId="0" xfId="54" applyFont="1" applyFill="1"/>
    <xf numFmtId="0" fontId="11" fillId="0" borderId="0" xfId="54" applyFont="1" applyFill="1"/>
    <xf numFmtId="0" fontId="11" fillId="8" borderId="0" xfId="54" applyFont="1" applyFill="1"/>
    <xf numFmtId="0" fontId="11" fillId="11" borderId="0" xfId="54" applyFont="1" applyFill="1"/>
    <xf numFmtId="0" fontId="11" fillId="0" borderId="0" xfId="54" applyFont="1" applyFill="1" applyAlignment="1"/>
    <xf numFmtId="49" fontId="11" fillId="0" borderId="0" xfId="54" applyNumberFormat="1" applyFont="1"/>
    <xf numFmtId="0" fontId="11" fillId="0" borderId="0" xfId="54" applyFont="1" applyAlignment="1">
      <alignment horizontal="left"/>
    </xf>
    <xf numFmtId="176" fontId="11" fillId="0" borderId="0" xfId="54" applyNumberFormat="1" applyFont="1"/>
    <xf numFmtId="0" fontId="11" fillId="0" borderId="6" xfId="54" applyFont="1" applyBorder="1" applyAlignment="1">
      <alignment horizontal="left"/>
    </xf>
    <xf numFmtId="0" fontId="11" fillId="0" borderId="0" xfId="54" applyFont="1" applyBorder="1" applyAlignment="1">
      <alignment horizontal="left"/>
    </xf>
    <xf numFmtId="0" fontId="11" fillId="0" borderId="0" xfId="54" applyFont="1" applyBorder="1"/>
    <xf numFmtId="0" fontId="11" fillId="0" borderId="7" xfId="54" applyFont="1" applyBorder="1"/>
    <xf numFmtId="178" fontId="11" fillId="0" borderId="0" xfId="13" applyNumberFormat="1" applyFont="1" applyAlignment="1"/>
    <xf numFmtId="0" fontId="11" fillId="0" borderId="0" xfId="54" applyFont="1" applyFill="1" applyBorder="1"/>
    <xf numFmtId="0" fontId="1" fillId="0" borderId="0" xfId="54"/>
    <xf numFmtId="0" fontId="11" fillId="0" borderId="0" xfId="0" applyFont="1"/>
    <xf numFmtId="179" fontId="0" fillId="0" borderId="0" xfId="0" applyNumberFormat="1"/>
    <xf numFmtId="0" fontId="11" fillId="0" borderId="0" xfId="54" applyFont="1" applyFill="1" applyAlignment="1">
      <alignment horizontal="left"/>
    </xf>
    <xf numFmtId="0" fontId="11" fillId="0" borderId="0" xfId="54" applyFont="1" applyFill="1" applyBorder="1" applyAlignment="1">
      <alignment horizontal="left"/>
    </xf>
    <xf numFmtId="0" fontId="11" fillId="11" borderId="0" xfId="54" applyFont="1" applyFill="1" applyAlignment="1">
      <alignment horizontal="left"/>
    </xf>
    <xf numFmtId="0" fontId="24" fillId="8" borderId="0" xfId="54" applyFont="1" applyFill="1" applyAlignment="1">
      <alignment horizontal="left"/>
    </xf>
    <xf numFmtId="0" fontId="25" fillId="0" borderId="0" xfId="54" applyFont="1" applyFill="1" applyAlignment="1">
      <alignment horizontal="left"/>
    </xf>
    <xf numFmtId="0" fontId="12" fillId="0" borderId="0" xfId="54" applyFont="1" applyFill="1"/>
    <xf numFmtId="0" fontId="11" fillId="12" borderId="0" xfId="54" applyFont="1" applyFill="1" applyAlignment="1">
      <alignment horizontal="left"/>
    </xf>
    <xf numFmtId="0" fontId="3" fillId="0" borderId="0" xfId="54" applyFont="1" applyFill="1" applyAlignment="1">
      <alignment horizontal="left"/>
    </xf>
    <xf numFmtId="0" fontId="14" fillId="0" borderId="0" xfId="54" applyFont="1" applyFill="1" applyAlignment="1">
      <alignment horizontal="left"/>
    </xf>
    <xf numFmtId="0" fontId="24" fillId="0" borderId="0" xfId="54" applyFont="1" applyFill="1" applyAlignment="1">
      <alignment horizontal="left"/>
    </xf>
    <xf numFmtId="0" fontId="20" fillId="0" borderId="0" xfId="54" applyFont="1" applyFill="1"/>
    <xf numFmtId="0" fontId="11" fillId="13" borderId="0" xfId="54" applyFont="1" applyFill="1" applyAlignment="1">
      <alignment horizontal="left"/>
    </xf>
    <xf numFmtId="0" fontId="1" fillId="0" borderId="0" xfId="54" applyFont="1" applyFill="1" applyAlignment="1"/>
    <xf numFmtId="49" fontId="11" fillId="0" borderId="0" xfId="54" applyNumberFormat="1" applyFont="1" applyFill="1" applyAlignment="1">
      <alignment horizontal="left"/>
    </xf>
    <xf numFmtId="49" fontId="15" fillId="2" borderId="2" xfId="54" applyNumberFormat="1" applyFont="1" applyFill="1" applyBorder="1" applyAlignment="1">
      <alignment horizontal="left"/>
    </xf>
    <xf numFmtId="49" fontId="26" fillId="2" borderId="2" xfId="54" applyNumberFormat="1" applyFont="1" applyFill="1" applyBorder="1" applyAlignment="1">
      <alignment horizontal="left"/>
    </xf>
    <xf numFmtId="0" fontId="26" fillId="2" borderId="2" xfId="54" applyFont="1" applyFill="1" applyBorder="1" applyAlignment="1">
      <alignment horizontal="left"/>
    </xf>
    <xf numFmtId="49" fontId="26" fillId="2" borderId="2" xfId="54" applyNumberFormat="1" applyFont="1" applyFill="1" applyBorder="1" applyAlignment="1">
      <alignment horizontal="left" vertical="center" wrapText="1"/>
    </xf>
    <xf numFmtId="0" fontId="26" fillId="2" borderId="2" xfId="54" applyFont="1" applyFill="1" applyBorder="1" applyAlignment="1">
      <alignment horizontal="left" vertical="center" wrapText="1"/>
    </xf>
    <xf numFmtId="0" fontId="27" fillId="2" borderId="2" xfId="54" applyFont="1" applyFill="1" applyBorder="1" applyAlignment="1">
      <alignment horizontal="left" vertical="center" wrapText="1"/>
    </xf>
    <xf numFmtId="49" fontId="11" fillId="0" borderId="0" xfId="54" applyNumberFormat="1" applyFont="1" applyFill="1" applyAlignment="1">
      <alignment horizontal="left"/>
    </xf>
    <xf numFmtId="0" fontId="11" fillId="0" borderId="0" xfId="54" applyNumberFormat="1" applyFont="1" applyFill="1" applyAlignment="1">
      <alignment horizontal="left"/>
    </xf>
    <xf numFmtId="49" fontId="3" fillId="0" borderId="0" xfId="54" applyNumberFormat="1" applyFont="1" applyFill="1" applyAlignment="1">
      <alignment horizontal="left"/>
    </xf>
    <xf numFmtId="49" fontId="11" fillId="11" borderId="0" xfId="54" applyNumberFormat="1" applyFont="1" applyFill="1" applyAlignment="1">
      <alignment horizontal="left"/>
    </xf>
    <xf numFmtId="49" fontId="20" fillId="0" borderId="0" xfId="54" applyNumberFormat="1" applyFont="1" applyFill="1" applyAlignment="1">
      <alignment horizontal="left"/>
    </xf>
    <xf numFmtId="0" fontId="13" fillId="2" borderId="2" xfId="54" applyFont="1" applyFill="1" applyBorder="1" applyAlignment="1">
      <alignment horizontal="left"/>
    </xf>
    <xf numFmtId="0" fontId="13" fillId="13" borderId="2" xfId="54" applyFont="1" applyFill="1" applyBorder="1" applyAlignment="1">
      <alignment horizontal="left"/>
    </xf>
    <xf numFmtId="0" fontId="28" fillId="13" borderId="2" xfId="54" applyFont="1" applyFill="1" applyBorder="1" applyAlignment="1">
      <alignment horizontal="left"/>
    </xf>
    <xf numFmtId="0" fontId="3" fillId="13" borderId="2" xfId="54" applyFont="1" applyFill="1" applyBorder="1" applyAlignment="1">
      <alignment horizontal="left"/>
    </xf>
    <xf numFmtId="0" fontId="29" fillId="13" borderId="8" xfId="54" applyFont="1" applyFill="1" applyBorder="1" applyAlignment="1">
      <alignment horizontal="left"/>
    </xf>
    <xf numFmtId="0" fontId="29" fillId="13" borderId="2" xfId="54" applyFont="1" applyFill="1" applyBorder="1" applyAlignment="1">
      <alignment horizontal="left"/>
    </xf>
    <xf numFmtId="0" fontId="4" fillId="13" borderId="2" xfId="54" applyFont="1" applyFill="1" applyBorder="1" applyAlignment="1">
      <alignment horizontal="left" vertical="center" wrapText="1"/>
    </xf>
    <xf numFmtId="0" fontId="30" fillId="13" borderId="2" xfId="54" applyFont="1" applyFill="1" applyBorder="1" applyAlignment="1">
      <alignment horizontal="left" vertical="center" wrapText="1"/>
    </xf>
    <xf numFmtId="180" fontId="11" fillId="0" borderId="0" xfId="54" applyNumberFormat="1" applyFont="1" applyFill="1" applyAlignment="1">
      <alignment horizontal="left"/>
    </xf>
    <xf numFmtId="1" fontId="11" fillId="0" borderId="0" xfId="13" applyNumberFormat="1" applyFont="1" applyFill="1" applyAlignment="1">
      <alignment horizontal="left"/>
    </xf>
    <xf numFmtId="0" fontId="11" fillId="0" borderId="9" xfId="13" applyNumberFormat="1" applyFont="1" applyFill="1" applyBorder="1" applyAlignment="1">
      <alignment horizontal="left"/>
    </xf>
    <xf numFmtId="181" fontId="11" fillId="0" borderId="0" xfId="13" applyNumberFormat="1" applyFont="1" applyFill="1" applyBorder="1" applyAlignment="1">
      <alignment horizontal="left"/>
    </xf>
    <xf numFmtId="179" fontId="16" fillId="0" borderId="9" xfId="13" applyNumberFormat="1" applyFont="1" applyFill="1" applyBorder="1" applyAlignment="1">
      <alignment horizontal="left"/>
    </xf>
    <xf numFmtId="181" fontId="11" fillId="8" borderId="0" xfId="13" applyNumberFormat="1" applyFont="1" applyFill="1" applyBorder="1" applyAlignment="1">
      <alignment horizontal="left"/>
    </xf>
    <xf numFmtId="0" fontId="11" fillId="0" borderId="0" xfId="13" applyNumberFormat="1" applyFont="1" applyFill="1" applyBorder="1" applyAlignment="1">
      <alignment horizontal="left"/>
    </xf>
    <xf numFmtId="179" fontId="16" fillId="0" borderId="0" xfId="13" applyNumberFormat="1" applyFont="1" applyFill="1" applyBorder="1" applyAlignment="1">
      <alignment horizontal="left"/>
    </xf>
    <xf numFmtId="1" fontId="11" fillId="0" borderId="0" xfId="54" applyNumberFormat="1" applyFont="1" applyFill="1" applyAlignment="1">
      <alignment horizontal="left"/>
    </xf>
    <xf numFmtId="179" fontId="16" fillId="0" borderId="0" xfId="54" applyNumberFormat="1" applyFont="1" applyFill="1" applyBorder="1" applyAlignment="1">
      <alignment horizontal="left"/>
    </xf>
    <xf numFmtId="180" fontId="24" fillId="0" borderId="0" xfId="54" applyNumberFormat="1" applyFont="1" applyFill="1" applyAlignment="1">
      <alignment horizontal="left"/>
    </xf>
    <xf numFmtId="180" fontId="11" fillId="6" borderId="0" xfId="54" applyNumberFormat="1" applyFont="1" applyFill="1" applyAlignment="1">
      <alignment horizontal="left"/>
    </xf>
    <xf numFmtId="0" fontId="13" fillId="0" borderId="2" xfId="54" applyFont="1" applyFill="1" applyBorder="1" applyAlignment="1">
      <alignment horizontal="left"/>
    </xf>
    <xf numFmtId="0" fontId="3" fillId="0" borderId="2" xfId="54" applyFont="1" applyFill="1" applyBorder="1" applyAlignment="1">
      <alignment horizontal="left"/>
    </xf>
    <xf numFmtId="0" fontId="13" fillId="2" borderId="10" xfId="54" applyFont="1" applyFill="1" applyBorder="1" applyAlignment="1">
      <alignment horizontal="left"/>
    </xf>
    <xf numFmtId="0" fontId="13" fillId="13" borderId="11" xfId="54" applyFont="1" applyFill="1" applyBorder="1" applyAlignment="1">
      <alignment horizontal="left"/>
    </xf>
    <xf numFmtId="0" fontId="3" fillId="2" borderId="2" xfId="54" applyFont="1" applyFill="1" applyBorder="1" applyAlignment="1">
      <alignment horizontal="left" wrapText="1"/>
    </xf>
    <xf numFmtId="0" fontId="3" fillId="2" borderId="10" xfId="54" applyFont="1" applyFill="1" applyBorder="1" applyAlignment="1">
      <alignment horizontal="left"/>
    </xf>
    <xf numFmtId="0" fontId="3" fillId="13" borderId="8" xfId="54" applyFont="1" applyFill="1" applyBorder="1" applyAlignment="1">
      <alignment horizontal="left"/>
    </xf>
    <xf numFmtId="0" fontId="29" fillId="13" borderId="2" xfId="54" applyFont="1" applyFill="1" applyBorder="1" applyAlignment="1"/>
    <xf numFmtId="0" fontId="3" fillId="0" borderId="2" xfId="54" applyFont="1" applyFill="1" applyBorder="1" applyAlignment="1"/>
    <xf numFmtId="0" fontId="3" fillId="2" borderId="10" xfId="54" applyFont="1" applyFill="1" applyBorder="1" applyAlignment="1">
      <alignment horizontal="left" wrapText="1"/>
    </xf>
    <xf numFmtId="0" fontId="3" fillId="13" borderId="8" xfId="54" applyFont="1" applyFill="1" applyBorder="1" applyAlignment="1">
      <alignment horizontal="left" wrapText="1"/>
    </xf>
    <xf numFmtId="0" fontId="4" fillId="14" borderId="2" xfId="54" applyFont="1" applyFill="1" applyBorder="1" applyAlignment="1">
      <alignment horizontal="left" vertical="center" wrapText="1"/>
    </xf>
    <xf numFmtId="0" fontId="4" fillId="2" borderId="10" xfId="54" applyFont="1" applyFill="1" applyBorder="1" applyAlignment="1">
      <alignment horizontal="left" vertical="center" wrapText="1"/>
    </xf>
    <xf numFmtId="0" fontId="4" fillId="13" borderId="12" xfId="54" applyFont="1" applyFill="1" applyBorder="1" applyAlignment="1">
      <alignment horizontal="left" vertical="center" wrapText="1"/>
    </xf>
    <xf numFmtId="181" fontId="11" fillId="0" borderId="7" xfId="13" applyNumberFormat="1" applyFont="1" applyFill="1" applyBorder="1" applyAlignment="1">
      <alignment horizontal="left"/>
    </xf>
    <xf numFmtId="0" fontId="11" fillId="0" borderId="0" xfId="13" applyNumberFormat="1" applyFont="1" applyFill="1" applyAlignment="1">
      <alignment horizontal="left"/>
    </xf>
    <xf numFmtId="9" fontId="11" fillId="0" borderId="0" xfId="13" applyNumberFormat="1" applyFont="1" applyFill="1" applyAlignment="1">
      <alignment horizontal="left"/>
    </xf>
    <xf numFmtId="0" fontId="24" fillId="0" borderId="0" xfId="13" applyNumberFormat="1" applyFont="1" applyFill="1" applyAlignment="1">
      <alignment horizontal="left"/>
    </xf>
    <xf numFmtId="2" fontId="11" fillId="0" borderId="0" xfId="13" applyNumberFormat="1" applyFont="1" applyFill="1" applyAlignment="1">
      <alignment horizontal="left"/>
    </xf>
    <xf numFmtId="0" fontId="20" fillId="0" borderId="0" xfId="13" applyNumberFormat="1" applyFont="1" applyFill="1" applyAlignment="1">
      <alignment horizontal="left"/>
    </xf>
    <xf numFmtId="9" fontId="11" fillId="0" borderId="9" xfId="13" applyNumberFormat="1" applyFont="1" applyFill="1" applyBorder="1" applyAlignment="1">
      <alignment horizontal="left"/>
    </xf>
    <xf numFmtId="9" fontId="11" fillId="0" borderId="0" xfId="13" applyNumberFormat="1" applyFont="1" applyFill="1" applyBorder="1" applyAlignment="1">
      <alignment horizontal="left"/>
    </xf>
    <xf numFmtId="0" fontId="13" fillId="13" borderId="13" xfId="54" applyFont="1" applyFill="1" applyBorder="1" applyAlignment="1">
      <alignment horizontal="left"/>
    </xf>
    <xf numFmtId="0" fontId="13" fillId="13" borderId="14" xfId="54" applyFont="1" applyFill="1" applyBorder="1" applyAlignment="1">
      <alignment horizontal="left"/>
    </xf>
    <xf numFmtId="0" fontId="13" fillId="13" borderId="15" xfId="54" applyFont="1" applyFill="1" applyBorder="1" applyAlignment="1">
      <alignment horizontal="left"/>
    </xf>
    <xf numFmtId="0" fontId="3" fillId="15" borderId="2" xfId="54" applyFont="1" applyFill="1" applyBorder="1" applyAlignment="1">
      <alignment horizontal="left"/>
    </xf>
    <xf numFmtId="0" fontId="3" fillId="13" borderId="16" xfId="54" applyFont="1" applyFill="1" applyBorder="1" applyAlignment="1">
      <alignment horizontal="left"/>
    </xf>
    <xf numFmtId="0" fontId="3" fillId="13" borderId="2" xfId="54" applyFont="1" applyFill="1" applyBorder="1" applyAlignment="1">
      <alignment horizontal="left" wrapText="1"/>
    </xf>
    <xf numFmtId="0" fontId="3" fillId="13" borderId="16" xfId="54" applyFont="1" applyFill="1" applyBorder="1" applyAlignment="1">
      <alignment horizontal="left" wrapText="1"/>
    </xf>
    <xf numFmtId="0" fontId="13" fillId="15" borderId="2" xfId="54" applyFont="1" applyFill="1" applyBorder="1" applyAlignment="1">
      <alignment horizontal="left"/>
    </xf>
    <xf numFmtId="0" fontId="4" fillId="13" borderId="17" xfId="54" applyFont="1" applyFill="1" applyBorder="1" applyAlignment="1">
      <alignment horizontal="left" vertical="center" wrapText="1"/>
    </xf>
    <xf numFmtId="0" fontId="4" fillId="13" borderId="18" xfId="54" applyFont="1" applyFill="1" applyBorder="1" applyAlignment="1">
      <alignment horizontal="left" vertical="center" wrapText="1"/>
    </xf>
    <xf numFmtId="0" fontId="4" fillId="13" borderId="3" xfId="54" applyFont="1" applyFill="1" applyBorder="1" applyAlignment="1">
      <alignment horizontal="left" vertical="center" wrapText="1"/>
    </xf>
    <xf numFmtId="0" fontId="4" fillId="15" borderId="2" xfId="54" applyFont="1" applyFill="1" applyBorder="1" applyAlignment="1">
      <alignment horizontal="left" vertical="center" wrapText="1"/>
    </xf>
    <xf numFmtId="179" fontId="11" fillId="0" borderId="0" xfId="13" applyNumberFormat="1" applyFont="1" applyFill="1" applyAlignment="1">
      <alignment horizontal="left"/>
    </xf>
    <xf numFmtId="10" fontId="11" fillId="0" borderId="0" xfId="13" applyNumberFormat="1" applyFont="1" applyFill="1" applyAlignment="1">
      <alignment horizontal="left"/>
    </xf>
    <xf numFmtId="0" fontId="3" fillId="10" borderId="2" xfId="54" applyFont="1" applyFill="1" applyBorder="1" applyAlignment="1">
      <alignment horizontal="left"/>
    </xf>
    <xf numFmtId="0" fontId="3" fillId="16" borderId="2" xfId="54" applyFont="1" applyFill="1" applyBorder="1" applyAlignment="1">
      <alignment horizontal="left"/>
    </xf>
    <xf numFmtId="0" fontId="13" fillId="10" borderId="2" xfId="54" applyFont="1" applyFill="1" applyBorder="1" applyAlignment="1">
      <alignment horizontal="left"/>
    </xf>
    <xf numFmtId="0" fontId="13" fillId="16" borderId="2" xfId="54" applyFont="1" applyFill="1" applyBorder="1" applyAlignment="1">
      <alignment horizontal="left"/>
    </xf>
    <xf numFmtId="0" fontId="4" fillId="10" borderId="2" xfId="54" applyFont="1" applyFill="1" applyBorder="1" applyAlignment="1">
      <alignment horizontal="left" vertical="center" wrapText="1"/>
    </xf>
    <xf numFmtId="0" fontId="4" fillId="16" borderId="2" xfId="54" applyFont="1" applyFill="1" applyBorder="1" applyAlignment="1">
      <alignment horizontal="left" vertical="center" wrapText="1"/>
    </xf>
    <xf numFmtId="0" fontId="4" fillId="10" borderId="4" xfId="54" applyFont="1" applyFill="1" applyBorder="1" applyAlignment="1">
      <alignment horizontal="left" vertical="center" wrapText="1"/>
    </xf>
    <xf numFmtId="0" fontId="3" fillId="0" borderId="0" xfId="54" applyFont="1" applyFill="1" applyAlignment="1">
      <alignment horizontal="left"/>
    </xf>
    <xf numFmtId="0" fontId="31" fillId="0" borderId="0" xfId="54" applyFont="1" applyFill="1" applyAlignment="1">
      <alignment horizontal="left"/>
    </xf>
    <xf numFmtId="176" fontId="3" fillId="2" borderId="2" xfId="54" applyNumberFormat="1" applyFont="1" applyFill="1" applyBorder="1" applyAlignment="1">
      <alignment horizontal="left"/>
    </xf>
    <xf numFmtId="176" fontId="10" fillId="2" borderId="4" xfId="54" applyNumberFormat="1" applyFont="1" applyFill="1" applyBorder="1" applyAlignment="1">
      <alignment horizontal="left" vertical="center" wrapText="1"/>
    </xf>
    <xf numFmtId="181" fontId="11" fillId="0" borderId="0" xfId="13" applyNumberFormat="1" applyFont="1" applyFill="1" applyAlignment="1">
      <alignment horizontal="left"/>
    </xf>
    <xf numFmtId="0" fontId="20" fillId="0" borderId="0" xfId="54" applyFont="1" applyFill="1" applyAlignment="1">
      <alignment horizontal="left"/>
    </xf>
    <xf numFmtId="0" fontId="24" fillId="0" borderId="0" xfId="54" applyFont="1" applyFill="1" applyAlignment="1">
      <alignment horizontal="left"/>
    </xf>
    <xf numFmtId="0" fontId="16" fillId="2" borderId="2" xfId="54" applyFont="1" applyFill="1" applyBorder="1" applyAlignment="1">
      <alignment horizontal="left" vertical="center" wrapText="1"/>
    </xf>
    <xf numFmtId="9" fontId="11" fillId="0" borderId="0" xfId="54" applyNumberFormat="1" applyFont="1" applyAlignment="1">
      <alignment horizontal="left"/>
    </xf>
    <xf numFmtId="0" fontId="20" fillId="8" borderId="0" xfId="54" applyFont="1" applyFill="1" applyAlignment="1">
      <alignment horizontal="left"/>
    </xf>
    <xf numFmtId="9" fontId="11" fillId="0" borderId="0" xfId="54" applyNumberFormat="1" applyFont="1" applyFill="1" applyAlignment="1">
      <alignment horizontal="left"/>
    </xf>
    <xf numFmtId="49" fontId="10" fillId="2" borderId="2" xfId="54" applyNumberFormat="1" applyFont="1" applyFill="1" applyBorder="1" applyAlignment="1">
      <alignment horizontal="left" vertical="center" wrapText="1"/>
    </xf>
    <xf numFmtId="49" fontId="11" fillId="10" borderId="0" xfId="54" applyNumberFormat="1" applyFont="1" applyFill="1" applyAlignment="1">
      <alignment horizontal="left"/>
    </xf>
    <xf numFmtId="49" fontId="11" fillId="10" borderId="0" xfId="54" applyNumberFormat="1" applyFont="1" applyFill="1"/>
    <xf numFmtId="49" fontId="20" fillId="10" borderId="0" xfId="54" applyNumberFormat="1" applyFont="1" applyFill="1" applyAlignment="1">
      <alignment horizontal="left"/>
    </xf>
    <xf numFmtId="49" fontId="20" fillId="10" borderId="0" xfId="54" applyNumberFormat="1" applyFont="1" applyFill="1"/>
    <xf numFmtId="49" fontId="20" fillId="8" borderId="0" xfId="54" applyNumberFormat="1" applyFont="1" applyFill="1" applyAlignment="1">
      <alignment horizontal="left"/>
    </xf>
    <xf numFmtId="0" fontId="1" fillId="0" borderId="0" xfId="54" applyFont="1"/>
    <xf numFmtId="49" fontId="11" fillId="8" borderId="0" xfId="54" applyNumberFormat="1" applyFont="1" applyFill="1" applyAlignment="1">
      <alignment horizontal="left"/>
    </xf>
    <xf numFmtId="0" fontId="11" fillId="0" borderId="0" xfId="54" applyNumberFormat="1" applyFont="1"/>
    <xf numFmtId="49" fontId="11" fillId="8" borderId="0" xfId="54" applyNumberFormat="1" applyFont="1" applyFill="1"/>
    <xf numFmtId="0" fontId="11" fillId="0" borderId="0" xfId="54" applyNumberFormat="1" applyFont="1" applyFill="1"/>
    <xf numFmtId="0" fontId="10" fillId="2" borderId="0" xfId="54" applyFont="1" applyFill="1" applyBorder="1" applyAlignment="1">
      <alignment horizontal="left" vertical="center" wrapText="1"/>
    </xf>
    <xf numFmtId="181" fontId="11" fillId="0" borderId="0" xfId="54" applyNumberFormat="1" applyFont="1" applyFill="1" applyAlignment="1">
      <alignment horizontal="left"/>
    </xf>
    <xf numFmtId="0" fontId="4" fillId="0" borderId="0" xfId="54" applyNumberFormat="1" applyFont="1" applyFill="1" applyAlignment="1">
      <alignment horizontal="left"/>
    </xf>
    <xf numFmtId="0" fontId="11" fillId="8" borderId="0" xfId="54" applyNumberFormat="1" applyFont="1" applyFill="1"/>
    <xf numFmtId="49" fontId="24" fillId="0" borderId="0" xfId="54" applyNumberFormat="1" applyFont="1" applyFill="1" applyAlignment="1">
      <alignment horizontal="left"/>
    </xf>
    <xf numFmtId="0" fontId="24" fillId="0" borderId="0" xfId="54" applyFont="1" applyFill="1" applyAlignment="1">
      <alignment horizontal="left" vertical="center"/>
    </xf>
    <xf numFmtId="49" fontId="11" fillId="0" borderId="0" xfId="54" applyNumberFormat="1" applyFont="1" applyFill="1"/>
    <xf numFmtId="0" fontId="32" fillId="17" borderId="0" xfId="28" applyAlignment="1">
      <alignment horizontal="left" vertical="center"/>
    </xf>
    <xf numFmtId="0" fontId="33" fillId="2" borderId="2" xfId="54" applyFont="1" applyFill="1" applyBorder="1" applyAlignment="1">
      <alignment horizontal="left" vertical="center" wrapText="1"/>
    </xf>
    <xf numFmtId="0" fontId="4" fillId="0" borderId="19" xfId="54" applyFont="1" applyBorder="1" applyAlignment="1">
      <alignment horizontal="left"/>
    </xf>
    <xf numFmtId="0" fontId="11" fillId="0" borderId="20" xfId="54" applyNumberFormat="1" applyFont="1" applyBorder="1" applyAlignment="1">
      <alignment horizontal="left"/>
    </xf>
    <xf numFmtId="0" fontId="4" fillId="0" borderId="0" xfId="54" applyFont="1"/>
    <xf numFmtId="0" fontId="4" fillId="0" borderId="21" xfId="54" applyFont="1" applyBorder="1" applyAlignment="1">
      <alignment horizontal="left"/>
    </xf>
    <xf numFmtId="0" fontId="11" fillId="0" borderId="22" xfId="54" applyFont="1" applyBorder="1" applyAlignment="1">
      <alignment horizontal="left"/>
    </xf>
    <xf numFmtId="0" fontId="3" fillId="18" borderId="0" xfId="54" applyFont="1" applyFill="1" applyAlignment="1">
      <alignment horizontal="left"/>
    </xf>
    <xf numFmtId="0" fontId="3" fillId="0" borderId="0" xfId="54" applyFont="1" applyAlignment="1">
      <alignment horizontal="left" vertical="center" wrapText="1"/>
    </xf>
    <xf numFmtId="0" fontId="4" fillId="0" borderId="0" xfId="54" applyFont="1" applyAlignment="1">
      <alignment horizontal="left" vertical="center" wrapText="1"/>
    </xf>
    <xf numFmtId="0" fontId="4" fillId="0" borderId="0" xfId="54" applyFont="1" applyAlignment="1">
      <alignment wrapText="1"/>
    </xf>
    <xf numFmtId="0" fontId="4" fillId="0" borderId="0" xfId="54" applyFont="1" applyFill="1" applyAlignment="1">
      <alignment horizontal="left" vertical="center" wrapText="1"/>
    </xf>
    <xf numFmtId="0" fontId="11" fillId="11" borderId="0" xfId="54" applyFont="1" applyFill="1" applyAlignment="1">
      <alignment horizontal="left" vertical="center"/>
    </xf>
    <xf numFmtId="0" fontId="11" fillId="11" borderId="0" xfId="54" applyNumberFormat="1" applyFont="1" applyFill="1" applyAlignment="1">
      <alignment horizontal="left"/>
    </xf>
    <xf numFmtId="0" fontId="11" fillId="8" borderId="0" xfId="54" applyNumberFormat="1" applyFont="1" applyFill="1" applyAlignment="1">
      <alignment horizontal="left"/>
    </xf>
    <xf numFmtId="0" fontId="11" fillId="8" borderId="10" xfId="54" applyNumberFormat="1" applyFont="1" applyFill="1" applyBorder="1" applyAlignment="1">
      <alignment horizontal="left"/>
    </xf>
    <xf numFmtId="0" fontId="11" fillId="8" borderId="23" xfId="54" applyNumberFormat="1" applyFont="1" applyFill="1" applyBorder="1" applyAlignment="1">
      <alignment horizontal="left"/>
    </xf>
    <xf numFmtId="0" fontId="11" fillId="8" borderId="24" xfId="54" applyNumberFormat="1" applyFont="1" applyFill="1" applyBorder="1" applyAlignment="1">
      <alignment horizontal="left"/>
    </xf>
    <xf numFmtId="0" fontId="10" fillId="0" borderId="19" xfId="54" applyFont="1" applyBorder="1" applyAlignment="1">
      <alignment horizontal="left"/>
    </xf>
    <xf numFmtId="0" fontId="11" fillId="19" borderId="20" xfId="54" applyFont="1" applyFill="1" applyBorder="1" applyAlignment="1">
      <alignment horizontal="left"/>
    </xf>
    <xf numFmtId="0" fontId="10" fillId="0" borderId="0" xfId="54" applyFont="1"/>
    <xf numFmtId="0" fontId="4" fillId="0" borderId="25" xfId="54" applyFont="1" applyBorder="1" applyAlignment="1">
      <alignment horizontal="left"/>
    </xf>
    <xf numFmtId="0" fontId="4" fillId="8" borderId="26" xfId="54" applyFont="1" applyFill="1" applyBorder="1" applyAlignment="1">
      <alignment horizontal="left"/>
    </xf>
    <xf numFmtId="0" fontId="4" fillId="0" borderId="26" xfId="54" applyFont="1" applyBorder="1" applyAlignment="1">
      <alignment horizontal="left"/>
    </xf>
    <xf numFmtId="0" fontId="34" fillId="0" borderId="0" xfId="54" applyFont="1" applyAlignment="1">
      <alignment horizontal="center" vertical="top" wrapText="1"/>
    </xf>
    <xf numFmtId="49" fontId="3" fillId="0" borderId="0" xfId="54" applyNumberFormat="1" applyFont="1" applyFill="1" applyAlignment="1">
      <alignment horizontal="left" vertical="center"/>
    </xf>
    <xf numFmtId="0" fontId="4" fillId="0" borderId="21" xfId="54" applyFont="1" applyBorder="1" applyAlignment="1">
      <alignment horizontal="left" wrapText="1"/>
    </xf>
    <xf numFmtId="0" fontId="4" fillId="0" borderId="22" xfId="54" applyFont="1" applyBorder="1" applyAlignment="1">
      <alignment horizontal="left"/>
    </xf>
    <xf numFmtId="0" fontId="4" fillId="0" borderId="0" xfId="54" applyFont="1" applyFill="1"/>
    <xf numFmtId="0" fontId="4" fillId="10" borderId="19" xfId="54" applyFont="1" applyFill="1" applyBorder="1" applyAlignment="1">
      <alignment horizontal="left"/>
    </xf>
    <xf numFmtId="0" fontId="4" fillId="10" borderId="20" xfId="54" applyFont="1" applyFill="1" applyBorder="1" applyAlignment="1">
      <alignment horizontal="left"/>
    </xf>
    <xf numFmtId="0" fontId="4" fillId="10" borderId="21" xfId="54" applyFont="1" applyFill="1" applyBorder="1" applyAlignment="1">
      <alignment horizontal="left"/>
    </xf>
    <xf numFmtId="0" fontId="4" fillId="10" borderId="22" xfId="54" applyFont="1" applyFill="1" applyBorder="1" applyAlignment="1">
      <alignment horizontal="left"/>
    </xf>
    <xf numFmtId="0" fontId="35" fillId="11" borderId="0" xfId="54" applyFont="1" applyFill="1"/>
    <xf numFmtId="0" fontId="35" fillId="0" borderId="0" xfId="54" applyFont="1"/>
    <xf numFmtId="0" fontId="14" fillId="0" borderId="0" xfId="54" applyFont="1" applyAlignment="1">
      <alignment horizontal="left"/>
    </xf>
    <xf numFmtId="0" fontId="34" fillId="0" borderId="0" xfId="54" applyFont="1" applyAlignment="1">
      <alignment horizontal="left"/>
    </xf>
    <xf numFmtId="0" fontId="13" fillId="0" borderId="0" xfId="54" applyFont="1" applyAlignment="1">
      <alignment horizontal="left"/>
    </xf>
    <xf numFmtId="0" fontId="4" fillId="0" borderId="6" xfId="54" applyFont="1" applyBorder="1" applyAlignment="1">
      <alignment horizontal="left" wrapText="1"/>
    </xf>
    <xf numFmtId="0" fontId="4" fillId="0" borderId="0" xfId="54" applyFont="1" applyBorder="1" applyAlignment="1">
      <alignment horizontal="left" wrapText="1"/>
    </xf>
    <xf numFmtId="9" fontId="11" fillId="0" borderId="0" xfId="54" applyNumberFormat="1" applyFont="1" applyBorder="1" applyAlignment="1">
      <alignment horizontal="left" vertical="center"/>
    </xf>
    <xf numFmtId="0" fontId="14" fillId="0" borderId="0" xfId="54" applyFont="1" applyAlignment="1">
      <alignment wrapText="1"/>
    </xf>
    <xf numFmtId="0" fontId="4" fillId="0" borderId="6" xfId="54" applyFont="1" applyBorder="1" applyAlignment="1">
      <alignment horizontal="left" vertical="center" wrapText="1"/>
    </xf>
    <xf numFmtId="0" fontId="4" fillId="0" borderId="0" xfId="54" applyFont="1" applyBorder="1" applyAlignment="1">
      <alignment horizontal="left" vertical="center" wrapText="1"/>
    </xf>
    <xf numFmtId="0" fontId="4" fillId="20" borderId="0" xfId="54" applyFont="1" applyFill="1" applyBorder="1" applyAlignment="1">
      <alignment horizontal="left" vertical="center" wrapText="1"/>
    </xf>
    <xf numFmtId="0" fontId="11" fillId="0" borderId="6" xfId="54" applyFont="1" applyFill="1" applyBorder="1" applyAlignment="1">
      <alignment horizontal="left"/>
    </xf>
    <xf numFmtId="9" fontId="11" fillId="0" borderId="0" xfId="54" applyNumberFormat="1" applyFont="1" applyFill="1" applyBorder="1" applyAlignment="1">
      <alignment horizontal="left"/>
    </xf>
    <xf numFmtId="0" fontId="11" fillId="8" borderId="0" xfId="54" applyFont="1" applyFill="1" applyBorder="1" applyAlignment="1">
      <alignment horizontal="left"/>
    </xf>
    <xf numFmtId="176" fontId="11" fillId="0" borderId="0" xfId="54" applyNumberFormat="1" applyFont="1" applyFill="1"/>
    <xf numFmtId="0" fontId="11" fillId="11" borderId="6" xfId="54" applyFont="1" applyFill="1" applyBorder="1" applyAlignment="1">
      <alignment horizontal="left"/>
    </xf>
    <xf numFmtId="0" fontId="11" fillId="11" borderId="0" xfId="54" applyFont="1" applyFill="1" applyBorder="1" applyAlignment="1">
      <alignment horizontal="left"/>
    </xf>
    <xf numFmtId="0" fontId="14" fillId="0" borderId="0" xfId="54" applyNumberFormat="1" applyFont="1" applyAlignment="1">
      <alignment horizontal="left"/>
    </xf>
    <xf numFmtId="177" fontId="11" fillId="0" borderId="0" xfId="54" applyNumberFormat="1" applyFont="1"/>
    <xf numFmtId="9" fontId="11" fillId="13" borderId="0" xfId="54" applyNumberFormat="1" applyFont="1" applyFill="1" applyBorder="1" applyAlignment="1">
      <alignment horizontal="left"/>
    </xf>
    <xf numFmtId="0" fontId="14" fillId="0" borderId="0" xfId="54" applyFont="1" applyBorder="1" applyAlignment="1">
      <alignment horizontal="center" vertical="center"/>
    </xf>
    <xf numFmtId="0" fontId="4" fillId="21" borderId="0" xfId="54" applyFont="1" applyFill="1" applyBorder="1" applyAlignment="1">
      <alignment horizontal="left" vertical="center" wrapText="1"/>
    </xf>
    <xf numFmtId="0" fontId="4" fillId="22" borderId="0" xfId="54" applyFont="1" applyFill="1" applyBorder="1" applyAlignment="1">
      <alignment horizontal="left" vertical="center" wrapText="1"/>
    </xf>
    <xf numFmtId="9" fontId="36" fillId="0" borderId="0" xfId="54" applyNumberFormat="1" applyFont="1" applyBorder="1" applyAlignment="1">
      <alignment horizontal="left" vertical="center" wrapText="1"/>
    </xf>
    <xf numFmtId="0" fontId="11" fillId="0" borderId="0" xfId="54" applyFont="1" applyBorder="1" applyAlignment="1">
      <alignment horizontal="left" vertical="center" wrapText="1"/>
    </xf>
    <xf numFmtId="178" fontId="11" fillId="0" borderId="0" xfId="13" applyNumberFormat="1" applyFont="1" applyFill="1" applyBorder="1" applyAlignment="1">
      <alignment horizontal="left"/>
    </xf>
    <xf numFmtId="178" fontId="11" fillId="11" borderId="0" xfId="13" applyNumberFormat="1" applyFont="1" applyFill="1" applyBorder="1" applyAlignment="1">
      <alignment horizontal="left"/>
    </xf>
    <xf numFmtId="0" fontId="11" fillId="0" borderId="27" xfId="54" applyFont="1" applyBorder="1" applyAlignment="1">
      <alignment horizontal="left" vertical="center"/>
    </xf>
    <xf numFmtId="0" fontId="24" fillId="8" borderId="28" xfId="54" applyFont="1" applyFill="1" applyBorder="1" applyAlignment="1">
      <alignment horizontal="left" vertical="center"/>
    </xf>
    <xf numFmtId="0" fontId="4" fillId="0" borderId="28" xfId="54" applyFont="1" applyBorder="1" applyAlignment="1">
      <alignment horizontal="center" vertical="center" wrapText="1"/>
    </xf>
    <xf numFmtId="0" fontId="11" fillId="0" borderId="29" xfId="54" applyFont="1" applyBorder="1" applyAlignment="1">
      <alignment horizontal="left" vertical="center"/>
    </xf>
    <xf numFmtId="0" fontId="11" fillId="0" borderId="0" xfId="54" applyFont="1" applyFill="1" applyBorder="1" applyAlignment="1">
      <alignment horizontal="left" vertical="center"/>
    </xf>
    <xf numFmtId="0" fontId="4" fillId="0" borderId="0" xfId="54" applyFont="1" applyBorder="1" applyAlignment="1">
      <alignment horizontal="center" vertical="center" wrapText="1"/>
    </xf>
    <xf numFmtId="9" fontId="36" fillId="0" borderId="7" xfId="54" applyNumberFormat="1" applyFont="1" applyBorder="1" applyAlignment="1">
      <alignment horizontal="left" vertical="center" wrapText="1"/>
    </xf>
    <xf numFmtId="0" fontId="11" fillId="0" borderId="0" xfId="54" applyFont="1" applyBorder="1" applyAlignment="1">
      <alignment horizontal="left" vertical="center"/>
    </xf>
    <xf numFmtId="178" fontId="11" fillId="0" borderId="0" xfId="13" applyNumberFormat="1" applyFont="1" applyFill="1" applyBorder="1" applyAlignment="1"/>
    <xf numFmtId="178" fontId="11" fillId="0" borderId="7" xfId="13" applyNumberFormat="1" applyFont="1" applyFill="1" applyBorder="1" applyAlignment="1"/>
    <xf numFmtId="0" fontId="11" fillId="0" borderId="30" xfId="54" applyFont="1" applyBorder="1" applyAlignment="1">
      <alignment horizontal="left" vertical="center"/>
    </xf>
    <xf numFmtId="0" fontId="11" fillId="0" borderId="31" xfId="54" applyFont="1" applyFill="1" applyBorder="1" applyAlignment="1">
      <alignment horizontal="left" vertical="center"/>
    </xf>
    <xf numFmtId="0" fontId="4" fillId="0" borderId="31" xfId="54" applyFont="1" applyBorder="1" applyAlignment="1">
      <alignment horizontal="center" vertical="center" wrapText="1"/>
    </xf>
    <xf numFmtId="0" fontId="13" fillId="0" borderId="0" xfId="54" applyFont="1" applyFill="1"/>
    <xf numFmtId="0" fontId="3" fillId="0" borderId="0" xfId="54" applyFont="1" applyFill="1"/>
    <xf numFmtId="0" fontId="3" fillId="0" borderId="0" xfId="54" applyFont="1"/>
    <xf numFmtId="182" fontId="11" fillId="0" borderId="0" xfId="13" applyNumberFormat="1" applyFont="1" applyFill="1" applyAlignment="1"/>
    <xf numFmtId="178" fontId="11" fillId="11" borderId="0" xfId="13" applyNumberFormat="1" applyFont="1" applyFill="1" applyBorder="1" applyAlignment="1"/>
    <xf numFmtId="178" fontId="11" fillId="11" borderId="7" xfId="13" applyNumberFormat="1" applyFont="1" applyFill="1" applyBorder="1" applyAlignment="1"/>
    <xf numFmtId="0" fontId="3" fillId="11" borderId="0" xfId="54" applyFont="1" applyFill="1"/>
    <xf numFmtId="183" fontId="3" fillId="0" borderId="32" xfId="13" applyNumberFormat="1" applyFont="1" applyBorder="1" applyAlignment="1">
      <alignment horizontal="left" vertical="center"/>
    </xf>
    <xf numFmtId="0" fontId="37" fillId="0" borderId="0" xfId="54" applyFont="1"/>
    <xf numFmtId="183" fontId="3" fillId="0" borderId="33" xfId="13" applyNumberFormat="1" applyFont="1" applyBorder="1" applyAlignment="1">
      <alignment horizontal="left" vertical="center"/>
    </xf>
    <xf numFmtId="0" fontId="4" fillId="0" borderId="0" xfId="54" applyFont="1" applyFill="1" applyAlignment="1">
      <alignment horizontal="left"/>
    </xf>
    <xf numFmtId="183" fontId="11" fillId="0" borderId="33" xfId="13" applyNumberFormat="1" applyFont="1" applyBorder="1" applyAlignment="1">
      <alignment horizontal="left" vertical="center"/>
    </xf>
    <xf numFmtId="183" fontId="4" fillId="0" borderId="0" xfId="13" applyNumberFormat="1" applyFont="1" applyFill="1" applyBorder="1" applyAlignment="1">
      <alignment horizontal="left"/>
    </xf>
    <xf numFmtId="0" fontId="11" fillId="8" borderId="0" xfId="13" applyNumberFormat="1" applyFont="1" applyFill="1" applyBorder="1" applyAlignment="1">
      <alignment horizontal="left"/>
    </xf>
    <xf numFmtId="183" fontId="11" fillId="0" borderId="34" xfId="13" applyNumberFormat="1" applyFont="1" applyBorder="1" applyAlignment="1">
      <alignment horizontal="left" vertical="center"/>
    </xf>
    <xf numFmtId="183" fontId="4" fillId="11" borderId="0" xfId="13" applyNumberFormat="1" applyFont="1" applyFill="1" applyBorder="1" applyAlignment="1">
      <alignment horizontal="left"/>
    </xf>
    <xf numFmtId="0" fontId="11" fillId="11" borderId="0" xfId="13" applyNumberFormat="1" applyFont="1" applyFill="1" applyBorder="1" applyAlignment="1">
      <alignment horizontal="left"/>
    </xf>
    <xf numFmtId="183" fontId="4" fillId="8" borderId="0" xfId="13" applyNumberFormat="1" applyFont="1" applyFill="1" applyBorder="1" applyAlignment="1">
      <alignment horizontal="left"/>
    </xf>
    <xf numFmtId="0" fontId="24" fillId="0" borderId="28" xfId="54" applyFont="1" applyBorder="1" applyAlignment="1">
      <alignment horizontal="left" vertical="center"/>
    </xf>
    <xf numFmtId="184" fontId="3" fillId="0" borderId="32" xfId="13" applyNumberFormat="1" applyFont="1" applyBorder="1" applyAlignment="1">
      <alignment horizontal="left" vertical="center"/>
    </xf>
    <xf numFmtId="0" fontId="31" fillId="0" borderId="0" xfId="54" applyFont="1"/>
    <xf numFmtId="184" fontId="3" fillId="0" borderId="33" xfId="13" applyNumberFormat="1" applyFont="1" applyBorder="1" applyAlignment="1">
      <alignment horizontal="left" vertical="center"/>
    </xf>
    <xf numFmtId="184" fontId="11" fillId="0" borderId="33" xfId="13" applyNumberFormat="1" applyFont="1" applyBorder="1" applyAlignment="1">
      <alignment horizontal="left" vertical="center"/>
    </xf>
    <xf numFmtId="184" fontId="11" fillId="0" borderId="34" xfId="13" applyNumberFormat="1" applyFont="1" applyBorder="1" applyAlignment="1">
      <alignment horizontal="left" vertical="center"/>
    </xf>
    <xf numFmtId="185" fontId="3" fillId="0" borderId="0" xfId="54" applyNumberFormat="1" applyFont="1" applyAlignment="1">
      <alignment horizontal="left"/>
    </xf>
    <xf numFmtId="0" fontId="10" fillId="0" borderId="0" xfId="54" applyFont="1" applyFill="1"/>
    <xf numFmtId="0" fontId="20" fillId="19" borderId="0" xfId="13" applyNumberFormat="1" applyFont="1" applyFill="1" applyBorder="1" applyAlignment="1">
      <alignment horizontal="left"/>
    </xf>
    <xf numFmtId="0" fontId="20" fillId="8" borderId="0" xfId="13" applyNumberFormat="1" applyFont="1" applyFill="1" applyBorder="1" applyAlignment="1">
      <alignment horizontal="left"/>
    </xf>
    <xf numFmtId="0" fontId="20" fillId="0" borderId="0" xfId="13" applyNumberFormat="1" applyFont="1" applyFill="1" applyBorder="1" applyAlignment="1">
      <alignment horizontal="left"/>
    </xf>
    <xf numFmtId="182" fontId="4" fillId="0" borderId="0" xfId="13" applyNumberFormat="1" applyFont="1" applyFill="1" applyBorder="1" applyAlignment="1">
      <alignment horizontal="left"/>
    </xf>
    <xf numFmtId="0" fontId="13" fillId="0" borderId="0" xfId="54" applyFont="1" applyAlignment="1">
      <alignment wrapText="1"/>
    </xf>
    <xf numFmtId="0" fontId="14" fillId="0" borderId="0" xfId="54" applyFont="1"/>
    <xf numFmtId="0" fontId="38" fillId="0" borderId="0" xfId="54" applyFont="1" applyAlignment="1">
      <alignment wrapText="1"/>
    </xf>
    <xf numFmtId="0" fontId="3" fillId="0" borderId="0" xfId="54" applyFont="1" applyAlignment="1">
      <alignment horizontal="right"/>
    </xf>
    <xf numFmtId="0" fontId="3" fillId="0" borderId="0" xfId="54" applyFont="1" applyAlignment="1">
      <alignment horizontal="center" vertical="center" wrapText="1"/>
    </xf>
    <xf numFmtId="10" fontId="4" fillId="0" borderId="0" xfId="54" applyNumberFormat="1" applyFont="1" applyFill="1"/>
    <xf numFmtId="182" fontId="4" fillId="0" borderId="0" xfId="13" applyNumberFormat="1" applyFont="1" applyFill="1" applyAlignment="1">
      <alignment horizontal="left"/>
    </xf>
    <xf numFmtId="0" fontId="14" fillId="0" borderId="0" xfId="54" applyFont="1" applyFill="1"/>
    <xf numFmtId="182" fontId="4" fillId="11" borderId="0" xfId="13" applyNumberFormat="1" applyFont="1" applyFill="1" applyAlignment="1">
      <alignment horizontal="left"/>
    </xf>
    <xf numFmtId="0" fontId="11" fillId="0" borderId="0" xfId="54" applyFont="1" applyAlignment="1">
      <alignment horizontal="right"/>
    </xf>
    <xf numFmtId="0" fontId="36" fillId="0" borderId="0" xfId="54" applyFont="1" applyAlignment="1">
      <alignment horizontal="left"/>
    </xf>
    <xf numFmtId="0" fontId="10" fillId="23" borderId="2" xfId="54" applyFont="1" applyFill="1" applyBorder="1" applyAlignment="1">
      <alignment horizontal="left" vertical="top" wrapText="1"/>
    </xf>
    <xf numFmtId="0" fontId="3" fillId="0" borderId="0" xfId="54" applyFont="1" applyFill="1" applyBorder="1" applyAlignment="1">
      <alignment horizontal="left"/>
    </xf>
    <xf numFmtId="0" fontId="4" fillId="0" borderId="0" xfId="54" applyFont="1" applyFill="1" applyBorder="1" applyAlignment="1">
      <alignment horizontal="left" vertical="center" wrapText="1"/>
    </xf>
    <xf numFmtId="0" fontId="10" fillId="2" borderId="2" xfId="54" applyFont="1" applyFill="1" applyBorder="1" applyAlignment="1">
      <alignment horizontal="left" wrapText="1"/>
    </xf>
    <xf numFmtId="178" fontId="11" fillId="0" borderId="0" xfId="13" applyNumberFormat="1" applyFont="1" applyFill="1" applyAlignment="1">
      <alignment horizontal="left"/>
    </xf>
    <xf numFmtId="0" fontId="14" fillId="0" borderId="0" xfId="54" applyFont="1" applyFill="1" applyBorder="1" applyAlignment="1">
      <alignment horizontal="left"/>
    </xf>
    <xf numFmtId="10" fontId="1" fillId="0" borderId="0" xfId="54" applyNumberFormat="1"/>
    <xf numFmtId="0" fontId="0" fillId="0" borderId="2" xfId="0" applyBorder="1" applyAlignment="1">
      <alignment horizontal="right"/>
    </xf>
    <xf numFmtId="0" fontId="0" fillId="0" borderId="2" xfId="0" applyNumberFormat="1" applyBorder="1" applyAlignment="1">
      <alignment horizontal="right"/>
    </xf>
    <xf numFmtId="0" fontId="39" fillId="0" borderId="2" xfId="0" applyFont="1" applyBorder="1" applyAlignment="1">
      <alignment horizontal="right" wrapText="1"/>
    </xf>
    <xf numFmtId="9" fontId="40" fillId="0" borderId="35" xfId="3" applyNumberFormat="1" applyFill="1" applyAlignment="1"/>
    <xf numFmtId="0" fontId="0" fillId="0" borderId="2" xfId="0" applyBorder="1"/>
    <xf numFmtId="0" fontId="40" fillId="24" borderId="2" xfId="3" applyNumberFormat="1" applyBorder="1" applyAlignmen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9" fontId="0" fillId="0" borderId="2" xfId="0" applyNumberFormat="1" applyBorder="1"/>
    <xf numFmtId="0" fontId="11" fillId="0" borderId="2" xfId="0" applyFont="1" applyBorder="1" applyAlignment="1">
      <alignment horizontal="right"/>
    </xf>
    <xf numFmtId="9" fontId="11" fillId="8" borderId="2" xfId="0" applyNumberFormat="1" applyFont="1" applyFill="1" applyBorder="1" applyAlignment="1">
      <alignment horizontal="right"/>
    </xf>
    <xf numFmtId="10" fontId="11" fillId="0" borderId="2" xfId="11" applyNumberFormat="1" applyFont="1" applyBorder="1" applyAlignment="1">
      <alignment horizontal="right"/>
    </xf>
    <xf numFmtId="9" fontId="11" fillId="8" borderId="2" xfId="0" applyNumberFormat="1" applyFont="1" applyFill="1" applyBorder="1" applyAlignment="1">
      <alignment horizontal="right" wrapText="1"/>
    </xf>
    <xf numFmtId="0" fontId="11" fillId="0" borderId="2" xfId="0" applyFont="1" applyBorder="1"/>
    <xf numFmtId="9" fontId="11" fillId="8" borderId="2" xfId="0" applyNumberFormat="1" applyFont="1" applyFill="1" applyBorder="1"/>
    <xf numFmtId="0" fontId="0" fillId="0" borderId="0" xfId="0" applyBorder="1"/>
    <xf numFmtId="10" fontId="0" fillId="0" borderId="0" xfId="0" applyNumberFormat="1" applyBorder="1" applyAlignment="1">
      <alignment horizontal="right"/>
    </xf>
    <xf numFmtId="2" fontId="0" fillId="0" borderId="0" xfId="0" applyNumberFormat="1"/>
    <xf numFmtId="0" fontId="4" fillId="2" borderId="2" xfId="0" applyFont="1" applyFill="1" applyBorder="1" applyAlignment="1">
      <alignment horizontal="left" vertical="center" wrapText="1"/>
    </xf>
    <xf numFmtId="0" fontId="0" fillId="0" borderId="0" xfId="0" applyNumberFormat="1"/>
    <xf numFmtId="0" fontId="39" fillId="0" borderId="2" xfId="0" applyNumberFormat="1" applyFont="1" applyBorder="1" applyAlignment="1">
      <alignment horizontal="right" wrapText="1"/>
    </xf>
    <xf numFmtId="179" fontId="0" fillId="0" borderId="0" xfId="11" applyNumberFormat="1" applyFont="1" applyAlignment="1"/>
    <xf numFmtId="0" fontId="41" fillId="25" borderId="2" xfId="26" applyNumberFormat="1" applyBorder="1" applyAlignment="1"/>
    <xf numFmtId="0" fontId="11" fillId="0" borderId="0" xfId="0" applyFont="1" applyAlignment="1">
      <alignment horizontal="left"/>
    </xf>
    <xf numFmtId="178" fontId="0" fillId="0" borderId="0" xfId="11" applyNumberFormat="1" applyFont="1" applyAlignment="1"/>
    <xf numFmtId="0" fontId="0" fillId="0" borderId="0" xfId="0" applyBorder="1" applyAlignment="1">
      <alignment horizontal="right"/>
    </xf>
    <xf numFmtId="186" fontId="0" fillId="0" borderId="2" xfId="0" applyNumberFormat="1" applyBorder="1"/>
    <xf numFmtId="186" fontId="0" fillId="0" borderId="0" xfId="0" applyNumberFormat="1" applyBorder="1"/>
    <xf numFmtId="186" fontId="41" fillId="25" borderId="35" xfId="26" applyNumberFormat="1" applyAlignment="1"/>
    <xf numFmtId="0" fontId="42" fillId="26" borderId="0" xfId="7" applyAlignment="1">
      <alignment horizontal="left"/>
    </xf>
    <xf numFmtId="186" fontId="0" fillId="0" borderId="0" xfId="0" applyNumberFormat="1"/>
    <xf numFmtId="10" fontId="41" fillId="25" borderId="35" xfId="26" applyNumberFormat="1" applyAlignment="1">
      <alignment horizontal="right"/>
    </xf>
    <xf numFmtId="9" fontId="0" fillId="0" borderId="0" xfId="11" applyNumberFormat="1" applyFont="1" applyAlignment="1"/>
    <xf numFmtId="9" fontId="0" fillId="0" borderId="0" xfId="0" applyNumberFormat="1"/>
    <xf numFmtId="179" fontId="0" fillId="8" borderId="0" xfId="11" applyNumberFormat="1" applyFont="1" applyFill="1" applyAlignment="1"/>
    <xf numFmtId="0" fontId="0" fillId="0" borderId="0" xfId="11" applyNumberFormat="1" applyFont="1" applyAlignment="1"/>
    <xf numFmtId="0" fontId="42" fillId="26" borderId="0" xfId="53" applyFont="1" applyFill="1" applyAlignment="1">
      <alignment horizontal="left"/>
    </xf>
    <xf numFmtId="0" fontId="42" fillId="26" borderId="0" xfId="53" applyFont="1" applyFill="1" applyAlignment="1"/>
    <xf numFmtId="0" fontId="43" fillId="26" borderId="0" xfId="53" applyFont="1" applyFill="1" applyAlignment="1">
      <alignment horizontal="left"/>
    </xf>
    <xf numFmtId="49" fontId="1" fillId="0" borderId="0" xfId="54" applyNumberFormat="1" applyAlignment="1">
      <alignment horizontal="left"/>
    </xf>
    <xf numFmtId="0" fontId="14" fillId="0" borderId="0" xfId="54" applyNumberFormat="1" applyFont="1"/>
    <xf numFmtId="0" fontId="20" fillId="0" borderId="0" xfId="54" applyFont="1" applyFill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好 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适中 2" xfId="49"/>
    <cellStyle name="40% - 强调文字颜色 6" xfId="50" builtinId="51"/>
    <cellStyle name="60% - 强调文字颜色 6" xfId="51" builtinId="52"/>
    <cellStyle name="常规 4" xfId="52"/>
    <cellStyle name="差 2" xfId="53"/>
    <cellStyle name="常规 2" xfId="54"/>
    <cellStyle name="常规 3" xfId="55"/>
  </cellStyles>
  <dxfs count="18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0" tint="-0.249946592608417"/>
        </patternFill>
      </fill>
    </dxf>
    <dxf>
      <fill>
        <patternFill patternType="solid">
          <bgColor theme="0" tint="-0.1466719565416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1"/>
        <color theme="9"/>
      </font>
      <fill>
        <patternFill patternType="solid">
          <bgColor theme="7" tint="0.799981688894314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50</a:t>
            </a:r>
            <a:r>
              <a:rPr lang="zh-CN" altLang="en-US"/>
              <a:t>万倍炮捕获鱼增长小游戏能量情况</a:t>
            </a:r>
            <a:r>
              <a:rPr lang="en-US" altLang="zh-CN"/>
              <a:t>(</a:t>
            </a:r>
            <a:r>
              <a:rPr lang="zh-CN" altLang="en-US"/>
              <a:t>高级场）</a:t>
            </a:r>
            <a:endParaRPr lang="zh-CN" altLang="en-US"/>
          </a:p>
        </c:rich>
      </c:tx>
      <c:layout>
        <c:manualLayout>
          <c:xMode val="edge"/>
          <c:yMode val="edge"/>
          <c:x val="0.163340910511186"/>
          <c:y val="0.025897081046687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'[1]Sheet3 '!$D$5:$D$89</c:f>
              <c:numCache>
                <c:formatCode>General</c:formatCode>
                <c:ptCount val="8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25</c:v>
                </c:pt>
                <c:pt idx="21">
                  <c:v>25</c:v>
                </c:pt>
                <c:pt idx="22">
                  <c:v>4</c:v>
                </c:pt>
                <c:pt idx="23">
                  <c:v>135</c:v>
                </c:pt>
                <c:pt idx="24">
                  <c:v>30</c:v>
                </c:pt>
                <c:pt idx="25">
                  <c:v>35</c:v>
                </c:pt>
                <c:pt idx="26">
                  <c:v>45</c:v>
                </c:pt>
                <c:pt idx="27">
                  <c:v>70</c:v>
                </c:pt>
                <c:pt idx="28">
                  <c:v>80</c:v>
                </c:pt>
                <c:pt idx="29">
                  <c:v>90</c:v>
                </c:pt>
                <c:pt idx="30">
                  <c:v>90</c:v>
                </c:pt>
                <c:pt idx="31">
                  <c:v>110</c:v>
                </c:pt>
                <c:pt idx="32">
                  <c:v>130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1050</c:v>
                </c:pt>
                <c:pt idx="37">
                  <c:v>950</c:v>
                </c:pt>
                <c:pt idx="38">
                  <c:v>500</c:v>
                </c:pt>
                <c:pt idx="39">
                  <c:v>1378</c:v>
                </c:pt>
                <c:pt idx="40">
                  <c:v>650</c:v>
                </c:pt>
                <c:pt idx="41">
                  <c:v>400</c:v>
                </c:pt>
                <c:pt idx="42">
                  <c:v>800</c:v>
                </c:pt>
                <c:pt idx="43">
                  <c:v>700</c:v>
                </c:pt>
                <c:pt idx="44">
                  <c:v>1000</c:v>
                </c:pt>
                <c:pt idx="45">
                  <c:v>250</c:v>
                </c:pt>
                <c:pt idx="46">
                  <c:v>1950</c:v>
                </c:pt>
                <c:pt idx="47">
                  <c:v>575</c:v>
                </c:pt>
                <c:pt idx="48">
                  <c:v>200</c:v>
                </c:pt>
                <c:pt idx="49">
                  <c:v>200</c:v>
                </c:pt>
                <c:pt idx="50">
                  <c:v>300</c:v>
                </c:pt>
                <c:pt idx="51">
                  <c:v>300</c:v>
                </c:pt>
                <c:pt idx="52">
                  <c:v>200</c:v>
                </c:pt>
                <c:pt idx="53">
                  <c:v>150</c:v>
                </c:pt>
                <c:pt idx="54">
                  <c:v>300</c:v>
                </c:pt>
                <c:pt idx="55">
                  <c:v>300</c:v>
                </c:pt>
                <c:pt idx="56">
                  <c:v>400</c:v>
                </c:pt>
                <c:pt idx="57">
                  <c:v>135</c:v>
                </c:pt>
                <c:pt idx="58">
                  <c:v>150</c:v>
                </c:pt>
                <c:pt idx="59">
                  <c:v>155</c:v>
                </c:pt>
                <c:pt idx="60">
                  <c:v>180</c:v>
                </c:pt>
                <c:pt idx="61">
                  <c:v>200</c:v>
                </c:pt>
                <c:pt idx="62">
                  <c:v>1600</c:v>
                </c:pt>
                <c:pt idx="63">
                  <c:v>1500</c:v>
                </c:pt>
                <c:pt idx="64">
                  <c:v>1200</c:v>
                </c:pt>
                <c:pt idx="65">
                  <c:v>900</c:v>
                </c:pt>
                <c:pt idx="66">
                  <c:v>1100</c:v>
                </c:pt>
                <c:pt idx="67">
                  <c:v>1300</c:v>
                </c:pt>
                <c:pt idx="68">
                  <c:v>1250</c:v>
                </c:pt>
                <c:pt idx="69">
                  <c:v>400</c:v>
                </c:pt>
                <c:pt idx="70">
                  <c:v>550</c:v>
                </c:pt>
                <c:pt idx="71">
                  <c:v>350</c:v>
                </c:pt>
                <c:pt idx="72">
                  <c:v>450</c:v>
                </c:pt>
                <c:pt idx="73">
                  <c:v>300</c:v>
                </c:pt>
                <c:pt idx="74">
                  <c:v>375</c:v>
                </c:pt>
                <c:pt idx="75">
                  <c:v>600</c:v>
                </c:pt>
                <c:pt idx="76">
                  <c:v>625</c:v>
                </c:pt>
                <c:pt idx="77">
                  <c:v>1950</c:v>
                </c:pt>
                <c:pt idx="78">
                  <c:v>1150</c:v>
                </c:pt>
                <c:pt idx="79">
                  <c:v>1400</c:v>
                </c:pt>
                <c:pt idx="80">
                  <c:v>1800</c:v>
                </c:pt>
                <c:pt idx="81">
                  <c:v>1700</c:v>
                </c:pt>
                <c:pt idx="82">
                  <c:v>850</c:v>
                </c:pt>
                <c:pt idx="83">
                  <c:v>750</c:v>
                </c:pt>
                <c:pt idx="84">
                  <c:v>60</c:v>
                </c:pt>
              </c:numCache>
            </c:numRef>
          </c:xVal>
          <c:yVal>
            <c:numRef>
              <c:f>'[1]Sheet3 '!$AO$5:$AO$89</c:f>
              <c:numCache>
                <c:formatCode>General</c:formatCode>
                <c:ptCount val="85"/>
                <c:pt idx="0">
                  <c:v>0.00028</c:v>
                </c:pt>
                <c:pt idx="1">
                  <c:v>0.00028</c:v>
                </c:pt>
                <c:pt idx="2">
                  <c:v>0.00042</c:v>
                </c:pt>
                <c:pt idx="3">
                  <c:v>0.00056</c:v>
                </c:pt>
                <c:pt idx="4">
                  <c:v>0.0007</c:v>
                </c:pt>
                <c:pt idx="5">
                  <c:v>0.0007</c:v>
                </c:pt>
                <c:pt idx="6">
                  <c:v>0.00084</c:v>
                </c:pt>
                <c:pt idx="7">
                  <c:v>0.00098</c:v>
                </c:pt>
                <c:pt idx="8">
                  <c:v>0.00056</c:v>
                </c:pt>
                <c:pt idx="9">
                  <c:v>0.00112</c:v>
                </c:pt>
                <c:pt idx="10">
                  <c:v>0.0014</c:v>
                </c:pt>
                <c:pt idx="11">
                  <c:v>0.00168</c:v>
                </c:pt>
                <c:pt idx="12">
                  <c:v>0.00168</c:v>
                </c:pt>
                <c:pt idx="13">
                  <c:v>0.0021</c:v>
                </c:pt>
                <c:pt idx="14">
                  <c:v>0.0021</c:v>
                </c:pt>
                <c:pt idx="15">
                  <c:v>0.00252</c:v>
                </c:pt>
                <c:pt idx="16">
                  <c:v>0.0028</c:v>
                </c:pt>
                <c:pt idx="17">
                  <c:v>0.0028</c:v>
                </c:pt>
                <c:pt idx="18">
                  <c:v>0.0028</c:v>
                </c:pt>
                <c:pt idx="19">
                  <c:v>0.0028</c:v>
                </c:pt>
                <c:pt idx="20">
                  <c:v>0.0035</c:v>
                </c:pt>
                <c:pt idx="21">
                  <c:v>0.0035</c:v>
                </c:pt>
                <c:pt idx="22">
                  <c:v>0.00056</c:v>
                </c:pt>
                <c:pt idx="23">
                  <c:v>0.0189</c:v>
                </c:pt>
                <c:pt idx="24">
                  <c:v>0.0042</c:v>
                </c:pt>
                <c:pt idx="25">
                  <c:v>0.0049</c:v>
                </c:pt>
                <c:pt idx="26">
                  <c:v>0.0063</c:v>
                </c:pt>
                <c:pt idx="27">
                  <c:v>0.0196</c:v>
                </c:pt>
                <c:pt idx="28">
                  <c:v>0.0224</c:v>
                </c:pt>
                <c:pt idx="29">
                  <c:v>0.0252</c:v>
                </c:pt>
                <c:pt idx="30">
                  <c:v>0.0252</c:v>
                </c:pt>
                <c:pt idx="31">
                  <c:v>0.0308</c:v>
                </c:pt>
                <c:pt idx="32">
                  <c:v>0.0364</c:v>
                </c:pt>
                <c:pt idx="33">
                  <c:v>0.0406</c:v>
                </c:pt>
                <c:pt idx="34">
                  <c:v>0.042</c:v>
                </c:pt>
                <c:pt idx="35">
                  <c:v>0.0434</c:v>
                </c:pt>
                <c:pt idx="36">
                  <c:v>0.294</c:v>
                </c:pt>
                <c:pt idx="37">
                  <c:v>0.266</c:v>
                </c:pt>
                <c:pt idx="38">
                  <c:v>0.14</c:v>
                </c:pt>
                <c:pt idx="39">
                  <c:v>0.38584</c:v>
                </c:pt>
                <c:pt idx="40">
                  <c:v>0.182</c:v>
                </c:pt>
                <c:pt idx="41">
                  <c:v>0.112</c:v>
                </c:pt>
                <c:pt idx="42">
                  <c:v>0.224</c:v>
                </c:pt>
                <c:pt idx="43">
                  <c:v>0.196</c:v>
                </c:pt>
                <c:pt idx="44">
                  <c:v>0.28</c:v>
                </c:pt>
                <c:pt idx="45">
                  <c:v>0.07</c:v>
                </c:pt>
                <c:pt idx="46">
                  <c:v>0.546</c:v>
                </c:pt>
                <c:pt idx="47">
                  <c:v>0.161</c:v>
                </c:pt>
                <c:pt idx="48">
                  <c:v>0.056</c:v>
                </c:pt>
                <c:pt idx="49">
                  <c:v>0.056</c:v>
                </c:pt>
                <c:pt idx="50">
                  <c:v>0.084</c:v>
                </c:pt>
                <c:pt idx="51">
                  <c:v>0.084</c:v>
                </c:pt>
                <c:pt idx="52">
                  <c:v>0.056</c:v>
                </c:pt>
                <c:pt idx="53">
                  <c:v>0.042</c:v>
                </c:pt>
                <c:pt idx="54">
                  <c:v>0.084</c:v>
                </c:pt>
                <c:pt idx="55">
                  <c:v>0.084</c:v>
                </c:pt>
                <c:pt idx="56">
                  <c:v>0.112</c:v>
                </c:pt>
                <c:pt idx="57">
                  <c:v>0.0378</c:v>
                </c:pt>
                <c:pt idx="58">
                  <c:v>0.042</c:v>
                </c:pt>
                <c:pt idx="59">
                  <c:v>0.0434</c:v>
                </c:pt>
                <c:pt idx="60">
                  <c:v>0.0504</c:v>
                </c:pt>
                <c:pt idx="61">
                  <c:v>0.056</c:v>
                </c:pt>
                <c:pt idx="62">
                  <c:v>0.448</c:v>
                </c:pt>
                <c:pt idx="63">
                  <c:v>0.42</c:v>
                </c:pt>
                <c:pt idx="64">
                  <c:v>0.336</c:v>
                </c:pt>
                <c:pt idx="65">
                  <c:v>0.252</c:v>
                </c:pt>
                <c:pt idx="66">
                  <c:v>0.308</c:v>
                </c:pt>
                <c:pt idx="67">
                  <c:v>0.364</c:v>
                </c:pt>
                <c:pt idx="68">
                  <c:v>0.35</c:v>
                </c:pt>
                <c:pt idx="69">
                  <c:v>0.112</c:v>
                </c:pt>
                <c:pt idx="70">
                  <c:v>0.154</c:v>
                </c:pt>
                <c:pt idx="71">
                  <c:v>0.098</c:v>
                </c:pt>
                <c:pt idx="72">
                  <c:v>0.126</c:v>
                </c:pt>
                <c:pt idx="73">
                  <c:v>0.084</c:v>
                </c:pt>
                <c:pt idx="74">
                  <c:v>0.105</c:v>
                </c:pt>
                <c:pt idx="75">
                  <c:v>0.168</c:v>
                </c:pt>
                <c:pt idx="76">
                  <c:v>0.175</c:v>
                </c:pt>
                <c:pt idx="77">
                  <c:v>0.546</c:v>
                </c:pt>
                <c:pt idx="78">
                  <c:v>0.322</c:v>
                </c:pt>
                <c:pt idx="79">
                  <c:v>0.392</c:v>
                </c:pt>
                <c:pt idx="80">
                  <c:v>0.504</c:v>
                </c:pt>
                <c:pt idx="81">
                  <c:v>0.476</c:v>
                </c:pt>
                <c:pt idx="82">
                  <c:v>0.238</c:v>
                </c:pt>
                <c:pt idx="83">
                  <c:v>0.21</c:v>
                </c:pt>
                <c:pt idx="84">
                  <c:v>0.0168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303391"/>
        <c:axId val="1080305055"/>
      </c:scatterChart>
      <c:valAx>
        <c:axId val="108030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鱼倍数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80305055"/>
        <c:crosses val="autoZero"/>
        <c:crossBetween val="midCat"/>
      </c:valAx>
      <c:valAx>
        <c:axId val="108030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能量增长百分比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80303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227</xdr:col>
      <xdr:colOff>540656</xdr:colOff>
      <xdr:row>10</xdr:row>
      <xdr:rowOff>99061</xdr:rowOff>
    </xdr:from>
    <xdr:ext cx="5108664" cy="661263"/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512165" y="3472815"/>
          <a:ext cx="5108575" cy="661035"/>
        </a:xfrm>
        <a:prstGeom prst="rect">
          <a:avLst/>
        </a:prstGeom>
      </xdr:spPr>
    </xdr:pic>
    <xdr:clientData/>
  </xdr:oneCellAnchor>
  <xdr:oneCellAnchor>
    <xdr:from>
      <xdr:col>98</xdr:col>
      <xdr:colOff>905435</xdr:colOff>
      <xdr:row>1</xdr:row>
      <xdr:rowOff>0</xdr:rowOff>
    </xdr:from>
    <xdr:ext cx="2535282" cy="2067236"/>
    <xdr:pic>
      <xdr:nvPicPr>
        <xdr:cNvPr id="3" name="图片 2" descr="1621322812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379135" y="215265"/>
          <a:ext cx="2535555" cy="2066925"/>
        </a:xfrm>
        <a:prstGeom prst="rect">
          <a:avLst/>
        </a:prstGeom>
      </xdr:spPr>
    </xdr:pic>
    <xdr:clientData/>
  </xdr:oneCellAnchor>
  <xdr:oneCellAnchor>
    <xdr:from>
      <xdr:col>75</xdr:col>
      <xdr:colOff>44824</xdr:colOff>
      <xdr:row>95</xdr:row>
      <xdr:rowOff>35859</xdr:rowOff>
    </xdr:from>
    <xdr:ext cx="18727612" cy="1449235"/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13670" y="20828635"/>
          <a:ext cx="18727420" cy="1449070"/>
        </a:xfrm>
        <a:prstGeom prst="rect">
          <a:avLst/>
        </a:prstGeom>
      </xdr:spPr>
    </xdr:pic>
    <xdr:clientData/>
  </xdr:oneCellAnchor>
  <xdr:oneCellAnchor>
    <xdr:from>
      <xdr:col>98</xdr:col>
      <xdr:colOff>905435</xdr:colOff>
      <xdr:row>1</xdr:row>
      <xdr:rowOff>0</xdr:rowOff>
    </xdr:from>
    <xdr:ext cx="2535282" cy="2067236"/>
    <xdr:pic>
      <xdr:nvPicPr>
        <xdr:cNvPr id="5" name="图片 4" descr="1621322812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379135" y="215265"/>
          <a:ext cx="2535555" cy="2066925"/>
        </a:xfrm>
        <a:prstGeom prst="rect">
          <a:avLst/>
        </a:prstGeom>
      </xdr:spPr>
    </xdr:pic>
    <xdr:clientData/>
  </xdr:oneCellAnchor>
  <xdr:twoCellAnchor>
    <xdr:from>
      <xdr:col>226</xdr:col>
      <xdr:colOff>50800</xdr:colOff>
      <xdr:row>1</xdr:row>
      <xdr:rowOff>101600</xdr:rowOff>
    </xdr:from>
    <xdr:to>
      <xdr:col>228</xdr:col>
      <xdr:colOff>50800</xdr:colOff>
      <xdr:row>1</xdr:row>
      <xdr:rowOff>101600</xdr:rowOff>
    </xdr:to>
    <xdr:cxnSp>
      <xdr:nvCxnSpPr>
        <xdr:cNvPr id="6" name="直接箭头连接符 5"/>
        <xdr:cNvCxnSpPr/>
      </xdr:nvCxnSpPr>
      <xdr:spPr>
        <a:xfrm>
          <a:off x="139405360" y="316865"/>
          <a:ext cx="150114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159</xdr:col>
      <xdr:colOff>33867</xdr:colOff>
      <xdr:row>1</xdr:row>
      <xdr:rowOff>93133</xdr:rowOff>
    </xdr:from>
    <xdr:to>
      <xdr:col>160</xdr:col>
      <xdr:colOff>516467</xdr:colOff>
      <xdr:row>1</xdr:row>
      <xdr:rowOff>93133</xdr:rowOff>
    </xdr:to>
    <xdr:cxnSp>
      <xdr:nvCxnSpPr>
        <xdr:cNvPr id="7" name="直接箭头连接符 6"/>
        <xdr:cNvCxnSpPr/>
      </xdr:nvCxnSpPr>
      <xdr:spPr>
        <a:xfrm>
          <a:off x="134762875" y="307975"/>
          <a:ext cx="10998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412</xdr:col>
      <xdr:colOff>746760</xdr:colOff>
      <xdr:row>17</xdr:row>
      <xdr:rowOff>11430</xdr:rowOff>
    </xdr:from>
    <xdr:to>
      <xdr:col>418</xdr:col>
      <xdr:colOff>190500</xdr:colOff>
      <xdr:row>32</xdr:row>
      <xdr:rowOff>175260</xdr:rowOff>
    </xdr:to>
    <xdr:graphicFrame>
      <xdr:nvGraphicFramePr>
        <xdr:cNvPr id="8" name="图表 7"/>
        <xdr:cNvGraphicFramePr/>
      </xdr:nvGraphicFramePr>
      <xdr:xfrm>
        <a:off x="232097580" y="4810125"/>
        <a:ext cx="5013960" cy="32499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544317</xdr:colOff>
      <xdr:row>776</xdr:row>
      <xdr:rowOff>16933</xdr:rowOff>
    </xdr:from>
    <xdr:ext cx="2370636" cy="1247412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26195" y="23547070"/>
          <a:ext cx="2370455" cy="12477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XWork\1688850463798263\Cache\File\2021-07\&#23567;&#28216;&#25103;&#35843;&#25972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 "/>
      <sheetName val="Sheet3"/>
    </sheetNames>
    <sheetDataSet>
      <sheetData sheetId="0">
        <row r="5">
          <cell r="D5">
            <v>2</v>
          </cell>
        </row>
        <row r="5">
          <cell r="AJ5">
            <v>25000000</v>
          </cell>
        </row>
        <row r="5">
          <cell r="AO5">
            <v>0.00028</v>
          </cell>
        </row>
        <row r="6">
          <cell r="D6">
            <v>2</v>
          </cell>
        </row>
        <row r="6">
          <cell r="AO6">
            <v>0.00028</v>
          </cell>
        </row>
        <row r="7">
          <cell r="D7">
            <v>3</v>
          </cell>
        </row>
        <row r="7">
          <cell r="AO7">
            <v>0.00042</v>
          </cell>
        </row>
        <row r="8">
          <cell r="D8">
            <v>4</v>
          </cell>
        </row>
        <row r="8">
          <cell r="AO8">
            <v>0.00056</v>
          </cell>
        </row>
        <row r="9">
          <cell r="D9">
            <v>5</v>
          </cell>
        </row>
        <row r="9">
          <cell r="AO9">
            <v>0.0007</v>
          </cell>
        </row>
        <row r="10">
          <cell r="D10">
            <v>5</v>
          </cell>
        </row>
        <row r="10">
          <cell r="AO10">
            <v>0.0007</v>
          </cell>
        </row>
        <row r="11">
          <cell r="D11">
            <v>6</v>
          </cell>
        </row>
        <row r="11">
          <cell r="AO11">
            <v>0.00084</v>
          </cell>
        </row>
        <row r="12">
          <cell r="D12">
            <v>7</v>
          </cell>
        </row>
        <row r="12">
          <cell r="AO12">
            <v>0.00098</v>
          </cell>
        </row>
        <row r="13">
          <cell r="D13">
            <v>4</v>
          </cell>
        </row>
        <row r="13">
          <cell r="AO13">
            <v>0.00056</v>
          </cell>
        </row>
        <row r="14">
          <cell r="D14">
            <v>8</v>
          </cell>
        </row>
        <row r="14">
          <cell r="AO14">
            <v>0.00112</v>
          </cell>
        </row>
        <row r="15">
          <cell r="D15">
            <v>10</v>
          </cell>
        </row>
        <row r="15">
          <cell r="AO15">
            <v>0.0014</v>
          </cell>
        </row>
        <row r="16">
          <cell r="D16">
            <v>12</v>
          </cell>
        </row>
        <row r="16">
          <cell r="AO16">
            <v>0.00168</v>
          </cell>
        </row>
        <row r="17">
          <cell r="D17">
            <v>12</v>
          </cell>
        </row>
        <row r="17">
          <cell r="AO17">
            <v>0.00168</v>
          </cell>
        </row>
        <row r="18">
          <cell r="D18">
            <v>15</v>
          </cell>
        </row>
        <row r="18">
          <cell r="AO18">
            <v>0.0021</v>
          </cell>
        </row>
        <row r="19">
          <cell r="D19">
            <v>15</v>
          </cell>
        </row>
        <row r="19">
          <cell r="AO19">
            <v>0.0021</v>
          </cell>
        </row>
        <row r="20">
          <cell r="D20">
            <v>18</v>
          </cell>
        </row>
        <row r="20">
          <cell r="AO20">
            <v>0.00252</v>
          </cell>
        </row>
        <row r="21">
          <cell r="D21">
            <v>20</v>
          </cell>
        </row>
        <row r="21">
          <cell r="AO21">
            <v>0.0028</v>
          </cell>
        </row>
        <row r="22">
          <cell r="D22">
            <v>20</v>
          </cell>
        </row>
        <row r="22">
          <cell r="AO22">
            <v>0.0028</v>
          </cell>
        </row>
        <row r="23">
          <cell r="D23">
            <v>20</v>
          </cell>
        </row>
        <row r="23">
          <cell r="AO23">
            <v>0.0028</v>
          </cell>
        </row>
        <row r="24">
          <cell r="D24">
            <v>20</v>
          </cell>
        </row>
        <row r="24">
          <cell r="AO24">
            <v>0.0028</v>
          </cell>
        </row>
        <row r="25">
          <cell r="D25">
            <v>25</v>
          </cell>
        </row>
        <row r="25">
          <cell r="AO25">
            <v>0.0035</v>
          </cell>
        </row>
        <row r="26">
          <cell r="D26">
            <v>25</v>
          </cell>
        </row>
        <row r="26">
          <cell r="AO26">
            <v>0.0035</v>
          </cell>
        </row>
        <row r="27">
          <cell r="D27">
            <v>4</v>
          </cell>
        </row>
        <row r="27">
          <cell r="AO27">
            <v>0.00056</v>
          </cell>
        </row>
        <row r="28">
          <cell r="D28">
            <v>135</v>
          </cell>
        </row>
        <row r="28">
          <cell r="AO28">
            <v>0.0189</v>
          </cell>
        </row>
        <row r="29">
          <cell r="D29">
            <v>30</v>
          </cell>
        </row>
        <row r="29">
          <cell r="AO29">
            <v>0.0042</v>
          </cell>
        </row>
        <row r="30">
          <cell r="D30">
            <v>35</v>
          </cell>
        </row>
        <row r="30">
          <cell r="AO30">
            <v>0.0049</v>
          </cell>
        </row>
        <row r="31">
          <cell r="D31">
            <v>45</v>
          </cell>
        </row>
        <row r="31">
          <cell r="AO31">
            <v>0.0063</v>
          </cell>
        </row>
        <row r="32">
          <cell r="D32">
            <v>70</v>
          </cell>
        </row>
        <row r="32">
          <cell r="AO32">
            <v>0.0196</v>
          </cell>
        </row>
        <row r="33">
          <cell r="D33">
            <v>80</v>
          </cell>
        </row>
        <row r="33">
          <cell r="AO33">
            <v>0.0224</v>
          </cell>
        </row>
        <row r="34">
          <cell r="D34">
            <v>90</v>
          </cell>
        </row>
        <row r="34">
          <cell r="AO34">
            <v>0.0252</v>
          </cell>
        </row>
        <row r="35">
          <cell r="D35">
            <v>90</v>
          </cell>
        </row>
        <row r="35">
          <cell r="AO35">
            <v>0.0252</v>
          </cell>
        </row>
        <row r="36">
          <cell r="D36">
            <v>110</v>
          </cell>
        </row>
        <row r="36">
          <cell r="AO36">
            <v>0.0308</v>
          </cell>
        </row>
        <row r="37">
          <cell r="D37">
            <v>130</v>
          </cell>
        </row>
        <row r="37">
          <cell r="AO37">
            <v>0.0364</v>
          </cell>
        </row>
        <row r="38">
          <cell r="D38">
            <v>145</v>
          </cell>
        </row>
        <row r="38">
          <cell r="AO38">
            <v>0.0406</v>
          </cell>
        </row>
        <row r="39">
          <cell r="D39">
            <v>150</v>
          </cell>
        </row>
        <row r="39">
          <cell r="AO39">
            <v>0.042</v>
          </cell>
        </row>
        <row r="40">
          <cell r="D40">
            <v>155</v>
          </cell>
        </row>
        <row r="40">
          <cell r="AO40">
            <v>0.0434</v>
          </cell>
        </row>
        <row r="41">
          <cell r="D41">
            <v>1050</v>
          </cell>
        </row>
        <row r="41">
          <cell r="AO41">
            <v>0.294</v>
          </cell>
        </row>
        <row r="42">
          <cell r="D42">
            <v>950</v>
          </cell>
        </row>
        <row r="42">
          <cell r="AO42">
            <v>0.266</v>
          </cell>
        </row>
        <row r="43">
          <cell r="D43">
            <v>500</v>
          </cell>
        </row>
        <row r="43">
          <cell r="AO43">
            <v>0.14</v>
          </cell>
        </row>
        <row r="44">
          <cell r="D44">
            <v>1378</v>
          </cell>
        </row>
        <row r="44">
          <cell r="AO44">
            <v>0.38584</v>
          </cell>
        </row>
        <row r="45">
          <cell r="D45">
            <v>650</v>
          </cell>
        </row>
        <row r="45">
          <cell r="AO45">
            <v>0.182</v>
          </cell>
        </row>
        <row r="46">
          <cell r="D46">
            <v>400</v>
          </cell>
        </row>
        <row r="46">
          <cell r="AO46">
            <v>0.112</v>
          </cell>
        </row>
        <row r="47">
          <cell r="D47">
            <v>800</v>
          </cell>
        </row>
        <row r="47">
          <cell r="AO47">
            <v>0.224</v>
          </cell>
        </row>
        <row r="48">
          <cell r="D48">
            <v>700</v>
          </cell>
        </row>
        <row r="48">
          <cell r="AO48">
            <v>0.196</v>
          </cell>
        </row>
        <row r="49">
          <cell r="D49">
            <v>1000</v>
          </cell>
        </row>
        <row r="49">
          <cell r="AO49">
            <v>0.28</v>
          </cell>
        </row>
        <row r="50">
          <cell r="D50">
            <v>250</v>
          </cell>
        </row>
        <row r="50">
          <cell r="AO50">
            <v>0.07</v>
          </cell>
        </row>
        <row r="51">
          <cell r="D51">
            <v>1950</v>
          </cell>
        </row>
        <row r="51">
          <cell r="AO51">
            <v>0.546</v>
          </cell>
        </row>
        <row r="52">
          <cell r="D52">
            <v>575</v>
          </cell>
        </row>
        <row r="52">
          <cell r="AO52">
            <v>0.161</v>
          </cell>
        </row>
        <row r="53">
          <cell r="D53">
            <v>200</v>
          </cell>
        </row>
        <row r="53">
          <cell r="AO53">
            <v>0.056</v>
          </cell>
        </row>
        <row r="54">
          <cell r="D54">
            <v>200</v>
          </cell>
        </row>
        <row r="54">
          <cell r="AO54">
            <v>0.056</v>
          </cell>
        </row>
        <row r="55">
          <cell r="D55">
            <v>300</v>
          </cell>
        </row>
        <row r="55">
          <cell r="AO55">
            <v>0.084</v>
          </cell>
        </row>
        <row r="56">
          <cell r="D56">
            <v>300</v>
          </cell>
        </row>
        <row r="56">
          <cell r="AO56">
            <v>0.084</v>
          </cell>
        </row>
        <row r="57">
          <cell r="D57">
            <v>200</v>
          </cell>
        </row>
        <row r="57">
          <cell r="AO57">
            <v>0.056</v>
          </cell>
        </row>
        <row r="58">
          <cell r="D58">
            <v>150</v>
          </cell>
        </row>
        <row r="58">
          <cell r="AO58">
            <v>0.042</v>
          </cell>
        </row>
        <row r="59">
          <cell r="D59">
            <v>300</v>
          </cell>
        </row>
        <row r="59">
          <cell r="AO59">
            <v>0.084</v>
          </cell>
        </row>
        <row r="60">
          <cell r="D60">
            <v>300</v>
          </cell>
        </row>
        <row r="60">
          <cell r="AO60">
            <v>0.084</v>
          </cell>
        </row>
        <row r="61">
          <cell r="D61">
            <v>400</v>
          </cell>
        </row>
        <row r="61">
          <cell r="AO61">
            <v>0.112</v>
          </cell>
        </row>
        <row r="62">
          <cell r="D62">
            <v>135</v>
          </cell>
        </row>
        <row r="62">
          <cell r="AO62">
            <v>0.0378</v>
          </cell>
        </row>
        <row r="63">
          <cell r="D63">
            <v>150</v>
          </cell>
        </row>
        <row r="63">
          <cell r="AO63">
            <v>0.042</v>
          </cell>
        </row>
        <row r="64">
          <cell r="D64">
            <v>155</v>
          </cell>
        </row>
        <row r="64">
          <cell r="AO64">
            <v>0.0434</v>
          </cell>
        </row>
        <row r="65">
          <cell r="D65">
            <v>180</v>
          </cell>
        </row>
        <row r="65">
          <cell r="AO65">
            <v>0.0504</v>
          </cell>
        </row>
        <row r="66">
          <cell r="D66">
            <v>200</v>
          </cell>
        </row>
        <row r="66">
          <cell r="AO66">
            <v>0.056</v>
          </cell>
        </row>
        <row r="67">
          <cell r="D67">
            <v>1600</v>
          </cell>
        </row>
        <row r="67">
          <cell r="AO67">
            <v>0.448</v>
          </cell>
        </row>
        <row r="68">
          <cell r="D68">
            <v>1500</v>
          </cell>
        </row>
        <row r="68">
          <cell r="AO68">
            <v>0.42</v>
          </cell>
        </row>
        <row r="69">
          <cell r="D69">
            <v>1200</v>
          </cell>
        </row>
        <row r="69">
          <cell r="AO69">
            <v>0.336</v>
          </cell>
        </row>
        <row r="70">
          <cell r="D70">
            <v>900</v>
          </cell>
        </row>
        <row r="70">
          <cell r="AO70">
            <v>0.252</v>
          </cell>
        </row>
        <row r="71">
          <cell r="D71">
            <v>1100</v>
          </cell>
        </row>
        <row r="71">
          <cell r="AO71">
            <v>0.308</v>
          </cell>
        </row>
        <row r="72">
          <cell r="D72">
            <v>1300</v>
          </cell>
        </row>
        <row r="72">
          <cell r="AO72">
            <v>0.364</v>
          </cell>
        </row>
        <row r="73">
          <cell r="D73">
            <v>1250</v>
          </cell>
        </row>
        <row r="73">
          <cell r="AO73">
            <v>0.35</v>
          </cell>
        </row>
        <row r="74">
          <cell r="D74">
            <v>400</v>
          </cell>
        </row>
        <row r="74">
          <cell r="AO74">
            <v>0.112</v>
          </cell>
        </row>
        <row r="75">
          <cell r="D75">
            <v>550</v>
          </cell>
        </row>
        <row r="75">
          <cell r="AO75">
            <v>0.154</v>
          </cell>
        </row>
        <row r="76">
          <cell r="D76">
            <v>350</v>
          </cell>
        </row>
        <row r="76">
          <cell r="AO76">
            <v>0.098</v>
          </cell>
        </row>
        <row r="77">
          <cell r="D77">
            <v>450</v>
          </cell>
        </row>
        <row r="77">
          <cell r="AO77">
            <v>0.126</v>
          </cell>
        </row>
        <row r="78">
          <cell r="D78">
            <v>300</v>
          </cell>
        </row>
        <row r="78">
          <cell r="AO78">
            <v>0.084</v>
          </cell>
        </row>
        <row r="79">
          <cell r="D79">
            <v>375</v>
          </cell>
        </row>
        <row r="79">
          <cell r="AO79">
            <v>0.105</v>
          </cell>
        </row>
        <row r="80">
          <cell r="D80">
            <v>600</v>
          </cell>
        </row>
        <row r="80">
          <cell r="AO80">
            <v>0.168</v>
          </cell>
        </row>
        <row r="81">
          <cell r="D81">
            <v>625</v>
          </cell>
        </row>
        <row r="81">
          <cell r="AO81">
            <v>0.175</v>
          </cell>
        </row>
        <row r="82">
          <cell r="D82">
            <v>1950</v>
          </cell>
        </row>
        <row r="82">
          <cell r="AO82">
            <v>0.546</v>
          </cell>
        </row>
        <row r="83">
          <cell r="D83">
            <v>1150</v>
          </cell>
        </row>
        <row r="83">
          <cell r="AO83">
            <v>0.322</v>
          </cell>
        </row>
        <row r="84">
          <cell r="D84">
            <v>1400</v>
          </cell>
        </row>
        <row r="84">
          <cell r="AO84">
            <v>0.392</v>
          </cell>
        </row>
        <row r="85">
          <cell r="D85">
            <v>1800</v>
          </cell>
        </row>
        <row r="85">
          <cell r="AO85">
            <v>0.504</v>
          </cell>
        </row>
        <row r="86">
          <cell r="D86">
            <v>1700</v>
          </cell>
        </row>
        <row r="86">
          <cell r="AO86">
            <v>0.476</v>
          </cell>
        </row>
        <row r="87">
          <cell r="D87">
            <v>850</v>
          </cell>
        </row>
        <row r="87">
          <cell r="AO87">
            <v>0.238</v>
          </cell>
        </row>
        <row r="88">
          <cell r="D88">
            <v>750</v>
          </cell>
        </row>
        <row r="88">
          <cell r="AO88">
            <v>0.21</v>
          </cell>
        </row>
        <row r="89">
          <cell r="D89">
            <v>60</v>
          </cell>
        </row>
        <row r="89">
          <cell r="AO89">
            <v>0.0168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表1_3" displayName="表1_3" ref="BQ85:BY270" totalsRowShown="0">
  <autoFilter ref="BQ85:BY270"/>
  <tableColumns count="9">
    <tableColumn id="1" name="id" dataDxfId="9"/>
    <tableColumn id="2" name="名字" dataDxfId="10"/>
    <tableColumn id="3" name="1" dataDxfId="11"/>
    <tableColumn id="4" name="2" dataDxfId="12"/>
    <tableColumn id="5" name="3" dataDxfId="13"/>
    <tableColumn id="6" name="4" dataDxfId="14"/>
    <tableColumn id="9" name="7" dataDxfId="15"/>
    <tableColumn id="7" name="5" dataDxfId="16"/>
    <tableColumn id="8" name="6" dataDxfId="1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U367"/>
  <sheetViews>
    <sheetView tabSelected="1" zoomScale="90" zoomScaleNormal="90" workbookViewId="0">
      <pane xSplit="7" ySplit="4" topLeftCell="H74" activePane="bottomRight" state="frozen"/>
      <selection/>
      <selection pane="topRight"/>
      <selection pane="bottomLeft"/>
      <selection pane="bottomRight" activeCell="G87" sqref="G87"/>
    </sheetView>
  </sheetViews>
  <sheetFormatPr defaultColWidth="9" defaultRowHeight="15.6"/>
  <cols>
    <col min="1" max="1" width="5.77777777777778" style="79" customWidth="1"/>
    <col min="2" max="2" width="18.2222222222222" style="79" customWidth="1"/>
    <col min="3" max="3" width="12.1111111111111" style="79" customWidth="1"/>
    <col min="4" max="4" width="34.4444444444444" style="79" customWidth="1"/>
    <col min="5" max="5" width="21.7777777777778" style="79" customWidth="1"/>
    <col min="6" max="6" width="7.11111111111111" style="79" customWidth="1"/>
    <col min="7" max="7" width="12.7777777777778" style="94" customWidth="1"/>
    <col min="8" max="8" width="10.3333333333333" style="79" customWidth="1"/>
    <col min="9" max="9" width="26.7777777777778" style="95" customWidth="1"/>
    <col min="10" max="10" width="11" style="79" customWidth="1"/>
    <col min="11" max="13" width="13.6666666666667" style="79" customWidth="1"/>
    <col min="14" max="15" width="10.4444444444444" style="79" customWidth="1"/>
    <col min="16" max="16" width="7.22222222222222" style="79" customWidth="1"/>
    <col min="17" max="17" width="11.6666666666667" style="79" customWidth="1"/>
    <col min="18" max="18" width="17.2222222222222" style="79" customWidth="1"/>
    <col min="19" max="19" width="14" style="79" customWidth="1"/>
    <col min="20" max="20" width="13.8888888888889" style="79" customWidth="1"/>
    <col min="21" max="22" width="14.4444444444444" style="79" customWidth="1"/>
    <col min="23" max="23" width="7.88888888888889" style="79" customWidth="1"/>
    <col min="24" max="24" width="7.33333333333333" style="79" customWidth="1"/>
    <col min="25" max="25" width="5.88888888888889" style="79" customWidth="1"/>
    <col min="26" max="26" width="45.3333333333333" style="79" customWidth="1"/>
    <col min="27" max="27" width="15.4444444444444" style="79" customWidth="1"/>
    <col min="28" max="28" width="14.7777777777778" style="79" customWidth="1"/>
    <col min="29" max="29" width="40.3333333333333" style="79" customWidth="1"/>
    <col min="30" max="30" width="11.4444444444444" style="79" customWidth="1"/>
    <col min="31" max="31" width="12.8888888888889" style="79" customWidth="1"/>
    <col min="32" max="32" width="13.4444444444444" style="79" customWidth="1"/>
    <col min="33" max="33" width="11" style="79" customWidth="1"/>
    <col min="34" max="34" width="9.88888888888889" style="79" customWidth="1"/>
    <col min="35" max="35" width="13.6666666666667" style="79" customWidth="1"/>
    <col min="36" max="36" width="7.77777777777778" style="79" customWidth="1"/>
    <col min="37" max="37" width="8" style="79" customWidth="1"/>
    <col min="38" max="38" width="7.66666666666667" style="79" customWidth="1"/>
    <col min="39" max="39" width="26.3333333333333" style="96" customWidth="1"/>
    <col min="40" max="40" width="15.6666666666667" style="79" customWidth="1"/>
    <col min="41" max="41" width="13.6666666666667" style="79" customWidth="1"/>
    <col min="42" max="42" width="13.1111111111111" style="79" customWidth="1"/>
    <col min="43" max="43" width="10.2222222222222" style="79" customWidth="1"/>
    <col min="44" max="45" width="13.1111111111111" style="79" customWidth="1"/>
    <col min="46" max="46" width="12.7777777777778" style="79" customWidth="1"/>
    <col min="47" max="48" width="13.1111111111111" style="79" customWidth="1"/>
    <col min="49" max="49" width="9.22222222222222" style="97" customWidth="1"/>
    <col min="50" max="50" width="22.4444444444444" style="79" customWidth="1"/>
    <col min="51" max="51" width="10.6666666666667" style="79" customWidth="1"/>
    <col min="52" max="52" width="11.8888888888889" style="79" customWidth="1"/>
    <col min="53" max="53" width="12.6666666666667" style="79" customWidth="1"/>
    <col min="54" max="54" width="10.2222222222222" style="79" customWidth="1"/>
    <col min="55" max="56" width="22.2222222222222" style="79" customWidth="1"/>
    <col min="57" max="57" width="17.3333333333333" style="79" customWidth="1"/>
    <col min="58" max="58" width="10.4444444444444" style="79" customWidth="1"/>
    <col min="59" max="59" width="8.66666666666667" style="79" customWidth="1"/>
    <col min="60" max="60" width="6.22222222222222" style="79" customWidth="1"/>
    <col min="61" max="61" width="12.6666666666667" style="79" customWidth="1"/>
    <col min="62" max="63" width="10.1111111111111" style="79" customWidth="1"/>
    <col min="64" max="64" width="8.44444444444444" style="79" customWidth="1"/>
    <col min="65" max="65" width="29.4444444444444" style="79" customWidth="1"/>
    <col min="66" max="66" width="10.4444444444444" style="95" customWidth="1"/>
    <col min="67" max="68" width="13.6666666666667" style="95" customWidth="1"/>
    <col min="69" max="69" width="17" style="79" customWidth="1"/>
    <col min="70" max="70" width="16.8888888888889" style="79" customWidth="1"/>
    <col min="71" max="71" width="11.6666666666667" style="96" customWidth="1"/>
    <col min="72" max="72" width="12.3333333333333" style="96" customWidth="1"/>
    <col min="73" max="73" width="12.1111111111111" style="79" customWidth="1"/>
    <col min="74" max="74" width="19.1111111111111" style="79" customWidth="1"/>
    <col min="75" max="75" width="21.6666666666667" style="79" customWidth="1"/>
    <col min="76" max="76" width="11.1111111111111" style="79" customWidth="1"/>
    <col min="77" max="77" width="7.66666666666667" style="79" customWidth="1"/>
    <col min="78" max="78" width="12.4444444444444" style="79" customWidth="1"/>
    <col min="79" max="85" width="7.66666666666667" style="79" customWidth="1"/>
    <col min="86" max="86" width="16.3333333333333" style="79" customWidth="1"/>
    <col min="87" max="87" width="71.5555555555556" style="79" customWidth="1"/>
    <col min="88" max="88" width="10.1111111111111" style="79" customWidth="1"/>
    <col min="89" max="89" width="10.3333333333333" style="79" customWidth="1"/>
    <col min="90" max="90" width="10.4444444444444" style="79" customWidth="1"/>
    <col min="91" max="91" width="9.77777777777778" style="79" customWidth="1"/>
    <col min="92" max="92" width="10.4444444444444" style="79" customWidth="1"/>
    <col min="93" max="93" width="28" style="79" customWidth="1"/>
    <col min="94" max="94" width="88.1111111111111" style="79" customWidth="1"/>
    <col min="95" max="95" width="41.5555555555556" style="79" customWidth="1"/>
    <col min="96" max="96" width="36.1111111111111" style="79" customWidth="1"/>
    <col min="97" max="97" width="33.7777777777778" style="79" customWidth="1"/>
    <col min="98" max="98" width="25.4444444444444" style="79" customWidth="1"/>
    <col min="99" max="99" width="15" style="79" customWidth="1" outlineLevel="1"/>
    <col min="100" max="123" width="7.66666666666667" style="79" customWidth="1" outlineLevel="1"/>
    <col min="124" max="124" width="11.3333333333333" style="79" customWidth="1" outlineLevel="1"/>
    <col min="125" max="125" width="15" style="79" customWidth="1"/>
    <col min="126" max="127" width="7.66666666666667" style="79" customWidth="1"/>
    <col min="128" max="128" width="7.88888888888889" style="79" customWidth="1"/>
    <col min="129" max="130" width="12.7777777777778" style="79" customWidth="1"/>
    <col min="131" max="131" width="17.1111111111111" style="79" customWidth="1"/>
    <col min="132" max="133" width="9" style="79"/>
    <col min="134" max="134" width="10.8888888888889" style="79" customWidth="1"/>
    <col min="135" max="136" width="9" style="79"/>
    <col min="137" max="137" width="10.2222222222222" style="79" customWidth="1"/>
    <col min="138" max="138" width="7.44444444444444" style="79" customWidth="1"/>
    <col min="139" max="140" width="9" style="79"/>
    <col min="141" max="141" width="10.4444444444444" style="98" hidden="1" customWidth="1" outlineLevel="1"/>
    <col min="142" max="142" width="10.4444444444444" style="99" hidden="1" customWidth="1" outlineLevel="1"/>
    <col min="143" max="149" width="9" style="99" hidden="1" customWidth="1" outlineLevel="1"/>
    <col min="150" max="150" width="11.1111111111111" style="99" hidden="1" customWidth="1" outlineLevel="1"/>
    <col min="151" max="151" width="11.4444444444444" style="100" hidden="1" customWidth="1" outlineLevel="1"/>
    <col min="152" max="152" width="11.1111111111111" style="99" hidden="1" customWidth="1" outlineLevel="1"/>
    <col min="153" max="153" width="11.4444444444444" style="100" hidden="1" customWidth="1" outlineLevel="1"/>
    <col min="154" max="154" width="11.1111111111111" style="99" hidden="1" customWidth="1" outlineLevel="1"/>
    <col min="155" max="155" width="11.4444444444444" style="101" hidden="1" customWidth="1" outlineLevel="1"/>
    <col min="156" max="156" width="9" style="79" collapsed="1"/>
    <col min="157" max="158" width="9" style="79"/>
    <col min="159" max="159" width="11.2222222222222" style="79" customWidth="1"/>
    <col min="160" max="160" width="9" style="79"/>
    <col min="161" max="161" width="9.22222222222222" style="79" customWidth="1"/>
    <col min="162" max="163" width="9" style="79"/>
    <col min="164" max="164" width="9" style="79" hidden="1" customWidth="1" outlineLevel="1"/>
    <col min="165" max="165" width="9" style="91" hidden="1" customWidth="1" outlineLevel="1"/>
    <col min="166" max="167" width="9" style="79" hidden="1" customWidth="1" outlineLevel="1"/>
    <col min="168" max="168" width="9" style="91" hidden="1" customWidth="1" outlineLevel="1"/>
    <col min="169" max="170" width="9" style="79" hidden="1" customWidth="1" outlineLevel="1"/>
    <col min="171" max="171" width="9" style="91" hidden="1" customWidth="1" outlineLevel="1"/>
    <col min="172" max="173" width="9" style="79" hidden="1" customWidth="1" outlineLevel="1"/>
    <col min="174" max="174" width="9" style="91" hidden="1" customWidth="1" outlineLevel="1"/>
    <col min="175" max="176" width="9" style="79" hidden="1" customWidth="1" outlineLevel="1"/>
    <col min="177" max="177" width="9" style="91" hidden="1" customWidth="1" outlineLevel="1"/>
    <col min="178" max="179" width="9" style="79" hidden="1" customWidth="1" outlineLevel="1"/>
    <col min="180" max="180" width="9" style="91" hidden="1" customWidth="1" outlineLevel="1"/>
    <col min="181" max="182" width="9" style="79" hidden="1" customWidth="1" outlineLevel="1"/>
    <col min="183" max="183" width="9" style="91" hidden="1" customWidth="1" outlineLevel="1"/>
    <col min="184" max="185" width="9" style="79" hidden="1" customWidth="1" outlineLevel="1"/>
    <col min="186" max="186" width="5.44444444444444" style="91" hidden="1" customWidth="1" outlineLevel="1"/>
    <col min="187" max="187" width="9" style="79" hidden="1" customWidth="1" outlineLevel="1"/>
    <col min="188" max="188" width="7.44444444444444" style="79" hidden="1" customWidth="1" outlineLevel="1"/>
    <col min="189" max="189" width="5.44444444444444" style="91" hidden="1" customWidth="1" outlineLevel="1"/>
    <col min="190" max="191" width="9" style="79" hidden="1" customWidth="1" outlineLevel="1"/>
    <col min="192" max="192" width="5.44444444444444" style="91" hidden="1" customWidth="1" outlineLevel="1"/>
    <col min="193" max="193" width="9.44444444444444" style="79" hidden="1" customWidth="1" outlineLevel="1"/>
    <col min="194" max="194" width="9" style="79" hidden="1" customWidth="1" outlineLevel="1"/>
    <col min="195" max="195" width="5.44444444444444" style="91" hidden="1" customWidth="1" outlineLevel="1"/>
    <col min="196" max="197" width="9" style="79" hidden="1" customWidth="1" outlineLevel="1"/>
    <col min="198" max="198" width="5.44444444444444" style="91" hidden="1" customWidth="1" outlineLevel="1"/>
    <col min="199" max="200" width="9" style="79" hidden="1" customWidth="1" outlineLevel="1"/>
    <col min="201" max="201" width="5.44444444444444" style="91" hidden="1" customWidth="1" outlineLevel="1"/>
    <col min="202" max="203" width="9" style="79" hidden="1" customWidth="1" outlineLevel="1"/>
    <col min="204" max="204" width="5.44444444444444" style="91" hidden="1" customWidth="1" outlineLevel="1"/>
    <col min="205" max="206" width="9" style="79" hidden="1" customWidth="1" outlineLevel="1"/>
    <col min="207" max="207" width="5.44444444444444" style="91" hidden="1" customWidth="1" outlineLevel="1"/>
    <col min="208" max="209" width="9" style="79" hidden="1" customWidth="1" outlineLevel="1"/>
    <col min="210" max="210" width="5.44444444444444" style="91" hidden="1" customWidth="1" outlineLevel="1"/>
    <col min="211" max="212" width="9" style="79" hidden="1" customWidth="1" outlineLevel="1"/>
    <col min="213" max="213" width="5.44444444444444" style="91" hidden="1" customWidth="1" outlineLevel="1"/>
    <col min="214" max="215" width="9" style="79" hidden="1" customWidth="1" outlineLevel="1"/>
    <col min="216" max="216" width="5.44444444444444" style="91" hidden="1" customWidth="1" outlineLevel="1"/>
    <col min="217" max="218" width="9" style="79" hidden="1" customWidth="1" outlineLevel="1"/>
    <col min="219" max="219" width="5.44444444444444" style="91" hidden="1" customWidth="1" outlineLevel="1"/>
    <col min="220" max="220" width="9" style="79" hidden="1" customWidth="1" outlineLevel="1"/>
    <col min="221" max="221" width="11.1111111111111" style="79" hidden="1" customWidth="1" outlineLevel="1"/>
    <col min="222" max="222" width="5.44444444444444" style="91" hidden="1" customWidth="1" outlineLevel="1"/>
    <col min="223" max="223" width="9" style="79" hidden="1" customWidth="1" outlineLevel="1"/>
    <col min="224" max="224" width="9" style="79" collapsed="1"/>
    <col min="225" max="225" width="11" style="79" customWidth="1"/>
    <col min="226" max="226" width="11.2222222222222" style="79" customWidth="1"/>
    <col min="227" max="227" width="9" style="79"/>
    <col min="228" max="228" width="12.8888888888889" style="79" customWidth="1"/>
    <col min="229" max="230" width="9" style="79"/>
    <col min="231" max="231" width="9" style="79" hidden="1" customWidth="1" outlineLevel="1"/>
    <col min="232" max="232" width="9" style="91" hidden="1" customWidth="1" outlineLevel="1"/>
    <col min="233" max="234" width="9" style="79" hidden="1" customWidth="1" outlineLevel="1"/>
    <col min="235" max="235" width="9" style="91" hidden="1" customWidth="1" outlineLevel="1"/>
    <col min="236" max="237" width="9" style="79" hidden="1" customWidth="1" outlineLevel="1"/>
    <col min="238" max="238" width="9" style="91" hidden="1" customWidth="1" outlineLevel="1"/>
    <col min="239" max="240" width="9" style="79" hidden="1" customWidth="1" outlineLevel="1"/>
    <col min="241" max="241" width="9" style="91" hidden="1" customWidth="1" outlineLevel="1"/>
    <col min="242" max="243" width="9" style="79" hidden="1" customWidth="1" outlineLevel="1"/>
    <col min="244" max="244" width="9" style="91" hidden="1" customWidth="1" outlineLevel="1"/>
    <col min="245" max="246" width="9" style="79" hidden="1" customWidth="1" outlineLevel="1"/>
    <col min="247" max="247" width="9" style="91" hidden="1" customWidth="1" outlineLevel="1"/>
    <col min="248" max="249" width="9" style="79" hidden="1" customWidth="1" outlineLevel="1"/>
    <col min="250" max="250" width="9" style="91" hidden="1" customWidth="1" outlineLevel="1"/>
    <col min="251" max="252" width="9" style="79" hidden="1" customWidth="1" outlineLevel="1"/>
    <col min="253" max="253" width="9" style="91" hidden="1" customWidth="1" outlineLevel="1"/>
    <col min="254" max="255" width="9" style="79" hidden="1" customWidth="1" outlineLevel="1"/>
    <col min="256" max="256" width="9" style="91" hidden="1" customWidth="1" outlineLevel="1"/>
    <col min="257" max="258" width="9" style="79" hidden="1" customWidth="1" outlineLevel="1"/>
    <col min="259" max="259" width="9" style="91" hidden="1" customWidth="1" outlineLevel="1"/>
    <col min="260" max="260" width="9.44444444444444" style="79" hidden="1" customWidth="1" outlineLevel="1"/>
    <col min="261" max="261" width="9" style="79" hidden="1" customWidth="1" outlineLevel="1"/>
    <col min="262" max="262" width="9" style="91" hidden="1" customWidth="1" outlineLevel="1"/>
    <col min="263" max="264" width="9" style="79" hidden="1" customWidth="1" outlineLevel="1"/>
    <col min="265" max="265" width="9" style="91" hidden="1" customWidth="1" outlineLevel="1"/>
    <col min="266" max="267" width="9" style="79" hidden="1" customWidth="1" outlineLevel="1"/>
    <col min="268" max="268" width="9" style="91" hidden="1" customWidth="1" outlineLevel="1"/>
    <col min="269" max="269" width="14.2222222222222" style="79" hidden="1" customWidth="1" outlineLevel="1"/>
    <col min="270" max="270" width="9" style="79" hidden="1" customWidth="1" outlineLevel="1"/>
    <col min="271" max="271" width="9" style="91" hidden="1" customWidth="1" outlineLevel="1"/>
    <col min="272" max="273" width="9" style="79" hidden="1" customWidth="1" outlineLevel="1"/>
    <col min="274" max="274" width="9" style="91" hidden="1" customWidth="1" outlineLevel="1"/>
    <col min="275" max="276" width="9" style="79" hidden="1" customWidth="1" outlineLevel="1"/>
    <col min="277" max="277" width="9" style="91" hidden="1" customWidth="1" outlineLevel="1"/>
    <col min="278" max="279" width="9" style="79" hidden="1" customWidth="1" outlineLevel="1"/>
    <col min="280" max="280" width="9" style="91" hidden="1" customWidth="1" outlineLevel="1"/>
    <col min="281" max="282" width="9" style="79" hidden="1" customWidth="1" outlineLevel="1"/>
    <col min="283" max="283" width="9" style="91" hidden="1" customWidth="1" outlineLevel="1"/>
    <col min="284" max="285" width="9" style="79" hidden="1" customWidth="1" outlineLevel="1"/>
    <col min="286" max="286" width="9" style="91" hidden="1" customWidth="1" outlineLevel="1"/>
    <col min="287" max="288" width="9" style="79" hidden="1" customWidth="1" outlineLevel="1"/>
    <col min="289" max="289" width="9" style="91" hidden="1" customWidth="1" outlineLevel="1"/>
    <col min="290" max="290" width="9" style="79" hidden="1" customWidth="1" outlineLevel="1"/>
    <col min="291" max="291" width="9" style="79" collapsed="1"/>
    <col min="292" max="293" width="9" style="79"/>
    <col min="294" max="294" width="10.8888888888889" style="79" customWidth="1"/>
    <col min="295" max="300" width="10.6666666666667" style="79" customWidth="1" outlineLevel="1"/>
    <col min="301" max="305" width="10.4444444444444" style="79" customWidth="1" outlineLevel="1"/>
    <col min="306" max="314" width="15.4444444444444" style="79" customWidth="1" outlineLevel="1"/>
    <col min="315" max="317" width="9" style="79" customWidth="1" outlineLevel="1"/>
    <col min="318" max="318" width="9" style="79"/>
    <col min="319" max="319" width="9" style="102"/>
    <col min="320" max="324" width="9" style="79"/>
    <col min="325" max="325" width="137.666666666667" style="103" customWidth="1"/>
    <col min="326" max="326" width="7.11111111111111" style="103" customWidth="1"/>
    <col min="327" max="354" width="9" style="104"/>
    <col min="355" max="355" width="10.5555555555556" style="104" customWidth="1"/>
    <col min="356" max="412" width="9" style="104"/>
    <col min="413" max="413" width="9" style="79"/>
    <col min="414" max="414" width="8.88888888888889"/>
    <col min="415" max="415" width="18.4444444444444" customWidth="1"/>
    <col min="416" max="416" width="15.3333333333333" customWidth="1"/>
    <col min="417" max="417" width="15.2222222222222" customWidth="1"/>
    <col min="418" max="420" width="12.4444444444444" customWidth="1"/>
    <col min="421" max="421" width="9.88888888888889" style="105" customWidth="1"/>
    <col min="422" max="422" width="20" style="106" customWidth="1"/>
    <col min="423" max="434" width="14.3333333333333" customWidth="1"/>
    <col min="435" max="435" width="24.5555555555556" customWidth="1"/>
    <col min="438" max="16384" width="9" style="79"/>
  </cols>
  <sheetData>
    <row r="1" ht="16.95" spans="1:434">
      <c r="A1" s="48" t="s">
        <v>0</v>
      </c>
      <c r="B1" s="48" t="s">
        <v>1</v>
      </c>
      <c r="C1" s="48" t="s">
        <v>0</v>
      </c>
      <c r="D1" s="48" t="s">
        <v>0</v>
      </c>
      <c r="E1" s="48" t="s">
        <v>2</v>
      </c>
      <c r="F1" s="48" t="s">
        <v>0</v>
      </c>
      <c r="G1" s="48" t="s">
        <v>1</v>
      </c>
      <c r="H1" s="48" t="s">
        <v>1</v>
      </c>
      <c r="I1" s="121" t="s">
        <v>0</v>
      </c>
      <c r="J1" s="56" t="s">
        <v>0</v>
      </c>
      <c r="K1" s="56" t="s">
        <v>0</v>
      </c>
      <c r="L1" s="56" t="s">
        <v>2</v>
      </c>
      <c r="M1" s="56" t="s">
        <v>0</v>
      </c>
      <c r="N1" s="48" t="s">
        <v>2</v>
      </c>
      <c r="O1" s="48" t="s">
        <v>2</v>
      </c>
      <c r="P1" s="48" t="s">
        <v>0</v>
      </c>
      <c r="Q1" s="48" t="s">
        <v>2</v>
      </c>
      <c r="R1" s="48" t="s">
        <v>0</v>
      </c>
      <c r="S1" s="132" t="s">
        <v>2</v>
      </c>
      <c r="T1" s="132" t="s">
        <v>2</v>
      </c>
      <c r="U1" s="133" t="s">
        <v>2</v>
      </c>
      <c r="V1" s="132" t="s">
        <v>2</v>
      </c>
      <c r="W1" s="134" t="s">
        <v>2</v>
      </c>
      <c r="X1" s="134" t="s">
        <v>2</v>
      </c>
      <c r="Y1" s="134" t="s">
        <v>2</v>
      </c>
      <c r="Z1" s="137" t="s">
        <v>2</v>
      </c>
      <c r="AA1" s="152" t="s">
        <v>2</v>
      </c>
      <c r="AB1" s="152" t="s">
        <v>2</v>
      </c>
      <c r="AC1" s="153" t="s">
        <v>2</v>
      </c>
      <c r="AD1" s="132" t="s">
        <v>2</v>
      </c>
      <c r="AE1" s="154" t="s">
        <v>2</v>
      </c>
      <c r="AF1" s="155" t="s">
        <v>2</v>
      </c>
      <c r="AG1" s="174" t="s">
        <v>2</v>
      </c>
      <c r="AH1" s="175" t="s">
        <v>2</v>
      </c>
      <c r="AI1" s="174" t="s">
        <v>2</v>
      </c>
      <c r="AJ1" s="174" t="s">
        <v>2</v>
      </c>
      <c r="AK1" s="174" t="s">
        <v>2</v>
      </c>
      <c r="AL1" s="174" t="s">
        <v>2</v>
      </c>
      <c r="AM1" s="176" t="s">
        <v>3</v>
      </c>
      <c r="AN1" s="177" t="s">
        <v>2</v>
      </c>
      <c r="AO1" s="177" t="s">
        <v>2</v>
      </c>
      <c r="AP1" s="188" t="s">
        <v>2</v>
      </c>
      <c r="AQ1" s="188" t="s">
        <v>2</v>
      </c>
      <c r="AR1" s="188" t="s">
        <v>2</v>
      </c>
      <c r="AS1" s="188" t="s">
        <v>2</v>
      </c>
      <c r="AT1" s="189" t="s">
        <v>2</v>
      </c>
      <c r="AU1" s="188" t="s">
        <v>2</v>
      </c>
      <c r="AV1" s="188" t="s">
        <v>2</v>
      </c>
      <c r="AW1" s="197" t="s">
        <v>1</v>
      </c>
      <c r="AX1" s="48" t="s">
        <v>1</v>
      </c>
      <c r="AY1" s="48" t="s">
        <v>1</v>
      </c>
      <c r="AZ1" s="48" t="s">
        <v>1</v>
      </c>
      <c r="BA1" s="48" t="s">
        <v>1</v>
      </c>
      <c r="BB1" s="48" t="s">
        <v>1</v>
      </c>
      <c r="BC1" s="48" t="s">
        <v>1</v>
      </c>
      <c r="BD1" s="48" t="s">
        <v>1</v>
      </c>
      <c r="BE1" s="48" t="s">
        <v>1</v>
      </c>
      <c r="BF1" s="48" t="s">
        <v>1</v>
      </c>
      <c r="BG1" s="48" t="s">
        <v>1</v>
      </c>
      <c r="BH1" s="48" t="s">
        <v>1</v>
      </c>
      <c r="BI1" s="48" t="s">
        <v>1</v>
      </c>
      <c r="BJ1" s="48" t="s">
        <v>1</v>
      </c>
      <c r="BK1" s="48" t="s">
        <v>1</v>
      </c>
      <c r="BL1" s="48" t="s">
        <v>1</v>
      </c>
      <c r="BM1" s="48" t="s">
        <v>1</v>
      </c>
      <c r="BN1" s="48" t="s">
        <v>1</v>
      </c>
      <c r="BO1" s="48" t="s">
        <v>1</v>
      </c>
      <c r="BP1" s="48" t="s">
        <v>1</v>
      </c>
      <c r="BQ1" s="48" t="s">
        <v>1</v>
      </c>
      <c r="BR1" s="48" t="s">
        <v>1</v>
      </c>
      <c r="BS1" s="48" t="s">
        <v>1</v>
      </c>
      <c r="BT1" s="48" t="s">
        <v>1</v>
      </c>
      <c r="BU1" s="48" t="s">
        <v>2</v>
      </c>
      <c r="BV1" s="48" t="s">
        <v>0</v>
      </c>
      <c r="BW1" s="48" t="s">
        <v>2</v>
      </c>
      <c r="BX1" s="48" t="s">
        <v>2</v>
      </c>
      <c r="BY1" s="48" t="s">
        <v>4</v>
      </c>
      <c r="BZ1" s="48" t="s">
        <v>0</v>
      </c>
      <c r="CA1" s="48" t="s">
        <v>0</v>
      </c>
      <c r="CB1" s="48" t="s">
        <v>0</v>
      </c>
      <c r="CC1" s="48" t="s">
        <v>0</v>
      </c>
      <c r="CD1" s="48" t="s">
        <v>0</v>
      </c>
      <c r="CE1" s="56" t="s">
        <v>0</v>
      </c>
      <c r="CF1" s="48" t="s">
        <v>0</v>
      </c>
      <c r="CG1" s="48" t="s">
        <v>0</v>
      </c>
      <c r="CH1" s="48" t="s">
        <v>1</v>
      </c>
      <c r="CI1" s="48" t="s">
        <v>1</v>
      </c>
      <c r="CJ1" s="48" t="s">
        <v>0</v>
      </c>
      <c r="CK1" s="48" t="s">
        <v>0</v>
      </c>
      <c r="CL1" s="48" t="s">
        <v>0</v>
      </c>
      <c r="CM1" s="48" t="s">
        <v>0</v>
      </c>
      <c r="CN1" s="48" t="s">
        <v>0</v>
      </c>
      <c r="CO1" s="48" t="s">
        <v>1</v>
      </c>
      <c r="CP1" s="48" t="s">
        <v>1</v>
      </c>
      <c r="CQ1" s="48" t="s">
        <v>0</v>
      </c>
      <c r="CR1" s="48" t="s">
        <v>0</v>
      </c>
      <c r="CS1" s="48" t="s">
        <v>1</v>
      </c>
      <c r="CT1" s="48" t="s">
        <v>0</v>
      </c>
      <c r="CU1" s="195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195"/>
      <c r="DV1" s="226" t="s">
        <v>5</v>
      </c>
      <c r="DW1" s="227">
        <f>F53-50</f>
        <v>150</v>
      </c>
      <c r="DX1" s="228" t="s">
        <v>6</v>
      </c>
      <c r="EA1" s="242" t="s">
        <v>7</v>
      </c>
      <c r="EB1" s="243">
        <v>3</v>
      </c>
      <c r="ED1" s="244" t="s">
        <v>8</v>
      </c>
      <c r="EE1" s="203">
        <v>0.06</v>
      </c>
      <c r="EK1" s="262" t="s">
        <v>9</v>
      </c>
      <c r="EL1" s="263"/>
      <c r="EM1" s="263"/>
      <c r="EN1" s="264">
        <v>0.1</v>
      </c>
      <c r="EQ1" s="278" t="s">
        <v>10</v>
      </c>
      <c r="ER1" s="278"/>
      <c r="ES1" s="278"/>
      <c r="ET1" s="278"/>
      <c r="EU1" s="278"/>
      <c r="FB1" s="46" t="s">
        <v>11</v>
      </c>
      <c r="FC1" s="46"/>
      <c r="FD1" s="46"/>
      <c r="FE1" s="46"/>
      <c r="FH1" s="42" t="s">
        <v>12</v>
      </c>
      <c r="FI1" s="42"/>
      <c r="FL1" s="42"/>
      <c r="FO1" s="42"/>
      <c r="FR1" s="42"/>
      <c r="FU1" s="42"/>
      <c r="FX1" s="42"/>
      <c r="GA1" s="42"/>
      <c r="GD1" s="42"/>
      <c r="GG1" s="42"/>
      <c r="GJ1" s="42"/>
      <c r="GM1" s="42"/>
      <c r="GP1" s="42"/>
      <c r="GS1" s="42"/>
      <c r="GV1" s="42"/>
      <c r="GY1" s="42"/>
      <c r="HB1" s="42"/>
      <c r="HE1" s="42"/>
      <c r="HH1" s="42"/>
      <c r="HK1" s="42"/>
      <c r="HN1" s="42"/>
      <c r="HQ1" s="46" t="s">
        <v>13</v>
      </c>
      <c r="HR1" s="46"/>
      <c r="HS1" s="46"/>
      <c r="HT1" s="46"/>
      <c r="HW1" s="42" t="s">
        <v>14</v>
      </c>
      <c r="HX1" s="42"/>
      <c r="IA1" s="42"/>
      <c r="ID1" s="42"/>
      <c r="IG1" s="42"/>
      <c r="IJ1" s="42"/>
      <c r="IM1" s="42"/>
      <c r="IP1" s="42"/>
      <c r="IS1" s="42"/>
      <c r="IV1" s="42"/>
      <c r="IY1" s="42"/>
      <c r="JB1" s="42"/>
      <c r="JE1" s="42"/>
      <c r="JH1" s="42"/>
      <c r="JK1" s="42"/>
      <c r="JN1" s="42"/>
      <c r="JQ1" s="42"/>
      <c r="JT1" s="42"/>
      <c r="JW1" s="42"/>
      <c r="JZ1" s="42"/>
      <c r="KC1" s="42"/>
      <c r="KH1" s="328"/>
      <c r="KI1" s="329" t="s">
        <v>15</v>
      </c>
      <c r="KP1" s="337" t="s">
        <v>16</v>
      </c>
      <c r="KQ1" s="338">
        <v>100000</v>
      </c>
      <c r="LI1" s="79" t="s">
        <v>17</v>
      </c>
      <c r="LJ1" s="79" t="s">
        <v>18</v>
      </c>
      <c r="LK1" s="79" t="s">
        <v>19</v>
      </c>
      <c r="LM1" s="340"/>
      <c r="LN1" s="340"/>
      <c r="PC1" s="361"/>
      <c r="PD1" s="361"/>
      <c r="PE1" s="106"/>
      <c r="PF1" s="106">
        <f>10%*PF4</f>
        <v>0.014</v>
      </c>
      <c r="PG1" s="106">
        <f t="shared" ref="PG1:PR1" si="0">10%*PG4</f>
        <v>0.01555</v>
      </c>
      <c r="PH1" s="106">
        <f t="shared" si="0"/>
        <v>0.0175</v>
      </c>
      <c r="PI1" s="106">
        <f t="shared" si="0"/>
        <v>0.018</v>
      </c>
      <c r="PJ1" s="106">
        <f t="shared" si="0"/>
        <v>0.021</v>
      </c>
      <c r="PK1" s="106">
        <f t="shared" si="0"/>
        <v>0.024</v>
      </c>
      <c r="PL1" s="106">
        <f t="shared" si="0"/>
        <v>0.027</v>
      </c>
      <c r="PM1" s="106">
        <f t="shared" si="0"/>
        <v>0.034</v>
      </c>
      <c r="PN1" s="106">
        <f t="shared" si="0"/>
        <v>0.0463</v>
      </c>
      <c r="PO1" s="106">
        <f t="shared" si="0"/>
        <v>0.05</v>
      </c>
      <c r="PP1" s="106">
        <f t="shared" si="0"/>
        <v>0.06</v>
      </c>
      <c r="PQ1" s="106">
        <f t="shared" si="0"/>
        <v>0.08</v>
      </c>
      <c r="PR1" s="106">
        <f t="shared" si="0"/>
        <v>0.1</v>
      </c>
    </row>
    <row r="2" ht="16.2" spans="1:435">
      <c r="A2" s="48" t="s">
        <v>20</v>
      </c>
      <c r="B2" s="48" t="s">
        <v>21</v>
      </c>
      <c r="C2" s="48" t="s">
        <v>20</v>
      </c>
      <c r="D2" s="48" t="s">
        <v>20</v>
      </c>
      <c r="E2" s="48" t="s">
        <v>21</v>
      </c>
      <c r="F2" s="48" t="s">
        <v>20</v>
      </c>
      <c r="G2" s="48" t="s">
        <v>21</v>
      </c>
      <c r="H2" s="48" t="s">
        <v>20</v>
      </c>
      <c r="I2" s="59" t="s">
        <v>21</v>
      </c>
      <c r="J2" s="48" t="s">
        <v>20</v>
      </c>
      <c r="K2" s="48" t="s">
        <v>21</v>
      </c>
      <c r="L2" s="48" t="s">
        <v>21</v>
      </c>
      <c r="M2" s="48" t="s">
        <v>20</v>
      </c>
      <c r="N2" s="48" t="s">
        <v>20</v>
      </c>
      <c r="O2" s="48" t="s">
        <v>20</v>
      </c>
      <c r="P2" s="48" t="s">
        <v>22</v>
      </c>
      <c r="Q2" s="48" t="s">
        <v>22</v>
      </c>
      <c r="R2" s="48" t="s">
        <v>20</v>
      </c>
      <c r="S2" s="48" t="s">
        <v>22</v>
      </c>
      <c r="T2" s="48" t="s">
        <v>22</v>
      </c>
      <c r="U2" s="135" t="s">
        <v>20</v>
      </c>
      <c r="V2" s="48" t="s">
        <v>21</v>
      </c>
      <c r="W2" s="136" t="s">
        <v>22</v>
      </c>
      <c r="X2" s="137" t="s">
        <v>20</v>
      </c>
      <c r="Y2" s="137" t="s">
        <v>20</v>
      </c>
      <c r="Z2" s="137" t="s">
        <v>21</v>
      </c>
      <c r="AA2" s="153" t="s">
        <v>20</v>
      </c>
      <c r="AB2" s="153" t="s">
        <v>20</v>
      </c>
      <c r="AC2" s="153" t="s">
        <v>21</v>
      </c>
      <c r="AD2" s="156" t="s">
        <v>23</v>
      </c>
      <c r="AE2" s="157" t="s">
        <v>22</v>
      </c>
      <c r="AF2" s="158" t="s">
        <v>22</v>
      </c>
      <c r="AG2" s="135" t="s">
        <v>22</v>
      </c>
      <c r="AH2" s="178" t="s">
        <v>22</v>
      </c>
      <c r="AI2" s="135" t="s">
        <v>22</v>
      </c>
      <c r="AJ2" s="135" t="s">
        <v>22</v>
      </c>
      <c r="AK2" s="135" t="s">
        <v>22</v>
      </c>
      <c r="AL2" s="135" t="s">
        <v>22</v>
      </c>
      <c r="AM2" s="135" t="s">
        <v>21</v>
      </c>
      <c r="AN2" s="177" t="s">
        <v>21</v>
      </c>
      <c r="AO2" s="177" t="s">
        <v>21</v>
      </c>
      <c r="AP2" s="188" t="s">
        <v>22</v>
      </c>
      <c r="AQ2" s="188" t="s">
        <v>20</v>
      </c>
      <c r="AR2" s="188" t="s">
        <v>20</v>
      </c>
      <c r="AS2" s="188" t="s">
        <v>20</v>
      </c>
      <c r="AT2" s="189" t="s">
        <v>22</v>
      </c>
      <c r="AU2" s="188" t="s">
        <v>21</v>
      </c>
      <c r="AV2" s="188" t="s">
        <v>20</v>
      </c>
      <c r="AW2" s="197" t="s">
        <v>20</v>
      </c>
      <c r="AX2" s="48" t="s">
        <v>20</v>
      </c>
      <c r="AY2" s="48" t="s">
        <v>20</v>
      </c>
      <c r="AZ2" s="48" t="s">
        <v>20</v>
      </c>
      <c r="BA2" s="48" t="s">
        <v>20</v>
      </c>
      <c r="BB2" s="48" t="s">
        <v>21</v>
      </c>
      <c r="BC2" s="48" t="s">
        <v>21</v>
      </c>
      <c r="BD2" s="48" t="s">
        <v>21</v>
      </c>
      <c r="BE2" s="48" t="s">
        <v>21</v>
      </c>
      <c r="BF2" s="48" t="s">
        <v>21</v>
      </c>
      <c r="BG2" s="48" t="s">
        <v>22</v>
      </c>
      <c r="BH2" s="48" t="s">
        <v>22</v>
      </c>
      <c r="BI2" s="48" t="s">
        <v>24</v>
      </c>
      <c r="BJ2" s="48" t="s">
        <v>22</v>
      </c>
      <c r="BK2" s="48" t="s">
        <v>22</v>
      </c>
      <c r="BL2" s="48" t="s">
        <v>20</v>
      </c>
      <c r="BM2" s="48" t="s">
        <v>21</v>
      </c>
      <c r="BN2" s="48" t="s">
        <v>22</v>
      </c>
      <c r="BO2" s="48" t="s">
        <v>24</v>
      </c>
      <c r="BP2" s="48" t="s">
        <v>24</v>
      </c>
      <c r="BQ2" s="48" t="s">
        <v>24</v>
      </c>
      <c r="BR2" s="48" t="s">
        <v>24</v>
      </c>
      <c r="BS2" s="48" t="s">
        <v>24</v>
      </c>
      <c r="BT2" s="48" t="s">
        <v>24</v>
      </c>
      <c r="BU2" s="48" t="s">
        <v>20</v>
      </c>
      <c r="BV2" s="48" t="s">
        <v>20</v>
      </c>
      <c r="BW2" s="48" t="s">
        <v>20</v>
      </c>
      <c r="BX2" s="48" t="s">
        <v>20</v>
      </c>
      <c r="BY2" s="48" t="s">
        <v>22</v>
      </c>
      <c r="BZ2" s="48" t="s">
        <v>21</v>
      </c>
      <c r="CA2" s="48" t="s">
        <v>20</v>
      </c>
      <c r="CB2" s="48" t="s">
        <v>20</v>
      </c>
      <c r="CC2" s="48" t="s">
        <v>20</v>
      </c>
      <c r="CD2" s="48" t="s">
        <v>20</v>
      </c>
      <c r="CE2" s="56" t="s">
        <v>20</v>
      </c>
      <c r="CF2" s="48" t="s">
        <v>20</v>
      </c>
      <c r="CG2" s="48" t="s">
        <v>20</v>
      </c>
      <c r="CH2" s="48" t="s">
        <v>21</v>
      </c>
      <c r="CI2" s="48" t="s">
        <v>21</v>
      </c>
      <c r="CJ2" s="48" t="s">
        <v>20</v>
      </c>
      <c r="CK2" s="48" t="s">
        <v>20</v>
      </c>
      <c r="CL2" s="48" t="s">
        <v>20</v>
      </c>
      <c r="CM2" s="48" t="s">
        <v>20</v>
      </c>
      <c r="CN2" s="48" t="s">
        <v>20</v>
      </c>
      <c r="CO2" s="48" t="s">
        <v>21</v>
      </c>
      <c r="CP2" s="48" t="s">
        <v>21</v>
      </c>
      <c r="CQ2" s="48" t="s">
        <v>21</v>
      </c>
      <c r="CR2" s="48" t="s">
        <v>21</v>
      </c>
      <c r="CS2" s="48" t="s">
        <v>21</v>
      </c>
      <c r="CT2" s="48" t="s">
        <v>20</v>
      </c>
      <c r="CU2" s="195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195"/>
      <c r="DV2" s="229" t="s">
        <v>25</v>
      </c>
      <c r="DW2" s="230">
        <v>0.75</v>
      </c>
      <c r="DX2" s="96">
        <v>0.6</v>
      </c>
      <c r="EA2" s="245" t="s">
        <v>26</v>
      </c>
      <c r="EB2" s="246">
        <v>0.2</v>
      </c>
      <c r="ED2" s="244" t="s">
        <v>27</v>
      </c>
      <c r="EE2" s="96">
        <f>F56</f>
        <v>300</v>
      </c>
      <c r="EK2" s="262"/>
      <c r="EL2" s="263"/>
      <c r="EM2" s="263"/>
      <c r="EN2" s="264"/>
      <c r="EQ2" s="278"/>
      <c r="ER2" s="278"/>
      <c r="ES2" s="278"/>
      <c r="ET2" s="278"/>
      <c r="EU2" s="278"/>
      <c r="FB2" s="285" t="s">
        <v>28</v>
      </c>
      <c r="FC2" s="286">
        <v>5000</v>
      </c>
      <c r="FD2" s="287" t="s">
        <v>29</v>
      </c>
      <c r="FE2" s="305">
        <f>1/((FC2/(FC5*(1-FC4)))/FC6)/FC3/FC4</f>
        <v>8.33333333333334e-6</v>
      </c>
      <c r="FF2" s="306" t="s">
        <v>30</v>
      </c>
      <c r="HQ2" s="285" t="s">
        <v>28</v>
      </c>
      <c r="HR2" s="316">
        <v>7200000</v>
      </c>
      <c r="HS2" s="287" t="s">
        <v>31</v>
      </c>
      <c r="HT2" s="317">
        <f>1/((HR2/(HR5*(1-HR4)))/HR6)/HR3</f>
        <v>5.55555555555556e-9</v>
      </c>
      <c r="HU2" s="318" t="s">
        <v>32</v>
      </c>
      <c r="HV2" s="228"/>
      <c r="KH2" s="330" t="s">
        <v>33</v>
      </c>
      <c r="KI2" s="79" t="e">
        <f t="shared" ref="KI2:LB2" si="1">1/(0.96/($F5*(1+$AI5*KI$4/10000))*KI5)/6/60</f>
        <v>#DIV/0!</v>
      </c>
      <c r="KJ2" s="79" t="e">
        <f t="shared" si="1"/>
        <v>#DIV/0!</v>
      </c>
      <c r="KK2" s="79" t="e">
        <f t="shared" si="1"/>
        <v>#DIV/0!</v>
      </c>
      <c r="KL2" s="79">
        <f t="shared" si="1"/>
        <v>75.9548611111111</v>
      </c>
      <c r="KM2" s="79">
        <f t="shared" si="1"/>
        <v>60.7638888888889</v>
      </c>
      <c r="KN2" s="79">
        <f t="shared" si="1"/>
        <v>30.3819444444444</v>
      </c>
      <c r="KO2" s="79">
        <f t="shared" si="1"/>
        <v>15.1909722222222</v>
      </c>
      <c r="KP2" s="79">
        <f t="shared" si="1"/>
        <v>10.1273148148148</v>
      </c>
      <c r="KQ2" s="79">
        <f t="shared" si="1"/>
        <v>7.59548611111111</v>
      </c>
      <c r="KR2" s="79">
        <f t="shared" si="1"/>
        <v>6.07638888888889</v>
      </c>
      <c r="KS2" s="79">
        <f t="shared" si="1"/>
        <v>3.03819444444444</v>
      </c>
      <c r="KT2" s="79">
        <f t="shared" si="1"/>
        <v>2.38715277777778</v>
      </c>
      <c r="KU2" s="79">
        <f t="shared" si="1"/>
        <v>2.3634105530959</v>
      </c>
      <c r="KV2" s="79">
        <f t="shared" si="1"/>
        <v>2.35172477414995</v>
      </c>
      <c r="KW2" s="79">
        <f t="shared" si="1"/>
        <v>2.3446762964445</v>
      </c>
      <c r="KX2" s="79">
        <f t="shared" si="1"/>
        <v>2.33113574192687</v>
      </c>
      <c r="KY2" s="79">
        <f t="shared" si="1"/>
        <v>2.32575825023742</v>
      </c>
      <c r="KZ2" s="79">
        <f t="shared" si="1"/>
        <v>2.32334698480532</v>
      </c>
      <c r="LA2" s="79">
        <f t="shared" si="1"/>
        <v>2.32214135208927</v>
      </c>
      <c r="LB2" s="79">
        <f t="shared" si="1"/>
        <v>2.32700477837275</v>
      </c>
      <c r="LI2" s="79">
        <v>100000</v>
      </c>
      <c r="LJ2" s="79">
        <v>100000</v>
      </c>
      <c r="LK2" s="79">
        <v>100000</v>
      </c>
      <c r="LM2" s="340"/>
      <c r="LN2" s="340"/>
      <c r="LO2" s="104" t="s">
        <v>34</v>
      </c>
      <c r="LP2" s="104">
        <f>MAX(NU5:OV89)</f>
        <v>0.975</v>
      </c>
      <c r="PC2" s="362"/>
      <c r="PD2" s="362"/>
      <c r="PE2" s="106" t="s">
        <v>35</v>
      </c>
      <c r="PF2" s="363">
        <f>$PA$5/PF3/($OX$5*PF$4)/6/60</f>
        <v>9.92063492063492</v>
      </c>
      <c r="PG2" s="363">
        <f t="shared" ref="PG2:PR2" si="2">$PA$5/PG3/($OX$5*PG$4)/6/60</f>
        <v>9.92417927037434</v>
      </c>
      <c r="PH2" s="363">
        <f t="shared" si="2"/>
        <v>9.92063492063492</v>
      </c>
      <c r="PI2" s="363">
        <f t="shared" si="2"/>
        <v>11.0229276895944</v>
      </c>
      <c r="PJ2" s="363">
        <f t="shared" si="2"/>
        <v>11.0229276895944</v>
      </c>
      <c r="PK2" s="363">
        <f t="shared" si="2"/>
        <v>11.5740740740741</v>
      </c>
      <c r="PL2" s="363">
        <f t="shared" si="2"/>
        <v>12.8600823045267</v>
      </c>
      <c r="PM2" s="363">
        <f t="shared" si="2"/>
        <v>13.6165577342048</v>
      </c>
      <c r="PN2" s="363">
        <f t="shared" si="2"/>
        <v>14.9988000959923</v>
      </c>
      <c r="PO2" s="363">
        <f t="shared" si="2"/>
        <v>17.3611111111111</v>
      </c>
      <c r="PP2" s="363">
        <f t="shared" si="2"/>
        <v>19.2901234567901</v>
      </c>
      <c r="PQ2" s="363">
        <f t="shared" si="2"/>
        <v>21.7013888888889</v>
      </c>
      <c r="PR2" s="363">
        <f t="shared" si="2"/>
        <v>34.7222222222222</v>
      </c>
      <c r="PS2" s="378">
        <f>PR2/PF2</f>
        <v>3.5</v>
      </c>
    </row>
    <row r="3" ht="18.6" customHeight="1" spans="1:435">
      <c r="A3" s="48" t="s">
        <v>36</v>
      </c>
      <c r="B3" s="48" t="s">
        <v>37</v>
      </c>
      <c r="C3" s="48" t="s">
        <v>38</v>
      </c>
      <c r="D3" s="48" t="s">
        <v>39</v>
      </c>
      <c r="E3" s="48" t="s">
        <v>40</v>
      </c>
      <c r="F3" s="48" t="s">
        <v>41</v>
      </c>
      <c r="G3" s="48" t="s">
        <v>42</v>
      </c>
      <c r="H3" s="48" t="s">
        <v>43</v>
      </c>
      <c r="I3" s="122" t="s">
        <v>44</v>
      </c>
      <c r="J3" s="123" t="s">
        <v>45</v>
      </c>
      <c r="K3" s="56" t="s">
        <v>46</v>
      </c>
      <c r="L3" s="56" t="s">
        <v>47</v>
      </c>
      <c r="M3" s="56" t="s">
        <v>48</v>
      </c>
      <c r="N3" s="48" t="s">
        <v>49</v>
      </c>
      <c r="O3" s="48" t="s">
        <v>50</v>
      </c>
      <c r="P3" s="48" t="s">
        <v>51</v>
      </c>
      <c r="Q3" s="48" t="s">
        <v>52</v>
      </c>
      <c r="R3" s="48" t="s">
        <v>53</v>
      </c>
      <c r="S3" s="48" t="s">
        <v>54</v>
      </c>
      <c r="T3" s="48" t="s">
        <v>55</v>
      </c>
      <c r="U3" s="135" t="s">
        <v>56</v>
      </c>
      <c r="V3" s="48" t="s">
        <v>57</v>
      </c>
      <c r="W3" s="137" t="s">
        <v>58</v>
      </c>
      <c r="X3" s="137" t="s">
        <v>59</v>
      </c>
      <c r="Y3" s="159" t="s">
        <v>60</v>
      </c>
      <c r="Z3" s="137" t="s">
        <v>61</v>
      </c>
      <c r="AA3" s="153" t="s">
        <v>62</v>
      </c>
      <c r="AB3" s="160" t="s">
        <v>63</v>
      </c>
      <c r="AC3" s="153" t="s">
        <v>64</v>
      </c>
      <c r="AD3" s="156" t="s">
        <v>65</v>
      </c>
      <c r="AE3" s="161" t="s">
        <v>66</v>
      </c>
      <c r="AF3" s="162" t="s">
        <v>67</v>
      </c>
      <c r="AG3" s="179" t="s">
        <v>68</v>
      </c>
      <c r="AH3" s="180" t="s">
        <v>69</v>
      </c>
      <c r="AI3" s="179" t="s">
        <v>70</v>
      </c>
      <c r="AJ3" s="179" t="s">
        <v>71</v>
      </c>
      <c r="AK3" s="179" t="s">
        <v>72</v>
      </c>
      <c r="AL3" s="179" t="s">
        <v>73</v>
      </c>
      <c r="AM3" s="179" t="s">
        <v>74</v>
      </c>
      <c r="AN3" s="181" t="s">
        <v>75</v>
      </c>
      <c r="AO3" s="181" t="s">
        <v>76</v>
      </c>
      <c r="AP3" s="190" t="s">
        <v>77</v>
      </c>
      <c r="AQ3" s="190" t="s">
        <v>78</v>
      </c>
      <c r="AR3" s="190" t="s">
        <v>79</v>
      </c>
      <c r="AS3" s="190" t="s">
        <v>80</v>
      </c>
      <c r="AT3" s="191" t="s">
        <v>81</v>
      </c>
      <c r="AU3" s="190" t="s">
        <v>82</v>
      </c>
      <c r="AV3" s="190" t="s">
        <v>83</v>
      </c>
      <c r="AW3" s="197" t="s">
        <v>84</v>
      </c>
      <c r="AX3" s="48" t="s">
        <v>85</v>
      </c>
      <c r="AY3" s="48" t="s">
        <v>86</v>
      </c>
      <c r="AZ3" s="48" t="s">
        <v>87</v>
      </c>
      <c r="BA3" s="48" t="s">
        <v>88</v>
      </c>
      <c r="BB3" s="48" t="s">
        <v>89</v>
      </c>
      <c r="BC3" s="48" t="s">
        <v>90</v>
      </c>
      <c r="BD3" s="48" t="s">
        <v>91</v>
      </c>
      <c r="BE3" s="48" t="s">
        <v>92</v>
      </c>
      <c r="BF3" s="48" t="s">
        <v>93</v>
      </c>
      <c r="BG3" s="48" t="s">
        <v>94</v>
      </c>
      <c r="BH3" s="48" t="s">
        <v>95</v>
      </c>
      <c r="BI3" s="48" t="s">
        <v>96</v>
      </c>
      <c r="BJ3" s="48" t="s">
        <v>97</v>
      </c>
      <c r="BK3" s="48" t="s">
        <v>98</v>
      </c>
      <c r="BL3" s="48" t="s">
        <v>99</v>
      </c>
      <c r="BM3" s="48" t="s">
        <v>100</v>
      </c>
      <c r="BN3" s="48" t="s">
        <v>101</v>
      </c>
      <c r="BO3" s="48" t="s">
        <v>102</v>
      </c>
      <c r="BP3" s="48" t="s">
        <v>103</v>
      </c>
      <c r="BQ3" s="48" t="s">
        <v>104</v>
      </c>
      <c r="BR3" s="48" t="s">
        <v>105</v>
      </c>
      <c r="BS3" s="48" t="s">
        <v>106</v>
      </c>
      <c r="BT3" s="48" t="s">
        <v>107</v>
      </c>
      <c r="BU3" s="48" t="s">
        <v>108</v>
      </c>
      <c r="BV3" s="48" t="s">
        <v>109</v>
      </c>
      <c r="BW3" s="48" t="s">
        <v>110</v>
      </c>
      <c r="BX3" s="48" t="s">
        <v>111</v>
      </c>
      <c r="BY3" s="48" t="s">
        <v>112</v>
      </c>
      <c r="BZ3" s="48" t="s">
        <v>113</v>
      </c>
      <c r="CA3" s="48" t="s">
        <v>114</v>
      </c>
      <c r="CB3" s="48" t="s">
        <v>115</v>
      </c>
      <c r="CC3" s="48" t="s">
        <v>116</v>
      </c>
      <c r="CD3" s="48" t="s">
        <v>117</v>
      </c>
      <c r="CE3" s="56" t="s">
        <v>118</v>
      </c>
      <c r="CF3" s="48" t="s">
        <v>119</v>
      </c>
      <c r="CG3" s="48" t="s">
        <v>120</v>
      </c>
      <c r="CH3" s="48" t="s">
        <v>121</v>
      </c>
      <c r="CI3" s="48" t="s">
        <v>122</v>
      </c>
      <c r="CJ3" s="48" t="s">
        <v>123</v>
      </c>
      <c r="CK3" s="48" t="s">
        <v>124</v>
      </c>
      <c r="CL3" s="48" t="s">
        <v>125</v>
      </c>
      <c r="CM3" s="48" t="s">
        <v>126</v>
      </c>
      <c r="CN3" s="48" t="s">
        <v>127</v>
      </c>
      <c r="CO3" s="48" t="s">
        <v>128</v>
      </c>
      <c r="CP3" s="48" t="s">
        <v>129</v>
      </c>
      <c r="CQ3" s="48" t="s">
        <v>130</v>
      </c>
      <c r="CR3" s="48" t="s">
        <v>131</v>
      </c>
      <c r="CS3" s="48" t="s">
        <v>132</v>
      </c>
      <c r="CT3" s="48" t="s">
        <v>133</v>
      </c>
      <c r="CU3" s="195"/>
      <c r="CV3" s="48" t="s">
        <v>134</v>
      </c>
      <c r="CW3" s="48"/>
      <c r="CX3" s="48"/>
      <c r="CY3" s="48"/>
      <c r="CZ3" s="48"/>
      <c r="DA3" s="48" t="s">
        <v>134</v>
      </c>
      <c r="DB3" s="48"/>
      <c r="DC3" s="48"/>
      <c r="DD3" s="48"/>
      <c r="DE3" s="48"/>
      <c r="DF3" s="48" t="s">
        <v>134</v>
      </c>
      <c r="DG3" s="48"/>
      <c r="DH3" s="48"/>
      <c r="DI3" s="48"/>
      <c r="DJ3" s="48"/>
      <c r="DK3" s="48" t="s">
        <v>134</v>
      </c>
      <c r="DL3" s="48"/>
      <c r="DM3" s="48"/>
      <c r="DN3" s="48"/>
      <c r="DO3" s="48"/>
      <c r="DP3" s="48" t="s">
        <v>134</v>
      </c>
      <c r="DQ3" s="48"/>
      <c r="DR3" s="48"/>
      <c r="DS3" s="48"/>
      <c r="DT3" s="48"/>
      <c r="DU3" s="195"/>
      <c r="DV3" s="231" t="s">
        <v>135</v>
      </c>
      <c r="DW3" s="231" t="s">
        <v>136</v>
      </c>
      <c r="DX3" s="231" t="s">
        <v>137</v>
      </c>
      <c r="DY3" s="231" t="s">
        <v>138</v>
      </c>
      <c r="EA3" s="245" t="s">
        <v>139</v>
      </c>
      <c r="EB3" s="247">
        <f>60/EB2</f>
        <v>300</v>
      </c>
      <c r="ED3" s="248" t="s">
        <v>140</v>
      </c>
      <c r="ET3" s="99">
        <v>75</v>
      </c>
      <c r="EV3" s="99">
        <v>150</v>
      </c>
      <c r="EX3" s="99">
        <v>225</v>
      </c>
      <c r="FB3" s="288" t="s">
        <v>141</v>
      </c>
      <c r="FC3" s="289">
        <v>1</v>
      </c>
      <c r="FD3" s="290"/>
      <c r="FE3" s="307"/>
      <c r="FH3" s="79" t="s">
        <v>142</v>
      </c>
      <c r="FI3" s="91" t="s">
        <v>143</v>
      </c>
      <c r="FL3" s="91" t="s">
        <v>143</v>
      </c>
      <c r="FO3" s="91" t="s">
        <v>143</v>
      </c>
      <c r="FR3" s="91" t="s">
        <v>143</v>
      </c>
      <c r="FU3" s="91" t="s">
        <v>143</v>
      </c>
      <c r="FX3" s="91" t="s">
        <v>143</v>
      </c>
      <c r="GA3" s="91" t="s">
        <v>143</v>
      </c>
      <c r="GD3" s="91" t="s">
        <v>143</v>
      </c>
      <c r="GG3" s="91" t="s">
        <v>143</v>
      </c>
      <c r="GJ3" s="91" t="s">
        <v>143</v>
      </c>
      <c r="GM3" s="91" t="s">
        <v>143</v>
      </c>
      <c r="GP3" s="91" t="s">
        <v>143</v>
      </c>
      <c r="GS3" s="91" t="s">
        <v>143</v>
      </c>
      <c r="GV3" s="91" t="s">
        <v>143</v>
      </c>
      <c r="GY3" s="91" t="s">
        <v>143</v>
      </c>
      <c r="HB3" s="91" t="s">
        <v>143</v>
      </c>
      <c r="HE3" s="91" t="s">
        <v>143</v>
      </c>
      <c r="HH3" s="91" t="s">
        <v>143</v>
      </c>
      <c r="HK3" s="91" t="s">
        <v>143</v>
      </c>
      <c r="HN3" s="91" t="s">
        <v>143</v>
      </c>
      <c r="HQ3" s="288" t="s">
        <v>141</v>
      </c>
      <c r="HR3" s="289">
        <v>1</v>
      </c>
      <c r="HS3" s="290"/>
      <c r="HT3" s="319"/>
      <c r="HV3" s="228"/>
      <c r="KH3" s="331" t="s">
        <v>144</v>
      </c>
      <c r="KI3" s="96">
        <v>20</v>
      </c>
      <c r="KJ3" s="96">
        <v>40</v>
      </c>
      <c r="KK3" s="96">
        <v>60</v>
      </c>
      <c r="KL3" s="96">
        <v>80</v>
      </c>
      <c r="KM3" s="96">
        <v>100</v>
      </c>
      <c r="KN3" s="96">
        <f t="shared" ref="KN3:LB3" si="3">KI3*10</f>
        <v>200</v>
      </c>
      <c r="KO3" s="96">
        <f t="shared" si="3"/>
        <v>400</v>
      </c>
      <c r="KP3" s="96">
        <f t="shared" si="3"/>
        <v>600</v>
      </c>
      <c r="KQ3" s="96">
        <f t="shared" si="3"/>
        <v>800</v>
      </c>
      <c r="KR3" s="96">
        <f t="shared" si="3"/>
        <v>1000</v>
      </c>
      <c r="KS3" s="96">
        <f t="shared" si="3"/>
        <v>2000</v>
      </c>
      <c r="KT3" s="96">
        <f t="shared" si="3"/>
        <v>4000</v>
      </c>
      <c r="KU3" s="96">
        <f t="shared" si="3"/>
        <v>6000</v>
      </c>
      <c r="KV3" s="96">
        <f t="shared" si="3"/>
        <v>8000</v>
      </c>
      <c r="KW3" s="96">
        <f t="shared" si="3"/>
        <v>10000</v>
      </c>
      <c r="KX3" s="96">
        <f t="shared" si="3"/>
        <v>20000</v>
      </c>
      <c r="KY3" s="96">
        <f t="shared" si="3"/>
        <v>40000</v>
      </c>
      <c r="KZ3" s="96">
        <f t="shared" si="3"/>
        <v>60000</v>
      </c>
      <c r="LA3" s="96">
        <f t="shared" si="3"/>
        <v>80000</v>
      </c>
      <c r="LB3" s="96">
        <f t="shared" si="3"/>
        <v>100000</v>
      </c>
      <c r="LI3" s="79" t="s">
        <v>145</v>
      </c>
      <c r="LJ3" s="79" t="s">
        <v>146</v>
      </c>
      <c r="LK3" s="79" t="s">
        <v>147</v>
      </c>
      <c r="LM3" s="340"/>
      <c r="LN3" s="340"/>
      <c r="LO3" s="104" t="s">
        <v>148</v>
      </c>
      <c r="MR3" s="104" t="s">
        <v>149</v>
      </c>
      <c r="NU3" s="104" t="s">
        <v>150</v>
      </c>
      <c r="PE3" s="364" t="s">
        <v>144</v>
      </c>
      <c r="PF3" s="365">
        <v>500000</v>
      </c>
      <c r="PG3">
        <v>450000</v>
      </c>
      <c r="PH3">
        <v>400000</v>
      </c>
      <c r="PI3">
        <v>350000</v>
      </c>
      <c r="PJ3">
        <v>300000</v>
      </c>
      <c r="PK3">
        <v>250000</v>
      </c>
      <c r="PL3">
        <v>200000</v>
      </c>
      <c r="PM3">
        <v>150000</v>
      </c>
      <c r="PN3">
        <v>100000</v>
      </c>
      <c r="PO3">
        <v>80000</v>
      </c>
      <c r="PP3">
        <v>60000</v>
      </c>
      <c r="PQ3">
        <v>40000</v>
      </c>
      <c r="PR3">
        <v>20000</v>
      </c>
      <c r="PS3" s="379"/>
    </row>
    <row r="4" ht="118.95" customHeight="1" spans="1:435">
      <c r="A4" s="37" t="s">
        <v>151</v>
      </c>
      <c r="B4" s="38" t="s">
        <v>152</v>
      </c>
      <c r="C4" s="33" t="s">
        <v>153</v>
      </c>
      <c r="D4" s="33" t="s">
        <v>154</v>
      </c>
      <c r="E4" s="33" t="s">
        <v>155</v>
      </c>
      <c r="F4" s="38" t="s">
        <v>156</v>
      </c>
      <c r="G4" s="38" t="s">
        <v>157</v>
      </c>
      <c r="H4" s="38" t="s">
        <v>158</v>
      </c>
      <c r="I4" s="124" t="s">
        <v>159</v>
      </c>
      <c r="J4" s="125" t="s">
        <v>160</v>
      </c>
      <c r="K4" s="126" t="s">
        <v>161</v>
      </c>
      <c r="L4" s="126" t="s">
        <v>162</v>
      </c>
      <c r="M4" s="126" t="s">
        <v>163</v>
      </c>
      <c r="N4" s="38" t="s">
        <v>164</v>
      </c>
      <c r="O4" s="38" t="s">
        <v>165</v>
      </c>
      <c r="P4" s="38" t="s">
        <v>166</v>
      </c>
      <c r="Q4" s="38" t="s">
        <v>167</v>
      </c>
      <c r="R4" s="38" t="s">
        <v>168</v>
      </c>
      <c r="S4" s="38" t="s">
        <v>169</v>
      </c>
      <c r="T4" s="38" t="s">
        <v>170</v>
      </c>
      <c r="U4" s="138" t="s">
        <v>171</v>
      </c>
      <c r="V4" s="38" t="s">
        <v>172</v>
      </c>
      <c r="W4" s="139" t="s">
        <v>173</v>
      </c>
      <c r="X4" s="139" t="s">
        <v>174</v>
      </c>
      <c r="Y4" s="139" t="s">
        <v>175</v>
      </c>
      <c r="Z4" s="139" t="s">
        <v>176</v>
      </c>
      <c r="AA4" s="163" t="s">
        <v>177</v>
      </c>
      <c r="AB4" s="163" t="s">
        <v>178</v>
      </c>
      <c r="AC4" s="163" t="s">
        <v>176</v>
      </c>
      <c r="AD4" s="38" t="s">
        <v>179</v>
      </c>
      <c r="AE4" s="164" t="s">
        <v>180</v>
      </c>
      <c r="AF4" s="165" t="s">
        <v>181</v>
      </c>
      <c r="AG4" s="182" t="s">
        <v>182</v>
      </c>
      <c r="AH4" s="183" t="s">
        <v>183</v>
      </c>
      <c r="AI4" s="182" t="s">
        <v>184</v>
      </c>
      <c r="AJ4" s="182" t="s">
        <v>185</v>
      </c>
      <c r="AK4" s="182" t="s">
        <v>186</v>
      </c>
      <c r="AL4" s="182" t="s">
        <v>187</v>
      </c>
      <c r="AM4" s="184" t="s">
        <v>188</v>
      </c>
      <c r="AN4" s="185" t="s">
        <v>189</v>
      </c>
      <c r="AO4" s="185" t="s">
        <v>190</v>
      </c>
      <c r="AP4" s="192" t="s">
        <v>191</v>
      </c>
      <c r="AQ4" s="192" t="s">
        <v>192</v>
      </c>
      <c r="AR4" s="192" t="s">
        <v>193</v>
      </c>
      <c r="AS4" s="192" t="s">
        <v>194</v>
      </c>
      <c r="AT4" s="193" t="s">
        <v>195</v>
      </c>
      <c r="AU4" s="192" t="s">
        <v>196</v>
      </c>
      <c r="AV4" s="194" t="s">
        <v>197</v>
      </c>
      <c r="AW4" s="198" t="s">
        <v>198</v>
      </c>
      <c r="AX4" s="38" t="s">
        <v>199</v>
      </c>
      <c r="AY4" s="38" t="s">
        <v>200</v>
      </c>
      <c r="AZ4" s="33" t="s">
        <v>201</v>
      </c>
      <c r="BA4" s="33" t="s">
        <v>202</v>
      </c>
      <c r="BB4" s="33" t="s">
        <v>203</v>
      </c>
      <c r="BC4" s="33" t="s">
        <v>204</v>
      </c>
      <c r="BD4" s="33" t="s">
        <v>205</v>
      </c>
      <c r="BE4" s="33" t="s">
        <v>206</v>
      </c>
      <c r="BF4" s="33" t="s">
        <v>207</v>
      </c>
      <c r="BG4" s="33" t="s">
        <v>208</v>
      </c>
      <c r="BH4" s="202" t="s">
        <v>209</v>
      </c>
      <c r="BI4" s="202" t="s">
        <v>210</v>
      </c>
      <c r="BJ4" s="33" t="s">
        <v>211</v>
      </c>
      <c r="BK4" s="33" t="s">
        <v>212</v>
      </c>
      <c r="BL4" s="33" t="s">
        <v>213</v>
      </c>
      <c r="BM4" s="33" t="s">
        <v>214</v>
      </c>
      <c r="BN4" s="206" t="s">
        <v>215</v>
      </c>
      <c r="BO4" s="206" t="s">
        <v>216</v>
      </c>
      <c r="BP4" s="206" t="s">
        <v>217</v>
      </c>
      <c r="BQ4" s="33" t="s">
        <v>218</v>
      </c>
      <c r="BR4" s="33" t="s">
        <v>219</v>
      </c>
      <c r="BS4" s="33" t="s">
        <v>220</v>
      </c>
      <c r="BT4" s="33" t="s">
        <v>221</v>
      </c>
      <c r="BU4" s="33" t="s">
        <v>222</v>
      </c>
      <c r="BV4" s="33" t="s">
        <v>223</v>
      </c>
      <c r="BW4" s="33" t="s">
        <v>224</v>
      </c>
      <c r="BX4" s="33" t="s">
        <v>225</v>
      </c>
      <c r="BY4" s="33" t="s">
        <v>226</v>
      </c>
      <c r="BZ4" s="217" t="s">
        <v>227</v>
      </c>
      <c r="CA4" s="32" t="s">
        <v>228</v>
      </c>
      <c r="CB4" s="32" t="s">
        <v>229</v>
      </c>
      <c r="CC4" s="32" t="s">
        <v>230</v>
      </c>
      <c r="CD4" s="33" t="s">
        <v>231</v>
      </c>
      <c r="CE4" s="33" t="s">
        <v>232</v>
      </c>
      <c r="CF4" s="33" t="s">
        <v>233</v>
      </c>
      <c r="CG4" s="33" t="s">
        <v>234</v>
      </c>
      <c r="CH4" s="217" t="s">
        <v>235</v>
      </c>
      <c r="CI4" s="217" t="s">
        <v>236</v>
      </c>
      <c r="CJ4" s="33" t="s">
        <v>237</v>
      </c>
      <c r="CK4" s="33" t="s">
        <v>238</v>
      </c>
      <c r="CL4" s="33" t="s">
        <v>239</v>
      </c>
      <c r="CM4" s="202" t="s">
        <v>240</v>
      </c>
      <c r="CN4" s="202" t="s">
        <v>241</v>
      </c>
      <c r="CO4" s="225" t="s">
        <v>242</v>
      </c>
      <c r="CP4" s="225" t="s">
        <v>243</v>
      </c>
      <c r="CQ4" s="33" t="s">
        <v>244</v>
      </c>
      <c r="CR4" s="33" t="s">
        <v>245</v>
      </c>
      <c r="CS4" s="33" t="s">
        <v>246</v>
      </c>
      <c r="CT4" s="33" t="s">
        <v>247</v>
      </c>
      <c r="CU4" s="64" t="s">
        <v>248</v>
      </c>
      <c r="CV4" s="33">
        <v>1</v>
      </c>
      <c r="CW4" s="32" t="s">
        <v>249</v>
      </c>
      <c r="CX4" s="32" t="s">
        <v>250</v>
      </c>
      <c r="CY4" s="32" t="s">
        <v>251</v>
      </c>
      <c r="CZ4" s="32" t="s">
        <v>252</v>
      </c>
      <c r="DA4" s="33">
        <v>2</v>
      </c>
      <c r="DB4" s="32" t="s">
        <v>248</v>
      </c>
      <c r="DC4" s="32" t="s">
        <v>253</v>
      </c>
      <c r="DD4" s="32" t="s">
        <v>254</v>
      </c>
      <c r="DE4" s="32" t="s">
        <v>255</v>
      </c>
      <c r="DF4" s="33">
        <v>3</v>
      </c>
      <c r="DG4" s="32" t="s">
        <v>248</v>
      </c>
      <c r="DH4" s="32" t="s">
        <v>253</v>
      </c>
      <c r="DI4" s="32" t="s">
        <v>254</v>
      </c>
      <c r="DJ4" s="32" t="s">
        <v>255</v>
      </c>
      <c r="DK4" s="33">
        <v>4</v>
      </c>
      <c r="DL4" s="32" t="s">
        <v>248</v>
      </c>
      <c r="DM4" s="32" t="s">
        <v>253</v>
      </c>
      <c r="DN4" s="32" t="s">
        <v>254</v>
      </c>
      <c r="DO4" s="32" t="s">
        <v>255</v>
      </c>
      <c r="DP4" s="33">
        <v>7</v>
      </c>
      <c r="DQ4" s="32" t="s">
        <v>248</v>
      </c>
      <c r="DR4" s="32" t="s">
        <v>253</v>
      </c>
      <c r="DS4" s="32" t="s">
        <v>254</v>
      </c>
      <c r="DT4" s="32" t="s">
        <v>255</v>
      </c>
      <c r="DU4" s="232"/>
      <c r="DV4" s="233" t="s">
        <v>256</v>
      </c>
      <c r="DW4" s="234" t="s">
        <v>257</v>
      </c>
      <c r="DX4" s="235" t="s">
        <v>258</v>
      </c>
      <c r="DY4" s="249" t="s">
        <v>259</v>
      </c>
      <c r="DZ4" s="127"/>
      <c r="EA4" s="250" t="s">
        <v>260</v>
      </c>
      <c r="EB4" s="251">
        <f>EB1/EB3*0</f>
        <v>0</v>
      </c>
      <c r="ED4" s="248"/>
      <c r="EJ4" s="265" t="s">
        <v>10</v>
      </c>
      <c r="EK4" s="266" t="s">
        <v>261</v>
      </c>
      <c r="EL4" s="267" t="s">
        <v>9</v>
      </c>
      <c r="EM4" s="268" t="s">
        <v>262</v>
      </c>
      <c r="EN4" s="268" t="s">
        <v>263</v>
      </c>
      <c r="EO4" s="279" t="s">
        <v>264</v>
      </c>
      <c r="EP4" s="279" t="s">
        <v>265</v>
      </c>
      <c r="EQ4" s="280" t="s">
        <v>266</v>
      </c>
      <c r="ER4" s="280" t="s">
        <v>267</v>
      </c>
      <c r="ES4" s="267" t="s">
        <v>268</v>
      </c>
      <c r="ET4" s="267" t="s">
        <v>269</v>
      </c>
      <c r="EU4" s="281" t="s">
        <v>270</v>
      </c>
      <c r="EV4" s="282" t="s">
        <v>271</v>
      </c>
      <c r="EW4" s="281" t="s">
        <v>272</v>
      </c>
      <c r="EX4" s="282" t="s">
        <v>273</v>
      </c>
      <c r="EY4" s="291" t="s">
        <v>274</v>
      </c>
      <c r="FB4" s="288" t="s">
        <v>275</v>
      </c>
      <c r="FC4" s="292">
        <v>0.96</v>
      </c>
      <c r="FD4" s="290"/>
      <c r="FE4" s="307"/>
      <c r="FH4" s="39">
        <v>20</v>
      </c>
      <c r="FI4" s="39"/>
      <c r="FJ4" s="308" t="s">
        <v>150</v>
      </c>
      <c r="FK4" s="39">
        <v>40</v>
      </c>
      <c r="FL4" s="39"/>
      <c r="FM4" s="308" t="s">
        <v>150</v>
      </c>
      <c r="FN4" s="39">
        <v>60</v>
      </c>
      <c r="FO4" s="39"/>
      <c r="FP4" s="308" t="s">
        <v>150</v>
      </c>
      <c r="FQ4" s="39">
        <v>80</v>
      </c>
      <c r="FR4" s="39"/>
      <c r="FS4" s="308" t="s">
        <v>150</v>
      </c>
      <c r="FT4" s="39">
        <v>100</v>
      </c>
      <c r="FU4" s="39"/>
      <c r="FV4" s="308" t="s">
        <v>150</v>
      </c>
      <c r="FW4" s="39">
        <v>200</v>
      </c>
      <c r="FX4" s="39"/>
      <c r="FY4" s="308" t="s">
        <v>150</v>
      </c>
      <c r="FZ4" s="39">
        <v>400</v>
      </c>
      <c r="GA4" s="39"/>
      <c r="GB4" s="308" t="s">
        <v>150</v>
      </c>
      <c r="GC4" s="39">
        <v>600</v>
      </c>
      <c r="GD4" s="39"/>
      <c r="GE4" s="308" t="s">
        <v>150</v>
      </c>
      <c r="GF4" s="39">
        <v>800</v>
      </c>
      <c r="GG4" s="39"/>
      <c r="GH4" s="308" t="s">
        <v>150</v>
      </c>
      <c r="GI4" s="39">
        <v>1000</v>
      </c>
      <c r="GJ4" s="39"/>
      <c r="GK4" s="308" t="s">
        <v>150</v>
      </c>
      <c r="GL4" s="39">
        <v>2000</v>
      </c>
      <c r="GM4" s="39"/>
      <c r="GN4" s="308" t="s">
        <v>150</v>
      </c>
      <c r="GO4" s="39">
        <v>4000</v>
      </c>
      <c r="GP4" s="39"/>
      <c r="GQ4" s="308" t="s">
        <v>150</v>
      </c>
      <c r="GR4" s="39">
        <v>6000</v>
      </c>
      <c r="GS4" s="39"/>
      <c r="GT4" s="308" t="s">
        <v>150</v>
      </c>
      <c r="GU4" s="39">
        <v>8000</v>
      </c>
      <c r="GV4" s="39"/>
      <c r="GW4" s="308" t="s">
        <v>150</v>
      </c>
      <c r="GX4" s="39">
        <v>10000</v>
      </c>
      <c r="GY4" s="39"/>
      <c r="GZ4" s="308" t="s">
        <v>150</v>
      </c>
      <c r="HA4" s="39">
        <v>20000</v>
      </c>
      <c r="HB4" s="39"/>
      <c r="HC4" s="308" t="s">
        <v>150</v>
      </c>
      <c r="HD4" s="39">
        <v>40000</v>
      </c>
      <c r="HE4" s="39"/>
      <c r="HF4" s="308" t="s">
        <v>150</v>
      </c>
      <c r="HG4" s="39">
        <v>60000</v>
      </c>
      <c r="HH4" s="39"/>
      <c r="HI4" s="308" t="s">
        <v>150</v>
      </c>
      <c r="HJ4" s="39">
        <v>80000</v>
      </c>
      <c r="HK4" s="39"/>
      <c r="HL4" s="308" t="s">
        <v>150</v>
      </c>
      <c r="HM4" s="39">
        <v>100000</v>
      </c>
      <c r="HN4" s="39"/>
      <c r="HO4" s="308" t="s">
        <v>150</v>
      </c>
      <c r="HQ4" s="288" t="s">
        <v>275</v>
      </c>
      <c r="HR4" s="292">
        <f>0.96</f>
        <v>0.96</v>
      </c>
      <c r="HS4" s="290"/>
      <c r="HT4" s="319"/>
      <c r="HV4" s="79" t="s">
        <v>276</v>
      </c>
      <c r="HW4" s="39">
        <v>20</v>
      </c>
      <c r="HX4" s="39"/>
      <c r="HY4" s="308" t="s">
        <v>150</v>
      </c>
      <c r="HZ4" s="39">
        <v>40</v>
      </c>
      <c r="IA4" s="39"/>
      <c r="IB4" s="308" t="s">
        <v>150</v>
      </c>
      <c r="IC4" s="39">
        <v>60</v>
      </c>
      <c r="ID4" s="39"/>
      <c r="IE4" s="308" t="s">
        <v>150</v>
      </c>
      <c r="IF4" s="39">
        <v>80</v>
      </c>
      <c r="IG4" s="39"/>
      <c r="IH4" s="308" t="s">
        <v>150</v>
      </c>
      <c r="II4" s="39">
        <v>100</v>
      </c>
      <c r="IJ4" s="39"/>
      <c r="IK4" s="308" t="s">
        <v>150</v>
      </c>
      <c r="IL4" s="39">
        <v>200</v>
      </c>
      <c r="IM4" s="39"/>
      <c r="IN4" s="308" t="s">
        <v>150</v>
      </c>
      <c r="IO4" s="39">
        <v>400</v>
      </c>
      <c r="IP4" s="39"/>
      <c r="IQ4" s="308" t="s">
        <v>150</v>
      </c>
      <c r="IR4" s="39">
        <v>600</v>
      </c>
      <c r="IS4" s="39"/>
      <c r="IT4" s="308" t="s">
        <v>150</v>
      </c>
      <c r="IU4" s="39">
        <v>800</v>
      </c>
      <c r="IV4" s="39"/>
      <c r="IW4" s="308" t="s">
        <v>150</v>
      </c>
      <c r="IX4" s="39">
        <v>1000</v>
      </c>
      <c r="IY4" s="39"/>
      <c r="IZ4" s="308" t="s">
        <v>150</v>
      </c>
      <c r="JA4" s="39">
        <v>2000</v>
      </c>
      <c r="JB4" s="39"/>
      <c r="JC4" s="308" t="s">
        <v>150</v>
      </c>
      <c r="JD4" s="39">
        <v>4000</v>
      </c>
      <c r="JE4" s="39"/>
      <c r="JF4" s="308" t="s">
        <v>150</v>
      </c>
      <c r="JG4" s="39">
        <v>6000</v>
      </c>
      <c r="JH4" s="39"/>
      <c r="JI4" s="308" t="s">
        <v>150</v>
      </c>
      <c r="JJ4" s="39">
        <v>8000</v>
      </c>
      <c r="JK4" s="39"/>
      <c r="JL4" s="308" t="s">
        <v>150</v>
      </c>
      <c r="JM4" s="39">
        <v>10000</v>
      </c>
      <c r="JN4" s="39"/>
      <c r="JO4" s="308" t="s">
        <v>150</v>
      </c>
      <c r="JP4" s="39">
        <v>20000</v>
      </c>
      <c r="JQ4" s="39"/>
      <c r="JR4" s="308" t="s">
        <v>150</v>
      </c>
      <c r="JS4" s="39">
        <v>40000</v>
      </c>
      <c r="JT4" s="39"/>
      <c r="JU4" s="308" t="s">
        <v>150</v>
      </c>
      <c r="JV4" s="39">
        <v>60000</v>
      </c>
      <c r="JW4" s="39"/>
      <c r="JX4" s="308" t="s">
        <v>150</v>
      </c>
      <c r="JY4" s="39">
        <v>80000</v>
      </c>
      <c r="JZ4" s="39"/>
      <c r="KA4" s="308" t="s">
        <v>150</v>
      </c>
      <c r="KB4" s="39">
        <v>100000</v>
      </c>
      <c r="KC4" s="39"/>
      <c r="KD4" s="308" t="s">
        <v>150</v>
      </c>
      <c r="KH4" s="332" t="s">
        <v>277</v>
      </c>
      <c r="KI4" s="96">
        <v>0</v>
      </c>
      <c r="KJ4" s="96">
        <v>0</v>
      </c>
      <c r="KK4" s="96">
        <v>0</v>
      </c>
      <c r="KL4" s="96">
        <v>10000</v>
      </c>
      <c r="KM4" s="96">
        <v>10000</v>
      </c>
      <c r="KN4" s="96">
        <v>10000</v>
      </c>
      <c r="KO4" s="96">
        <v>10000</v>
      </c>
      <c r="KP4" s="96">
        <v>10000</v>
      </c>
      <c r="KQ4" s="96">
        <v>10000</v>
      </c>
      <c r="KR4" s="96">
        <v>10000</v>
      </c>
      <c r="KS4" s="96">
        <v>10000</v>
      </c>
      <c r="KT4" s="96">
        <f>ROUNDDOWN(KS4*KS3/KT3*1.25,0)</f>
        <v>6250</v>
      </c>
      <c r="KU4" s="96">
        <f t="shared" ref="KU4:LB4" si="4">ROUNDDOWN(KT4*KT3/KU3,0)</f>
        <v>4166</v>
      </c>
      <c r="KV4" s="96">
        <f t="shared" si="4"/>
        <v>3124</v>
      </c>
      <c r="KW4" s="96">
        <f t="shared" si="4"/>
        <v>2499</v>
      </c>
      <c r="KX4" s="96">
        <f t="shared" si="4"/>
        <v>1249</v>
      </c>
      <c r="KY4" s="96">
        <f t="shared" si="4"/>
        <v>624</v>
      </c>
      <c r="KZ4" s="96">
        <f t="shared" si="4"/>
        <v>416</v>
      </c>
      <c r="LA4" s="96">
        <f t="shared" si="4"/>
        <v>312</v>
      </c>
      <c r="LB4" s="96">
        <f t="shared" si="4"/>
        <v>249</v>
      </c>
      <c r="LD4" s="49" t="s">
        <v>278</v>
      </c>
      <c r="LE4" s="339" t="s">
        <v>279</v>
      </c>
      <c r="LH4" s="79" t="s">
        <v>280</v>
      </c>
      <c r="LI4" s="79">
        <v>1000</v>
      </c>
      <c r="LJ4" s="201">
        <v>10000</v>
      </c>
      <c r="LK4" s="201">
        <v>500000</v>
      </c>
      <c r="LL4" s="201"/>
      <c r="LM4" s="341"/>
      <c r="LN4" s="341"/>
      <c r="LO4" s="342">
        <v>20</v>
      </c>
      <c r="LP4" s="342">
        <v>40</v>
      </c>
      <c r="LQ4" s="342">
        <v>60</v>
      </c>
      <c r="LR4" s="342">
        <v>80</v>
      </c>
      <c r="LS4" s="342">
        <v>100</v>
      </c>
      <c r="LT4" s="342">
        <v>200</v>
      </c>
      <c r="LU4" s="342">
        <v>400</v>
      </c>
      <c r="LV4" s="342">
        <v>600</v>
      </c>
      <c r="LW4" s="342">
        <v>800</v>
      </c>
      <c r="LX4" s="342">
        <v>1000</v>
      </c>
      <c r="LY4" s="342">
        <v>2000</v>
      </c>
      <c r="LZ4" s="342">
        <v>4000</v>
      </c>
      <c r="MA4" s="342">
        <v>6000</v>
      </c>
      <c r="MB4" s="342">
        <v>8000</v>
      </c>
      <c r="MC4" s="342">
        <v>10000</v>
      </c>
      <c r="MD4" s="342">
        <v>20000</v>
      </c>
      <c r="ME4" s="342">
        <v>40000</v>
      </c>
      <c r="MF4" s="342">
        <v>60000</v>
      </c>
      <c r="MG4" s="342">
        <v>80000</v>
      </c>
      <c r="MH4" s="342">
        <v>100000</v>
      </c>
      <c r="MI4" s="342">
        <v>150000</v>
      </c>
      <c r="MJ4" s="342">
        <v>200000</v>
      </c>
      <c r="MK4" s="342">
        <v>250000</v>
      </c>
      <c r="ML4" s="342">
        <v>300000</v>
      </c>
      <c r="MM4" s="342">
        <v>350000</v>
      </c>
      <c r="MN4" s="342">
        <v>400000</v>
      </c>
      <c r="MO4" s="342">
        <v>450000</v>
      </c>
      <c r="MP4" s="342">
        <v>500000</v>
      </c>
      <c r="MQ4" s="342"/>
      <c r="MR4" s="342">
        <v>20</v>
      </c>
      <c r="MS4" s="342">
        <v>40</v>
      </c>
      <c r="MT4" s="342">
        <v>60</v>
      </c>
      <c r="MU4" s="342">
        <v>80</v>
      </c>
      <c r="MV4" s="342">
        <v>100</v>
      </c>
      <c r="MW4" s="342">
        <v>200</v>
      </c>
      <c r="MX4" s="342">
        <v>400</v>
      </c>
      <c r="MY4" s="342">
        <v>600</v>
      </c>
      <c r="MZ4" s="342">
        <v>800</v>
      </c>
      <c r="NA4" s="342">
        <v>1000</v>
      </c>
      <c r="NB4" s="342">
        <v>2000</v>
      </c>
      <c r="NC4" s="342">
        <v>4000</v>
      </c>
      <c r="ND4" s="342">
        <v>6000</v>
      </c>
      <c r="NE4" s="342">
        <v>8000</v>
      </c>
      <c r="NF4" s="342">
        <v>10000</v>
      </c>
      <c r="NG4" s="342">
        <v>20000</v>
      </c>
      <c r="NH4" s="342">
        <v>40000</v>
      </c>
      <c r="NI4" s="342">
        <v>60000</v>
      </c>
      <c r="NJ4" s="342">
        <v>80000</v>
      </c>
      <c r="NK4" s="342">
        <v>100000</v>
      </c>
      <c r="NL4" s="342">
        <v>150000</v>
      </c>
      <c r="NM4" s="342">
        <v>200000</v>
      </c>
      <c r="NN4" s="342">
        <v>250000</v>
      </c>
      <c r="NO4" s="342">
        <v>300000</v>
      </c>
      <c r="NP4" s="342">
        <v>350000</v>
      </c>
      <c r="NQ4" s="342">
        <v>400000</v>
      </c>
      <c r="NR4" s="342">
        <v>450000</v>
      </c>
      <c r="NS4" s="342">
        <v>500000</v>
      </c>
      <c r="NT4" s="342"/>
      <c r="NU4" s="342">
        <v>20</v>
      </c>
      <c r="NV4" s="342">
        <v>40</v>
      </c>
      <c r="NW4" s="342">
        <v>60</v>
      </c>
      <c r="NX4" s="342">
        <v>80</v>
      </c>
      <c r="NY4" s="342">
        <v>100</v>
      </c>
      <c r="NZ4" s="342">
        <v>200</v>
      </c>
      <c r="OA4" s="342">
        <v>400</v>
      </c>
      <c r="OB4" s="342">
        <v>600</v>
      </c>
      <c r="OC4" s="342">
        <v>800</v>
      </c>
      <c r="OD4" s="342">
        <v>1000</v>
      </c>
      <c r="OE4" s="342">
        <v>2000</v>
      </c>
      <c r="OF4" s="342">
        <v>4000</v>
      </c>
      <c r="OG4" s="342">
        <v>6000</v>
      </c>
      <c r="OH4" s="342">
        <v>8000</v>
      </c>
      <c r="OI4" s="342">
        <v>10000</v>
      </c>
      <c r="OJ4" s="342">
        <v>20000</v>
      </c>
      <c r="OK4" s="342">
        <v>40000</v>
      </c>
      <c r="OL4" s="342">
        <v>60000</v>
      </c>
      <c r="OM4" s="342">
        <v>80000</v>
      </c>
      <c r="ON4" s="342">
        <v>100000</v>
      </c>
      <c r="OO4" s="342">
        <v>150000</v>
      </c>
      <c r="OP4" s="342">
        <v>200000</v>
      </c>
      <c r="OQ4" s="342">
        <v>250000</v>
      </c>
      <c r="OR4" s="342">
        <v>300000</v>
      </c>
      <c r="OS4" s="342">
        <v>350000</v>
      </c>
      <c r="OT4" s="342">
        <v>400000</v>
      </c>
      <c r="OU4" s="342">
        <v>450000</v>
      </c>
      <c r="OV4" s="342">
        <v>500000</v>
      </c>
      <c r="OX4" s="346" t="s">
        <v>281</v>
      </c>
      <c r="OY4" s="347" t="s">
        <v>282</v>
      </c>
      <c r="OZ4" s="348" t="s">
        <v>283</v>
      </c>
      <c r="PA4" s="366" t="s">
        <v>284</v>
      </c>
      <c r="PE4" s="364" t="s">
        <v>285</v>
      </c>
      <c r="PF4" s="367">
        <v>0.14</v>
      </c>
      <c r="PG4" s="367">
        <v>0.1555</v>
      </c>
      <c r="PH4" s="367">
        <v>0.175</v>
      </c>
      <c r="PI4" s="367">
        <v>0.18</v>
      </c>
      <c r="PJ4" s="367">
        <v>0.21</v>
      </c>
      <c r="PK4" s="367">
        <v>0.24</v>
      </c>
      <c r="PL4" s="367">
        <v>0.27</v>
      </c>
      <c r="PM4" s="367">
        <v>0.34</v>
      </c>
      <c r="PN4" s="367">
        <v>0.463</v>
      </c>
      <c r="PO4" s="367">
        <v>0.5</v>
      </c>
      <c r="PP4" s="367">
        <v>0.6</v>
      </c>
      <c r="PQ4" s="367">
        <v>0.8</v>
      </c>
      <c r="PR4" s="380">
        <v>1</v>
      </c>
      <c r="PS4" s="379"/>
    </row>
    <row r="5" s="91" customFormat="1" spans="1:437">
      <c r="A5" s="39">
        <v>1</v>
      </c>
      <c r="B5" s="39" t="s">
        <v>286</v>
      </c>
      <c r="C5" s="39">
        <v>1</v>
      </c>
      <c r="D5" s="39">
        <v>-1</v>
      </c>
      <c r="E5" s="39"/>
      <c r="F5" s="39">
        <v>2</v>
      </c>
      <c r="G5" s="107">
        <v>2</v>
      </c>
      <c r="H5" s="39">
        <f t="shared" ref="H5:H36" si="5">F5</f>
        <v>2</v>
      </c>
      <c r="I5" s="127"/>
      <c r="J5" s="39">
        <f t="shared" ref="J5:J43" si="6">F5</f>
        <v>2</v>
      </c>
      <c r="K5" s="127"/>
      <c r="L5" s="127"/>
      <c r="M5" s="128">
        <f>A5</f>
        <v>1</v>
      </c>
      <c r="N5" s="39">
        <f t="shared" ref="N5:N15" si="7">ROUND(IF(C5=4,F5*10%,0),0)</f>
        <v>0</v>
      </c>
      <c r="O5" s="39">
        <f t="shared" ref="O5:O26" si="8">ROUND(IF(C5=4,F5*2%,0),0)</f>
        <v>0</v>
      </c>
      <c r="P5" s="39">
        <v>0</v>
      </c>
      <c r="Q5" s="140">
        <v>0.0013888</v>
      </c>
      <c r="R5" s="91">
        <v>1</v>
      </c>
      <c r="S5" s="141">
        <v>0</v>
      </c>
      <c r="T5" s="142">
        <f t="shared" ref="T5:T36" si="9">IF(A5=47,1,ROUND(F5*AG5/$EE$2,6))</f>
        <v>0.000333</v>
      </c>
      <c r="U5" s="143">
        <v>0</v>
      </c>
      <c r="V5" s="143" t="s">
        <v>287</v>
      </c>
      <c r="W5" s="144">
        <v>0</v>
      </c>
      <c r="X5" s="145">
        <v>1</v>
      </c>
      <c r="Y5" s="166">
        <v>1</v>
      </c>
      <c r="Z5" s="143" t="str">
        <f t="shared" ref="Z5:Z26" si="10">"[["&amp;FH5&amp;","&amp;FI5&amp;"],["&amp;FK5&amp;","&amp;FL5&amp;"],["&amp;FN5&amp;","&amp;FO5&amp;"],["&amp;FQ5&amp;","&amp;FR5&amp;"],["&amp;FT5&amp;","&amp;FU5&amp;"],["&amp;FW5&amp;","&amp;FX5&amp;"],["&amp;FZ5&amp;","&amp;GA5&amp;"],["&amp;GC5&amp;","&amp;GD5&amp;"],["&amp;GF5&amp;","&amp;GG5&amp;"],["&amp;GI5&amp;","&amp;GJ5&amp;"],["&amp;GL5&amp;","&amp;GM5&amp;"],["&amp;GO5&amp;","&amp;GP5&amp;"],["&amp;GR5&amp;","&amp;GS5&amp;"],["&amp;GU5&amp;","&amp;GV5&amp;"],["&amp;GX5&amp;","&amp;GY5&amp;"],["&amp;HA5&amp;","&amp;HB5&amp;"],["&amp;HD5&amp;","&amp;HE5&amp;"],["&amp;HG5&amp;","&amp;HH5&amp;"],["&amp;HJ5&amp;","&amp;HK5&amp;"],["&amp;HM5&amp;","&amp;HN5&amp;"]]"</f>
        <v>[[0,1],[0,1],[0,1],[0,1],[0,1],[0,1],[0,1],[0,1],[0,1],[0,1],[0,2],[0,4],[0,6],[0,8],[0,10],[0,20],[0,40],[0,60],[0,80],[0,100]]</v>
      </c>
      <c r="AA5" s="143">
        <v>1</v>
      </c>
      <c r="AB5" s="143">
        <v>1</v>
      </c>
      <c r="AC5" s="143" t="str">
        <f t="shared" ref="AC5:AC36" si="11">"[["&amp;HW5&amp;","&amp;HX5&amp;"],["&amp;HZ5&amp;","&amp;IA5&amp;"],["&amp;IC5&amp;","&amp;ID5&amp;"],["&amp;IF5&amp;","&amp;IG5&amp;"],["&amp;II5&amp;","&amp;IJ5&amp;"],["&amp;IL5&amp;","&amp;IM5&amp;"],["&amp;IO5&amp;","&amp;IP5&amp;"],["&amp;IR5&amp;","&amp;IS5&amp;"],["&amp;IU5&amp;","&amp;IV5&amp;"],["&amp;IX5&amp;","&amp;IY5&amp;"],["&amp;JA5&amp;","&amp;JB5&amp;"],["&amp;JD5&amp;","&amp;JE5&amp;"],["&amp;JG5&amp;","&amp;JH5&amp;"],["&amp;JJ5&amp;","&amp;JK5&amp;"],["&amp;JM5&amp;","&amp;JN5&amp;"],["&amp;JP5&amp;","&amp;JQ5&amp;"],["&amp;JS5&amp;","&amp;JT5&amp;"],["&amp;JV5&amp;","&amp;JW5&amp;"],["&amp;JY5&amp;","&amp;JZ5&amp;"],["&amp;KB5&amp;","&amp;KC5&amp;"]]"</f>
        <v>[[1,1],[1,1],[1,1],[1,1],[1,1],[1,1],[1,1],[1,1],[1,1],[1,1],[1,1],[1,1],[1,1],[1,1],[1,1],[1,1],[1,1],[1,1],[1,1],[1,1]]</v>
      </c>
      <c r="AD5" s="39">
        <v>0</v>
      </c>
      <c r="AE5" s="167">
        <v>0</v>
      </c>
      <c r="AF5" s="168">
        <f t="shared" ref="AF5:AF31" si="12">(N5+O5)/100</f>
        <v>0</v>
      </c>
      <c r="AG5" s="168">
        <v>0.05</v>
      </c>
      <c r="AH5" s="168">
        <v>0</v>
      </c>
      <c r="AI5" s="186">
        <v>0.05</v>
      </c>
      <c r="AJ5" s="186">
        <v>0</v>
      </c>
      <c r="AK5" s="186">
        <v>0</v>
      </c>
      <c r="AL5" s="187">
        <v>0</v>
      </c>
      <c r="AM5" s="108" t="str">
        <f t="shared" ref="AM5:AM36" si="13">"[["&amp;LO5&amp;","&amp;MR5&amp;"],"&amp;"["&amp;LP5&amp;","&amp;MS5&amp;"],["&amp;LQ5&amp;","&amp;MT5&amp;"],"&amp;"["&amp;LR5&amp;","&amp;MU5&amp;"],"&amp;"["&amp;LS5&amp;","&amp;MV5&amp;"],"&amp;"["&amp;LT5&amp;","&amp;MW5&amp;"],"&amp;"["&amp;LU5&amp;","&amp;MX5&amp;"],"&amp;"["&amp;LV5&amp;","&amp;MY5&amp;"],"&amp;"["&amp;LW5&amp;","&amp;MZ5&amp;"],"&amp;"["&amp;LX5&amp;","&amp;NA5&amp;"],"&amp;"["&amp;LY5&amp;","&amp;NB5&amp;"],"&amp;"["&amp;LZ5&amp;","&amp;NC5&amp;"],"&amp;"["&amp;MA5&amp;","&amp;ND5&amp;"],"&amp;"["&amp;MB5&amp;","&amp;NE5&amp;"],"&amp;"["&amp;MC5&amp;","&amp;NF5&amp;"],"&amp;"["&amp;MD5&amp;","&amp;NG5&amp;"],"&amp;"["&amp;ME5&amp;","&amp;NH5&amp;"],"&amp;"["&amp;MF5&amp;","&amp;NI5&amp;"],"&amp;"["&amp;MG5&amp;","&amp;NJ5&amp;"],"&amp;"["&amp;MH5&amp;","&amp;NK5&amp;"],"&amp;"["&amp;MI5&amp;","&amp;NL5&amp;"],"&amp;"["&amp;MJ5&amp;","&amp;NM5&amp;"],"&amp;"["&amp;MK5&amp;","&amp;NN5&amp;"],"&amp;"["&amp;ML5&amp;","&amp;NO5&amp;"],"&amp;"["&amp;MM5&amp;","&amp;NP5&amp;"],"&amp;"["&amp;MN5&amp;","&amp;NQ5&amp;"],"&amp;"["&amp;MO5&amp;","&amp;NR5&amp;"],"&amp;"["&amp;MP5&amp;","&amp;NS5&amp;"]]"</f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5" s="39" t="str">
        <f t="shared" ref="AN5:AN26" si="14">"[["&amp;EM5&amp;","&amp;EN5&amp;"],["&amp;EO5&amp;","&amp;EP5&amp;"],["&amp;EQ5&amp;","&amp;ER5&amp;"]]"</f>
        <v>[[1,5],[2,2],[3,1]]</v>
      </c>
      <c r="AO5" s="195" t="str">
        <f t="shared" ref="AO5:AO26" si="15">"["&amp;EU5&amp;","&amp;EW5&amp;","&amp;EY5&amp;"]"</f>
        <v>[0.017778,0.008889,0.005926]</v>
      </c>
      <c r="AP5" s="195">
        <v>0</v>
      </c>
      <c r="AQ5" s="195">
        <v>1</v>
      </c>
      <c r="AR5" s="195">
        <f t="shared" ref="AR5:AR36" si="16">AQ5</f>
        <v>1</v>
      </c>
      <c r="AS5" s="195">
        <v>0</v>
      </c>
      <c r="AT5" s="195">
        <v>0.4</v>
      </c>
      <c r="AU5" s="195" t="s">
        <v>288</v>
      </c>
      <c r="AV5" s="195">
        <v>1</v>
      </c>
      <c r="AW5" s="199">
        <v>2</v>
      </c>
      <c r="AX5" s="39">
        <f t="shared" ref="AX5:AX13" si="17">IF(C5=4,1,IF(C5=6,2,-1))</f>
        <v>-1</v>
      </c>
      <c r="AY5" s="39">
        <v>0</v>
      </c>
      <c r="AZ5" s="39"/>
      <c r="BA5" s="96"/>
      <c r="BB5" s="96" t="s">
        <v>289</v>
      </c>
      <c r="BC5" s="39">
        <v>1</v>
      </c>
      <c r="BD5" s="200">
        <v>1.4</v>
      </c>
      <c r="BE5" s="39"/>
      <c r="BF5" s="39"/>
      <c r="BG5" s="39">
        <v>0.5</v>
      </c>
      <c r="BH5" s="39">
        <v>1</v>
      </c>
      <c r="BI5" s="39" t="s">
        <v>290</v>
      </c>
      <c r="BJ5" s="203">
        <v>0.75</v>
      </c>
      <c r="BK5" s="203">
        <v>0.6</v>
      </c>
      <c r="BL5" s="96">
        <f t="shared" ref="BL5:BL26" si="18">F5</f>
        <v>2</v>
      </c>
      <c r="BM5" s="96" t="s">
        <v>291</v>
      </c>
      <c r="BN5" s="96">
        <v>1</v>
      </c>
      <c r="BO5" s="96" t="s">
        <v>292</v>
      </c>
      <c r="BP5" s="96" t="s">
        <v>293</v>
      </c>
      <c r="BQ5" s="207" t="s">
        <v>294</v>
      </c>
      <c r="BR5" s="207" t="s">
        <v>294</v>
      </c>
      <c r="BS5" s="128">
        <v>1</v>
      </c>
      <c r="BT5" s="128">
        <v>1</v>
      </c>
      <c r="BU5" s="127"/>
      <c r="BV5" s="127"/>
      <c r="BW5" s="127" t="s">
        <v>295</v>
      </c>
      <c r="BX5" s="218">
        <v>0</v>
      </c>
      <c r="BY5" s="128">
        <f t="shared" ref="BY5:BY36" si="19">DV5</f>
        <v>1.5</v>
      </c>
      <c r="BZ5" s="219" t="str">
        <f t="shared" ref="BZ5:BZ36" si="20">"["&amp;DV5&amp;","&amp;DW5&amp;","&amp;DX5&amp;","&amp;DY5&amp;"]"</f>
        <v>[1.5,2,2,1.5]</v>
      </c>
      <c r="CA5" s="42">
        <v>0</v>
      </c>
      <c r="CB5" s="42">
        <v>1</v>
      </c>
      <c r="CC5" s="42">
        <v>1</v>
      </c>
      <c r="CD5" s="42">
        <v>1</v>
      </c>
      <c r="CE5" s="42">
        <v>0</v>
      </c>
      <c r="CF5" s="42">
        <v>0</v>
      </c>
      <c r="CG5" s="42">
        <v>0</v>
      </c>
      <c r="CH5" s="42"/>
      <c r="CI5" s="42"/>
      <c r="CJ5" s="42"/>
      <c r="CK5" s="42"/>
      <c r="CL5" s="42"/>
      <c r="CM5" s="42"/>
      <c r="CN5" s="42"/>
      <c r="CO5" s="42"/>
      <c r="CP5" s="42" t="s">
        <v>296</v>
      </c>
      <c r="CQ5" s="42"/>
      <c r="CR5" s="42"/>
      <c r="CS5" s="53" t="s">
        <v>297</v>
      </c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 t="s">
        <v>298</v>
      </c>
      <c r="DV5" s="42">
        <f t="shared" ref="DV5:DV40" si="21">IF(C5&lt;4,MIN($DW$1*$DX$2,F5*$DW$2),F5*0.1)</f>
        <v>1.5</v>
      </c>
      <c r="DW5" s="128">
        <f t="shared" ref="DW5:DW40" si="22">IF(F5&lt;=10,F5,MIN($DW$1*$DX$2,F5*$DW$2,6))</f>
        <v>2</v>
      </c>
      <c r="DX5" s="128">
        <f t="shared" ref="DX5:DX40" si="23">IF(C5&lt;=4,F5,0)</f>
        <v>2</v>
      </c>
      <c r="DY5" s="128">
        <f t="shared" ref="DY5:DY36" si="24">DV5</f>
        <v>1.5</v>
      </c>
      <c r="DZ5" s="128"/>
      <c r="EA5" s="228" t="s">
        <v>299</v>
      </c>
      <c r="EB5" s="252"/>
      <c r="EK5" s="269">
        <f t="shared" ref="EK5:EK36" si="25">F5*(1+$EN$1)</f>
        <v>2.2</v>
      </c>
      <c r="EL5" s="270">
        <f>EN1</f>
        <v>0.1</v>
      </c>
      <c r="EM5" s="271">
        <v>1</v>
      </c>
      <c r="EN5" s="108">
        <v>5</v>
      </c>
      <c r="EO5" s="271">
        <v>2</v>
      </c>
      <c r="EP5" s="108">
        <v>2</v>
      </c>
      <c r="EQ5" s="271">
        <v>3</v>
      </c>
      <c r="ER5" s="108">
        <v>1</v>
      </c>
      <c r="ES5" s="108">
        <f t="shared" ref="ES5:ES36" si="26">(EM5*EN5+EO5*EP5+EQ5*ER5)/(EN5+EP5+ER5)</f>
        <v>1.5</v>
      </c>
      <c r="ET5" s="108">
        <f t="shared" ref="ET5:ET36" si="27">ET$3/10</f>
        <v>7.5</v>
      </c>
      <c r="EU5" s="283">
        <f t="shared" ref="EU5:EU36" si="28">ROUND(F5*EL5/ET5/ES5,6)</f>
        <v>0.017778</v>
      </c>
      <c r="EV5" s="108">
        <f t="shared" ref="EV5:EV36" si="29">EV$3/10</f>
        <v>15</v>
      </c>
      <c r="EW5" s="293">
        <f t="shared" ref="EW5:EW36" si="30">ROUND(F5*EL5/EV5/ES5,6)</f>
        <v>0.008889</v>
      </c>
      <c r="EX5" s="108">
        <f t="shared" ref="EX5:EX36" si="31">EX$3/10</f>
        <v>22.5</v>
      </c>
      <c r="EY5" s="294">
        <f t="shared" ref="EY5:EY36" si="32">ROUND(F5*EL5/EX5/ES5,6)</f>
        <v>0.005926</v>
      </c>
      <c r="FB5" s="288" t="s">
        <v>144</v>
      </c>
      <c r="FC5" s="289">
        <v>1</v>
      </c>
      <c r="FD5" s="290" t="s">
        <v>300</v>
      </c>
      <c r="FE5" s="309">
        <f>FE2/FC6</f>
        <v>8.33333333333334e-6</v>
      </c>
      <c r="FG5" s="310"/>
      <c r="FH5" s="311">
        <v>0</v>
      </c>
      <c r="FI5" s="146">
        <v>1</v>
      </c>
      <c r="FJ5" s="310">
        <f t="shared" ref="FJ5:FJ36" si="33">IF(FH5=0,0,FH$4*$F5/FH5*$FE$2)</f>
        <v>0</v>
      </c>
      <c r="FK5" s="311">
        <f t="shared" ref="FK5:FK36" si="34">FH5</f>
        <v>0</v>
      </c>
      <c r="FL5" s="146">
        <f t="shared" ref="FL5:FL36" si="35">FI5</f>
        <v>1</v>
      </c>
      <c r="FM5" s="310">
        <f t="shared" ref="FM5:FM36" si="36">IF(FK5=0,0,FK$4*$F5/FK5*$FE$2)</f>
        <v>0</v>
      </c>
      <c r="FN5" s="311">
        <f t="shared" ref="FN5:FN36" si="37">FK5</f>
        <v>0</v>
      </c>
      <c r="FO5" s="146">
        <f t="shared" ref="FO5:FO36" si="38">FL5</f>
        <v>1</v>
      </c>
      <c r="FP5" s="310">
        <f t="shared" ref="FP5:FP36" si="39">IF(FN5=0,0,FN$4*$F5/FN5*$FE$2)</f>
        <v>0</v>
      </c>
      <c r="FQ5" s="311">
        <f t="shared" ref="FQ5:FQ36" si="40">FN5</f>
        <v>0</v>
      </c>
      <c r="FR5" s="146">
        <f t="shared" ref="FR5:FR36" si="41">FO5</f>
        <v>1</v>
      </c>
      <c r="FS5" s="310">
        <f t="shared" ref="FS5:FS36" si="42">IF(FQ5=0,0,FQ$4*$F5/FQ5*$FE$2)</f>
        <v>0</v>
      </c>
      <c r="FT5" s="311">
        <f t="shared" ref="FT5:FT36" si="43">FQ5</f>
        <v>0</v>
      </c>
      <c r="FU5" s="146">
        <f t="shared" ref="FU5:FU36" si="44">FR5</f>
        <v>1</v>
      </c>
      <c r="FV5" s="310">
        <f t="shared" ref="FV5:FV36" si="45">IF(FT5=0,0,FT$4*$F5/FT5*$FE$2)</f>
        <v>0</v>
      </c>
      <c r="FW5" s="311">
        <f t="shared" ref="FW5:FW36" si="46">FT5</f>
        <v>0</v>
      </c>
      <c r="FX5" s="146">
        <f t="shared" ref="FX5:FX36" si="47">FU5</f>
        <v>1</v>
      </c>
      <c r="FY5" s="310">
        <f t="shared" ref="FY5:FY36" si="48">IF(FW5=0,0,FW$4*$F5/FW5*$FE$2)</f>
        <v>0</v>
      </c>
      <c r="FZ5" s="311">
        <f t="shared" ref="FZ5:FZ36" si="49">FW5</f>
        <v>0</v>
      </c>
      <c r="GA5" s="146">
        <f t="shared" ref="GA5:GA36" si="50">FX5</f>
        <v>1</v>
      </c>
      <c r="GB5" s="310">
        <f t="shared" ref="GB5:GB36" si="51">IF(FZ5=0,0,FZ$4*$F5/FZ5*$FE$2)</f>
        <v>0</v>
      </c>
      <c r="GC5" s="311">
        <f t="shared" ref="GC5:GC36" si="52">FZ5</f>
        <v>0</v>
      </c>
      <c r="GD5" s="146">
        <f t="shared" ref="GD5:GD36" si="53">GA5</f>
        <v>1</v>
      </c>
      <c r="GE5" s="310">
        <f t="shared" ref="GE5:GE36" si="54">IF(GC5=0,0,GC$4*$F5/GC5*$FE$2)</f>
        <v>0</v>
      </c>
      <c r="GF5" s="311">
        <f t="shared" ref="GF5:GF36" si="55">GC5</f>
        <v>0</v>
      </c>
      <c r="GG5" s="146">
        <f t="shared" ref="GG5:GG36" si="56">GD5</f>
        <v>1</v>
      </c>
      <c r="GH5" s="310">
        <f t="shared" ref="GH5:GH36" si="57">IF(GF5=0,0,GF$4*$F5/GF5*$FE$2)</f>
        <v>0</v>
      </c>
      <c r="GI5" s="311">
        <f t="shared" ref="GI5:GI36" si="58">GF5</f>
        <v>0</v>
      </c>
      <c r="GJ5" s="146">
        <f t="shared" ref="GJ5:GJ36" si="59">GG5</f>
        <v>1</v>
      </c>
      <c r="GK5" s="310">
        <f t="shared" ref="GK5:GK36" si="60">IF(GI5=0,0,GI$4*$F5/GI5*$FE$2)</f>
        <v>0</v>
      </c>
      <c r="GL5" s="311">
        <f t="shared" ref="GL5:GL36" si="61">$GI5*GL$4/$GI$4</f>
        <v>0</v>
      </c>
      <c r="GM5" s="146">
        <f t="shared" ref="GM5:GM36" si="62">$GJ5*GL$4/$GI$4</f>
        <v>2</v>
      </c>
      <c r="GN5" s="310">
        <f t="shared" ref="GN5:GN36" si="63">IF(GL5=0,0,GL$4*$F5/GL5*$FE$2)</f>
        <v>0</v>
      </c>
      <c r="GO5" s="311">
        <f t="shared" ref="GO5:GO36" si="64">$GI5*GO$4/$GI$4</f>
        <v>0</v>
      </c>
      <c r="GP5" s="146">
        <f t="shared" ref="GP5:GP36" si="65">$GJ5*GO$4/$GI$4</f>
        <v>4</v>
      </c>
      <c r="GQ5" s="310">
        <f t="shared" ref="GQ5:GQ36" si="66">IF(GO5=0,0,GO$4*$F5/GO5*$FE$2)</f>
        <v>0</v>
      </c>
      <c r="GR5" s="311">
        <f t="shared" ref="GR5:GR36" si="67">$GI5*GR$4/$GI$4</f>
        <v>0</v>
      </c>
      <c r="GS5" s="146">
        <f t="shared" ref="GS5:GS36" si="68">$GJ5*GR$4/$GI$4</f>
        <v>6</v>
      </c>
      <c r="GT5" s="310">
        <f t="shared" ref="GT5:GT36" si="69">IF(GR5=0,0,GR$4*$F5/GR5*$FE$2)</f>
        <v>0</v>
      </c>
      <c r="GU5" s="311">
        <f t="shared" ref="GU5:GU36" si="70">$GI5*GU$4/$GI$4</f>
        <v>0</v>
      </c>
      <c r="GV5" s="146">
        <f t="shared" ref="GV5:GV36" si="71">$GJ5*GU$4/$GI$4</f>
        <v>8</v>
      </c>
      <c r="GW5" s="310">
        <f t="shared" ref="GW5:GW36" si="72">IF(GU5=0,0,GU$4*$F5/GU5*$FE$2)</f>
        <v>0</v>
      </c>
      <c r="GX5" s="311">
        <f t="shared" ref="GX5:GX36" si="73">$GI5*GX$4/$GI$4</f>
        <v>0</v>
      </c>
      <c r="GY5" s="146">
        <f t="shared" ref="GY5:GY36" si="74">$GJ5*GX$4/$GI$4</f>
        <v>10</v>
      </c>
      <c r="GZ5" s="310">
        <f t="shared" ref="GZ5:GZ36" si="75">IF(GX5=0,0,GX$4*$F5/GX5*$FE$2)</f>
        <v>0</v>
      </c>
      <c r="HA5" s="311">
        <f t="shared" ref="HA5:HA36" si="76">$GI5*HA$4/$GI$4</f>
        <v>0</v>
      </c>
      <c r="HB5" s="146">
        <f t="shared" ref="HB5:HB36" si="77">$GJ5*HA$4/$GI$4</f>
        <v>20</v>
      </c>
      <c r="HC5" s="310">
        <f t="shared" ref="HC5:HC36" si="78">IF(HA5=0,0,HA$4*$F5/HA5*$FE$2)</f>
        <v>0</v>
      </c>
      <c r="HD5" s="311">
        <f t="shared" ref="HD5:HD36" si="79">$GI5*HD$4/$GI$4</f>
        <v>0</v>
      </c>
      <c r="HE5" s="146">
        <f t="shared" ref="HE5:HE36" si="80">$GJ5*HD$4/$GI$4</f>
        <v>40</v>
      </c>
      <c r="HF5" s="310">
        <f t="shared" ref="HF5:HF36" si="81">IF(HD5=0,0,HD$4*$F5/HD5*$FE$2)</f>
        <v>0</v>
      </c>
      <c r="HG5" s="311">
        <f t="shared" ref="HG5:HG36" si="82">$GI5*HG$4/$GI$4</f>
        <v>0</v>
      </c>
      <c r="HH5" s="146">
        <f t="shared" ref="HH5:HH36" si="83">$GJ5*HG$4/$GI$4</f>
        <v>60</v>
      </c>
      <c r="HI5" s="310">
        <f t="shared" ref="HI5:HI36" si="84">IF(HG5=0,0,HG$4*$F5/HG5*$FE$2)</f>
        <v>0</v>
      </c>
      <c r="HJ5" s="311">
        <f t="shared" ref="HJ5:HJ36" si="85">$GI5*HJ$4/$GI$4</f>
        <v>0</v>
      </c>
      <c r="HK5" s="146">
        <f t="shared" ref="HK5:HK36" si="86">$GJ5*HJ$4/$GI$4</f>
        <v>80</v>
      </c>
      <c r="HL5" s="310">
        <f t="shared" ref="HL5:HL36" si="87">IF(HJ5=0,0,HJ$4*$F5/HJ5*$FE$2)</f>
        <v>0</v>
      </c>
      <c r="HM5" s="311">
        <f t="shared" ref="HM5:HM36" si="88">$GI5*HM$4/$GI$4</f>
        <v>0</v>
      </c>
      <c r="HN5" s="146">
        <f t="shared" ref="HN5:HN36" si="89">$GJ5*HM$4/$GI$4</f>
        <v>100</v>
      </c>
      <c r="HO5" s="310">
        <f t="shared" ref="HO5:HO36" si="90">IF(HM5=0,0,HM$4*$F5/HM5*$FE$2)</f>
        <v>0</v>
      </c>
      <c r="HQ5" s="288" t="s">
        <v>144</v>
      </c>
      <c r="HR5" s="289">
        <v>1</v>
      </c>
      <c r="HS5" s="290" t="s">
        <v>300</v>
      </c>
      <c r="HT5" s="320">
        <f>HT2/HR6</f>
        <v>5.55555555555556e-9</v>
      </c>
      <c r="HV5" s="310"/>
      <c r="HW5" s="311">
        <v>1</v>
      </c>
      <c r="HX5" s="146">
        <v>1</v>
      </c>
      <c r="HY5" s="327">
        <f t="shared" ref="HY5:HY36" si="91">IF(HW5=0,0,HW$4*$F5/HW5*$HT$2)</f>
        <v>2.22222222222222e-7</v>
      </c>
      <c r="HZ5" s="311">
        <f t="shared" ref="HZ5:HZ36" si="92">HW5</f>
        <v>1</v>
      </c>
      <c r="IA5" s="146">
        <f t="shared" ref="IA5:IA36" si="93">HX5</f>
        <v>1</v>
      </c>
      <c r="IB5" s="310">
        <f t="shared" ref="IB5:IB36" si="94">IF(HZ5=0,0,HZ$4*$F5/HZ5*$HT$2)</f>
        <v>4.44444444444445e-7</v>
      </c>
      <c r="IC5" s="311">
        <f t="shared" ref="IC5:IC36" si="95">HZ5</f>
        <v>1</v>
      </c>
      <c r="ID5" s="146">
        <f t="shared" ref="ID5:ID36" si="96">IA5</f>
        <v>1</v>
      </c>
      <c r="IE5" s="310">
        <f t="shared" ref="IE5:IE36" si="97">IF(IC5=0,0,IC$4*$F5/IC5*$HT$2)</f>
        <v>6.66666666666667e-7</v>
      </c>
      <c r="IF5" s="311">
        <f t="shared" ref="IF5:IF36" si="98">IC5</f>
        <v>1</v>
      </c>
      <c r="IG5" s="146">
        <f t="shared" ref="IG5:IG36" si="99">ID5</f>
        <v>1</v>
      </c>
      <c r="IH5" s="310">
        <f t="shared" ref="IH5:IH36" si="100">IF(IF5=0,0,IF$4*$F5/IF5*$HT$2)</f>
        <v>8.8888888888889e-7</v>
      </c>
      <c r="II5" s="311">
        <f t="shared" ref="II5:II36" si="101">IF5</f>
        <v>1</v>
      </c>
      <c r="IJ5" s="146">
        <f t="shared" ref="IJ5:IJ36" si="102">IG5</f>
        <v>1</v>
      </c>
      <c r="IK5" s="310">
        <f t="shared" ref="IK5:IK36" si="103">IF(II5=0,0,II$4*$F5/II5*$HT$2)</f>
        <v>1.11111111111111e-6</v>
      </c>
      <c r="IL5" s="311">
        <f t="shared" ref="IL5:IL36" si="104">II5</f>
        <v>1</v>
      </c>
      <c r="IM5" s="146">
        <f t="shared" ref="IM5:IM36" si="105">IJ5</f>
        <v>1</v>
      </c>
      <c r="IN5" s="310">
        <f t="shared" ref="IN5:IN36" si="106">IF(IL5=0,0,IL$4*$F5/IL5*$HT$2)</f>
        <v>2.22222222222222e-6</v>
      </c>
      <c r="IO5" s="311">
        <f t="shared" ref="IO5:IO36" si="107">IL5</f>
        <v>1</v>
      </c>
      <c r="IP5" s="146">
        <f t="shared" ref="IP5:IP36" si="108">IM5</f>
        <v>1</v>
      </c>
      <c r="IQ5" s="310">
        <f t="shared" ref="IQ5:IQ36" si="109">IF(IO5=0,0,IO$4*$F5/IO5*$HT$2)</f>
        <v>4.44444444444445e-6</v>
      </c>
      <c r="IR5" s="311">
        <f t="shared" ref="IR5:IR36" si="110">IO5</f>
        <v>1</v>
      </c>
      <c r="IS5" s="146">
        <f t="shared" ref="IS5:IS36" si="111">IP5</f>
        <v>1</v>
      </c>
      <c r="IT5" s="310">
        <f t="shared" ref="IT5:IT36" si="112">IF(IR5=0,0,IR$4*$F5/IR5*$HT$2)</f>
        <v>6.66666666666667e-6</v>
      </c>
      <c r="IU5" s="311">
        <f t="shared" ref="IU5:IU36" si="113">IR5</f>
        <v>1</v>
      </c>
      <c r="IV5" s="146">
        <f t="shared" ref="IV5:IV36" si="114">IS5</f>
        <v>1</v>
      </c>
      <c r="IW5" s="310">
        <f t="shared" ref="IW5:IW36" si="115">IF(IU5=0,0,IU$4*$F5/IU5*$HT$2)</f>
        <v>8.8888888888889e-6</v>
      </c>
      <c r="IX5" s="311">
        <f t="shared" ref="IX5:IX36" si="116">IU5</f>
        <v>1</v>
      </c>
      <c r="IY5" s="146">
        <f t="shared" ref="IY5:IY36" si="117">IV5</f>
        <v>1</v>
      </c>
      <c r="IZ5" s="310">
        <f t="shared" ref="IZ5:IZ36" si="118">IF(IX5=0,0,IX$4*$F5/IX5*$HT$2)</f>
        <v>1.11111111111111e-5</v>
      </c>
      <c r="JA5" s="311">
        <f t="shared" ref="JA5:JA36" si="119">IX5</f>
        <v>1</v>
      </c>
      <c r="JB5" s="146">
        <f t="shared" ref="JB5:JB36" si="120">IY5</f>
        <v>1</v>
      </c>
      <c r="JC5" s="310">
        <f t="shared" ref="JC5:JC36" si="121">IF(JA5=0,0,JA$4*$F5/JA5*$HT$2)</f>
        <v>2.22222222222222e-5</v>
      </c>
      <c r="JD5" s="311">
        <f t="shared" ref="JD5:JD36" si="122">JA5</f>
        <v>1</v>
      </c>
      <c r="JE5" s="146">
        <f t="shared" ref="JE5:JE36" si="123">JB5</f>
        <v>1</v>
      </c>
      <c r="JF5" s="310">
        <f t="shared" ref="JF5:JF36" si="124">IF(JD5=0,0,JD$4*$F5/JD5*$HT$2)</f>
        <v>4.44444444444445e-5</v>
      </c>
      <c r="JG5" s="311">
        <f t="shared" ref="JG5:JG36" si="125">JD5</f>
        <v>1</v>
      </c>
      <c r="JH5" s="146">
        <f t="shared" ref="JH5:JH36" si="126">JE5</f>
        <v>1</v>
      </c>
      <c r="JI5" s="310">
        <f t="shared" ref="JI5:JI36" si="127">IF(JG5=0,0,JG$4*$F5/JG5*$HT$2)</f>
        <v>6.66666666666667e-5</v>
      </c>
      <c r="JJ5" s="311">
        <f t="shared" ref="JJ5:JJ36" si="128">JG5</f>
        <v>1</v>
      </c>
      <c r="JK5" s="146">
        <f t="shared" ref="JK5:JK36" si="129">JH5</f>
        <v>1</v>
      </c>
      <c r="JL5" s="310">
        <f t="shared" ref="JL5:JL36" si="130">IF(JJ5=0,0,JJ$4*$F5/JJ5*$HT$2)</f>
        <v>8.8888888888889e-5</v>
      </c>
      <c r="JM5" s="311">
        <f t="shared" ref="JM5:JM36" si="131">JJ5</f>
        <v>1</v>
      </c>
      <c r="JN5" s="146">
        <f t="shared" ref="JN5:JN36" si="132">JK5</f>
        <v>1</v>
      </c>
      <c r="JO5" s="310">
        <f t="shared" ref="JO5:JO36" si="133">IF(JM5=0,0,JM$4*$F5/JM5*$HT$2)</f>
        <v>0.000111111111111111</v>
      </c>
      <c r="JP5" s="311">
        <f t="shared" ref="JP5:JP36" si="134">JM5</f>
        <v>1</v>
      </c>
      <c r="JQ5" s="146">
        <f t="shared" ref="JQ5:JQ36" si="135">JN5</f>
        <v>1</v>
      </c>
      <c r="JR5" s="310">
        <f t="shared" ref="JR5:JR36" si="136">IF(JP5=0,0,JP$4*$F5/JP5*$HT$2)</f>
        <v>0.000222222222222222</v>
      </c>
      <c r="JS5" s="311">
        <f t="shared" ref="JS5:JS36" si="137">JP5</f>
        <v>1</v>
      </c>
      <c r="JT5" s="146">
        <f t="shared" ref="JT5:JT36" si="138">JQ5</f>
        <v>1</v>
      </c>
      <c r="JU5" s="310">
        <f t="shared" ref="JU5:JU36" si="139">IF(JS5=0,0,JS$4*$F5/JS5*$HT$2)</f>
        <v>0.000444444444444445</v>
      </c>
      <c r="JV5" s="311">
        <f t="shared" ref="JV5:JV36" si="140">JS5</f>
        <v>1</v>
      </c>
      <c r="JW5" s="146">
        <f t="shared" ref="JW5:JW36" si="141">JT5</f>
        <v>1</v>
      </c>
      <c r="JX5" s="310">
        <f t="shared" ref="JX5:JX36" si="142">IF(JV5=0,0,JV$4*$F5/JV5*$HT$2)</f>
        <v>0.000666666666666667</v>
      </c>
      <c r="JY5" s="311">
        <f t="shared" ref="JY5:JY36" si="143">JV5</f>
        <v>1</v>
      </c>
      <c r="JZ5" s="146">
        <f t="shared" ref="JZ5:JZ36" si="144">JW5</f>
        <v>1</v>
      </c>
      <c r="KA5" s="310">
        <f t="shared" ref="KA5:KA36" si="145">IF(JY5=0,0,JY$4*$F5/JY5*$HT$2)</f>
        <v>0.00088888888888889</v>
      </c>
      <c r="KB5" s="311">
        <f t="shared" ref="KB5:KB36" si="146">JY5</f>
        <v>1</v>
      </c>
      <c r="KC5" s="146">
        <f t="shared" ref="KC5:KC36" si="147">JZ5</f>
        <v>1</v>
      </c>
      <c r="KD5" s="310">
        <f t="shared" ref="KD5:KD36" si="148">IF(KB5=0,0,KB$4*$F5/KB5*$HT$2)</f>
        <v>0.00111111111111111</v>
      </c>
      <c r="KG5" s="91" t="s">
        <v>34</v>
      </c>
      <c r="KH5" s="333">
        <f>MAX(KI5:LB67)</f>
        <v>0.71875</v>
      </c>
      <c r="KI5" s="334">
        <f t="shared" ref="KI5:LB5" si="149">$AI5*KI$4/10000*$F5*KI$3/$KQ$1</f>
        <v>0</v>
      </c>
      <c r="KJ5" s="334">
        <f t="shared" si="149"/>
        <v>0</v>
      </c>
      <c r="KK5" s="334">
        <f t="shared" si="149"/>
        <v>0</v>
      </c>
      <c r="KL5" s="334">
        <f t="shared" si="149"/>
        <v>8e-5</v>
      </c>
      <c r="KM5" s="334">
        <f t="shared" si="149"/>
        <v>0.0001</v>
      </c>
      <c r="KN5" s="334">
        <f t="shared" si="149"/>
        <v>0.0002</v>
      </c>
      <c r="KO5" s="334">
        <f t="shared" si="149"/>
        <v>0.0004</v>
      </c>
      <c r="KP5" s="334">
        <f t="shared" si="149"/>
        <v>0.0006</v>
      </c>
      <c r="KQ5" s="334">
        <f t="shared" si="149"/>
        <v>0.0008</v>
      </c>
      <c r="KR5" s="334">
        <f t="shared" si="149"/>
        <v>0.001</v>
      </c>
      <c r="KS5" s="334">
        <f t="shared" si="149"/>
        <v>0.002</v>
      </c>
      <c r="KT5" s="334">
        <f t="shared" si="149"/>
        <v>0.0025</v>
      </c>
      <c r="KU5" s="334">
        <f t="shared" si="149"/>
        <v>0.0024996</v>
      </c>
      <c r="KV5" s="334">
        <f t="shared" si="149"/>
        <v>0.0024992</v>
      </c>
      <c r="KW5" s="334">
        <f t="shared" si="149"/>
        <v>0.002499</v>
      </c>
      <c r="KX5" s="334">
        <f t="shared" si="149"/>
        <v>0.002498</v>
      </c>
      <c r="KY5" s="334">
        <f t="shared" si="149"/>
        <v>0.002496</v>
      </c>
      <c r="KZ5" s="334">
        <f t="shared" si="149"/>
        <v>0.002496</v>
      </c>
      <c r="LA5" s="334">
        <f t="shared" si="149"/>
        <v>0.002496</v>
      </c>
      <c r="LB5" s="334">
        <f t="shared" si="149"/>
        <v>0.00249</v>
      </c>
      <c r="LD5" s="46">
        <v>0</v>
      </c>
      <c r="LE5" s="50">
        <v>99999</v>
      </c>
      <c r="LI5" s="91">
        <v>0</v>
      </c>
      <c r="LJ5" s="91">
        <v>0</v>
      </c>
      <c r="LK5" s="91">
        <v>0</v>
      </c>
      <c r="LN5" s="108"/>
      <c r="LO5" s="343">
        <v>0.05</v>
      </c>
      <c r="LP5" s="343">
        <v>0.05</v>
      </c>
      <c r="LQ5" s="343">
        <v>0.05</v>
      </c>
      <c r="LR5" s="343">
        <v>0.05</v>
      </c>
      <c r="LS5" s="343">
        <v>0.05</v>
      </c>
      <c r="LT5" s="343">
        <v>0.025</v>
      </c>
      <c r="LU5" s="343">
        <v>0.025</v>
      </c>
      <c r="LV5" s="343">
        <v>0.025</v>
      </c>
      <c r="LW5" s="343">
        <v>0.025</v>
      </c>
      <c r="LX5" s="343">
        <v>0.025</v>
      </c>
      <c r="LY5" s="343">
        <v>0.005</v>
      </c>
      <c r="LZ5" s="343">
        <v>0.005</v>
      </c>
      <c r="MA5" s="343">
        <v>0.005</v>
      </c>
      <c r="MB5" s="343">
        <v>0.005</v>
      </c>
      <c r="MC5" s="343">
        <v>0.005</v>
      </c>
      <c r="MD5" s="343">
        <v>0.0009</v>
      </c>
      <c r="ME5" s="343">
        <v>0.0009</v>
      </c>
      <c r="MF5" s="343">
        <v>0.0009</v>
      </c>
      <c r="MG5" s="343">
        <v>0.0009</v>
      </c>
      <c r="MH5" s="343">
        <v>0.0009</v>
      </c>
      <c r="MI5" s="343">
        <v>0.0006</v>
      </c>
      <c r="MJ5" s="343">
        <v>0.00045</v>
      </c>
      <c r="MK5" s="343">
        <v>0.0004</v>
      </c>
      <c r="ML5" s="343">
        <v>0.0003</v>
      </c>
      <c r="MM5" s="343">
        <v>0.00025</v>
      </c>
      <c r="MN5" s="343">
        <v>0.00025</v>
      </c>
      <c r="MO5" s="343">
        <v>0.0002</v>
      </c>
      <c r="MP5" s="343">
        <v>0.0002</v>
      </c>
      <c r="MQ5" s="343"/>
      <c r="MR5" s="104">
        <v>1</v>
      </c>
      <c r="MS5" s="104">
        <v>1</v>
      </c>
      <c r="MT5" s="104">
        <v>1</v>
      </c>
      <c r="MU5" s="104">
        <v>1</v>
      </c>
      <c r="MV5" s="104">
        <v>1</v>
      </c>
      <c r="MW5" s="104">
        <v>1</v>
      </c>
      <c r="MX5" s="91">
        <v>1</v>
      </c>
      <c r="MY5" s="91">
        <v>1</v>
      </c>
      <c r="MZ5" s="91">
        <v>1</v>
      </c>
      <c r="NA5" s="91">
        <v>1</v>
      </c>
      <c r="NB5" s="91">
        <v>1</v>
      </c>
      <c r="NC5" s="91">
        <v>1</v>
      </c>
      <c r="ND5" s="91">
        <v>1</v>
      </c>
      <c r="NE5" s="91">
        <v>1</v>
      </c>
      <c r="NF5" s="91">
        <v>1</v>
      </c>
      <c r="NG5" s="91">
        <v>1</v>
      </c>
      <c r="NH5" s="91">
        <v>1</v>
      </c>
      <c r="NI5" s="91">
        <v>1</v>
      </c>
      <c r="NJ5" s="91">
        <v>1</v>
      </c>
      <c r="NK5" s="91">
        <v>1</v>
      </c>
      <c r="NL5" s="91">
        <v>1</v>
      </c>
      <c r="NM5" s="91">
        <v>1</v>
      </c>
      <c r="NN5" s="91">
        <v>1</v>
      </c>
      <c r="NO5" s="91">
        <v>1</v>
      </c>
      <c r="NP5" s="91">
        <v>1</v>
      </c>
      <c r="NQ5" s="91">
        <v>1</v>
      </c>
      <c r="NR5" s="91">
        <v>1</v>
      </c>
      <c r="NS5" s="91">
        <v>1</v>
      </c>
      <c r="NU5" s="345">
        <f t="shared" ref="NU5:NU36" si="150">$F5*NU$4*LO5/MR5/20000</f>
        <v>0.0001</v>
      </c>
      <c r="NV5" s="345">
        <f t="shared" ref="NV5:NV36" si="151">$F5*NV$4*LP5/MS5/20000</f>
        <v>0.0002</v>
      </c>
      <c r="NW5" s="345">
        <f t="shared" ref="NW5:NW36" si="152">$F5*NW$4*LQ5/MT5/20000</f>
        <v>0.0003</v>
      </c>
      <c r="NX5" s="345">
        <f t="shared" ref="NX5:NX36" si="153">$F5*NX$4*LR5/MU5/20000</f>
        <v>0.0004</v>
      </c>
      <c r="NY5" s="345">
        <f t="shared" ref="NY5:NY36" si="154">$F5*NY$4*LS5/MV5/20000</f>
        <v>0.0005</v>
      </c>
      <c r="NZ5" s="345">
        <f t="shared" ref="NZ5:NZ36" si="155">$F5*NZ$4*LT5/MW5/20000</f>
        <v>0.0005</v>
      </c>
      <c r="OA5" s="345">
        <f t="shared" ref="OA5:OA36" si="156">$F5*OA$4*LU5/MX5/20000</f>
        <v>0.001</v>
      </c>
      <c r="OB5" s="345">
        <f t="shared" ref="OB5:OB36" si="157">$F5*OB$4*LV5/MY5/20000</f>
        <v>0.0015</v>
      </c>
      <c r="OC5" s="345">
        <f t="shared" ref="OC5:OC36" si="158">$F5*OC$4*LW5/MZ5/20000</f>
        <v>0.002</v>
      </c>
      <c r="OD5" s="345">
        <f t="shared" ref="OD5:OD36" si="159">$F5*OD$4*LX5/NA5/20000</f>
        <v>0.0025</v>
      </c>
      <c r="OE5" s="345">
        <f t="shared" ref="OE5:OE36" si="160">$F5*OE$4*LY5/NB5/20000</f>
        <v>0.001</v>
      </c>
      <c r="OF5" s="345">
        <f t="shared" ref="OF5:OF36" si="161">$F5*OF$4*LZ5/NC5/20000</f>
        <v>0.002</v>
      </c>
      <c r="OG5" s="345">
        <f t="shared" ref="OG5:OG36" si="162">$F5*OG$4*MA5/ND5/20000</f>
        <v>0.003</v>
      </c>
      <c r="OH5" s="345">
        <f t="shared" ref="OH5:OH36" si="163">$F5*OH$4*MB5/NE5/20000</f>
        <v>0.004</v>
      </c>
      <c r="OI5" s="345">
        <f t="shared" ref="OI5:OI36" si="164">$F5*OI$4*MC5/NF5/20000</f>
        <v>0.005</v>
      </c>
      <c r="OJ5" s="345">
        <f t="shared" ref="OJ5:OJ36" si="165">$F5*OJ$4*MD5/NG5/20000</f>
        <v>0.0018</v>
      </c>
      <c r="OK5" s="345">
        <f t="shared" ref="OK5:OK36" si="166">$F5*OK$4*ME5/NH5/20000</f>
        <v>0.0036</v>
      </c>
      <c r="OL5" s="345">
        <f t="shared" ref="OL5:OL36" si="167">$F5*OL$4*MF5/NI5/20000</f>
        <v>0.0054</v>
      </c>
      <c r="OM5" s="345">
        <f t="shared" ref="OM5:OM36" si="168">$F5*OM$4*MG5/NJ5/20000</f>
        <v>0.0072</v>
      </c>
      <c r="ON5" s="345">
        <f t="shared" ref="ON5:ON36" si="169">$F5*ON$4*MH5/NK5/20000</f>
        <v>0.009</v>
      </c>
      <c r="OO5" s="345">
        <f t="shared" ref="OO5:OO36" si="170">$F5*OO$4*MI5/NL5/20000</f>
        <v>0.009</v>
      </c>
      <c r="OP5" s="345">
        <f t="shared" ref="OP5:OP36" si="171">$F5*OP$4*MJ5/NM5/20000</f>
        <v>0.009</v>
      </c>
      <c r="OQ5" s="345">
        <f t="shared" ref="OQ5:OQ36" si="172">$F5*OQ$4*MK5/NN5/20000</f>
        <v>0.01</v>
      </c>
      <c r="OR5" s="345">
        <f t="shared" ref="OR5:OR36" si="173">$F5*OR$4*ML5/NO5/20000</f>
        <v>0.009</v>
      </c>
      <c r="OS5" s="345">
        <f t="shared" ref="OS5:OS36" si="174">$F5*OS$4*MM5/NP5/20000</f>
        <v>0.00875</v>
      </c>
      <c r="OT5" s="345">
        <f t="shared" ref="OT5:OT36" si="175">$F5*OT$4*MN5/NQ5/20000</f>
        <v>0.01</v>
      </c>
      <c r="OU5" s="345">
        <f t="shared" ref="OU5:OU36" si="176">$F5*OU$4*MO5/NR5/20000</f>
        <v>0.009</v>
      </c>
      <c r="OV5" s="345">
        <f t="shared" ref="OV5:OV36" si="177">$F5*OV$4*MP5/NS5/20000</f>
        <v>0.01</v>
      </c>
      <c r="OX5" s="349">
        <v>0.1</v>
      </c>
      <c r="OY5" s="350">
        <v>500</v>
      </c>
      <c r="OZ5" s="351">
        <v>50000</v>
      </c>
      <c r="PA5" s="368">
        <f>OY5*OZ5</f>
        <v>25000000</v>
      </c>
      <c r="PB5">
        <f>PA5/20000</f>
        <v>1250</v>
      </c>
      <c r="PC5"/>
      <c r="PD5"/>
      <c r="PE5" s="369"/>
      <c r="PF5" s="370">
        <f>PF$3*$F5*$AG5*PF$4/'[1]Sheet3 '!$AJ$5</f>
        <v>0.00028</v>
      </c>
      <c r="PG5" s="370">
        <f>PG$3*$F5*$AG5*PG$4/'[1]Sheet3 '!$AJ$5</f>
        <v>0.0002799</v>
      </c>
      <c r="PH5" s="370">
        <f>PH$3*$F5*$AG5*PH$4/'[1]Sheet3 '!$AJ$5</f>
        <v>0.00028</v>
      </c>
      <c r="PI5" s="370">
        <f>PI$3*$F5*$AG5*PI$4/'[1]Sheet3 '!$AJ$5</f>
        <v>0.000252</v>
      </c>
      <c r="PJ5" s="370">
        <f>PJ$3*$F5*$AG5*PJ$4/'[1]Sheet3 '!$AJ$5</f>
        <v>0.000252</v>
      </c>
      <c r="PK5" s="370">
        <f>PK$3*$F5*$AG5*PK$4/'[1]Sheet3 '!$AJ$5</f>
        <v>0.00024</v>
      </c>
      <c r="PL5" s="370">
        <f>PL$3*$F5*$AG5*PL$4/'[1]Sheet3 '!$AJ$5</f>
        <v>0.000216</v>
      </c>
      <c r="PM5" s="370">
        <f>PM$3*$F5*$AG5*PM$4/'[1]Sheet3 '!$AJ$5</f>
        <v>0.000204</v>
      </c>
      <c r="PN5" s="370">
        <f>PN$3*$F5*$AG5*PN$4/'[1]Sheet3 '!$AJ$5</f>
        <v>0.0001852</v>
      </c>
      <c r="PO5" s="370">
        <f>PO$3*$F5*$AG5*PO$4/'[1]Sheet3 '!$AJ$5</f>
        <v>0.00016</v>
      </c>
      <c r="PP5" s="370">
        <f>PP$3*$F5*$AG5*PP$4/'[1]Sheet3 '!$AJ$5</f>
        <v>0.000144</v>
      </c>
      <c r="PQ5" s="370">
        <f>PQ$3*$F5*$AG5*PQ$4/'[1]Sheet3 '!$AJ$5</f>
        <v>0.000128</v>
      </c>
      <c r="PR5" s="370">
        <f>PR$3*$F5*$AG5*PR$4/'[1]Sheet3 '!$AJ$5</f>
        <v>8e-5</v>
      </c>
      <c r="PS5" s="378">
        <f>PF5/PR5</f>
        <v>3.5</v>
      </c>
      <c r="PT5" s="381">
        <f>3.5%*500/5%/6/60</f>
        <v>0.972222222222222</v>
      </c>
      <c r="PU5" s="381">
        <f>PT5*60</f>
        <v>58.3333333333333</v>
      </c>
    </row>
    <row r="6" s="91" customFormat="1" ht="16.35" spans="1:437">
      <c r="A6" s="39">
        <v>2</v>
      </c>
      <c r="B6" s="39" t="s">
        <v>301</v>
      </c>
      <c r="C6" s="39">
        <v>1</v>
      </c>
      <c r="D6" s="39">
        <v>-1</v>
      </c>
      <c r="E6" s="39"/>
      <c r="F6" s="39">
        <v>2</v>
      </c>
      <c r="G6" s="107">
        <v>2</v>
      </c>
      <c r="H6" s="39">
        <f t="shared" si="5"/>
        <v>2</v>
      </c>
      <c r="I6" s="127"/>
      <c r="J6" s="39">
        <f t="shared" si="6"/>
        <v>2</v>
      </c>
      <c r="K6" s="127"/>
      <c r="L6" s="127"/>
      <c r="M6" s="128">
        <f t="shared" ref="M6:M68" si="178">A6</f>
        <v>2</v>
      </c>
      <c r="N6" s="39">
        <f t="shared" si="7"/>
        <v>0</v>
      </c>
      <c r="O6" s="39">
        <f t="shared" si="8"/>
        <v>0</v>
      </c>
      <c r="P6" s="39">
        <v>0</v>
      </c>
      <c r="Q6" s="140">
        <v>0.0013888</v>
      </c>
      <c r="R6" s="91">
        <v>1</v>
      </c>
      <c r="S6" s="141">
        <v>0</v>
      </c>
      <c r="T6" s="146">
        <f t="shared" si="9"/>
        <v>0.000333</v>
      </c>
      <c r="U6" s="143">
        <v>0</v>
      </c>
      <c r="V6" s="143" t="s">
        <v>287</v>
      </c>
      <c r="W6" s="147">
        <v>0</v>
      </c>
      <c r="X6" s="145">
        <v>1</v>
      </c>
      <c r="Y6" s="166">
        <v>1</v>
      </c>
      <c r="Z6" s="143" t="str">
        <f t="shared" si="10"/>
        <v>[[0,1],[0,1],[0,1],[0,1],[0,1],[0,1],[0,1],[0,1],[0,1],[0,1],[0,2],[0,4],[0,6],[0,8],[0,10],[0,20],[0,40],[0,60],[0,80],[0,100]]</v>
      </c>
      <c r="AA6" s="143">
        <v>1</v>
      </c>
      <c r="AB6" s="143">
        <v>1</v>
      </c>
      <c r="AC6" s="143" t="str">
        <f t="shared" si="11"/>
        <v>[[1,1],[1,1],[1,1],[1,1],[1,1],[1,1],[1,1],[1,1],[1,1],[1,1],[1,1],[1,1],[1,1],[1,1],[1,1],[1,1],[1,1],[1,1],[1,1],[1,1]]</v>
      </c>
      <c r="AD6" s="39">
        <v>0</v>
      </c>
      <c r="AE6" s="167">
        <v>0</v>
      </c>
      <c r="AF6" s="168">
        <f t="shared" si="12"/>
        <v>0</v>
      </c>
      <c r="AG6" s="168">
        <v>0.05</v>
      </c>
      <c r="AH6" s="168">
        <v>0</v>
      </c>
      <c r="AI6" s="186">
        <f t="shared" ref="AI6:AK13" si="179">AI5</f>
        <v>0.05</v>
      </c>
      <c r="AJ6" s="186">
        <f t="shared" si="179"/>
        <v>0</v>
      </c>
      <c r="AK6" s="186">
        <f t="shared" si="179"/>
        <v>0</v>
      </c>
      <c r="AL6" s="187">
        <v>0</v>
      </c>
      <c r="AM6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6" s="39" t="str">
        <f t="shared" si="14"/>
        <v>[[1,5],[2,2],[3,1]]</v>
      </c>
      <c r="AO6" s="195" t="str">
        <f t="shared" si="15"/>
        <v>[0.017778,0.008889,0.005926]</v>
      </c>
      <c r="AP6" s="195">
        <v>0</v>
      </c>
      <c r="AQ6" s="195">
        <v>1</v>
      </c>
      <c r="AR6" s="195">
        <f t="shared" si="16"/>
        <v>1</v>
      </c>
      <c r="AS6" s="195">
        <v>0</v>
      </c>
      <c r="AT6" s="195">
        <v>0.4</v>
      </c>
      <c r="AU6" s="195" t="s">
        <v>288</v>
      </c>
      <c r="AV6" s="195">
        <v>1</v>
      </c>
      <c r="AW6" s="199">
        <v>2</v>
      </c>
      <c r="AX6" s="39">
        <f t="shared" si="17"/>
        <v>-1</v>
      </c>
      <c r="AY6" s="39">
        <v>0</v>
      </c>
      <c r="AZ6" s="39"/>
      <c r="BA6" s="96"/>
      <c r="BB6" s="96" t="s">
        <v>289</v>
      </c>
      <c r="BC6" s="39">
        <v>1</v>
      </c>
      <c r="BD6" s="200">
        <f>BC6</f>
        <v>1</v>
      </c>
      <c r="BE6" s="39"/>
      <c r="BF6" s="39"/>
      <c r="BG6" s="39">
        <v>0.5</v>
      </c>
      <c r="BH6" s="39">
        <v>1</v>
      </c>
      <c r="BI6" s="39" t="s">
        <v>290</v>
      </c>
      <c r="BJ6" s="203">
        <v>0.75</v>
      </c>
      <c r="BK6" s="203">
        <v>0.6</v>
      </c>
      <c r="BL6" s="96">
        <f t="shared" si="18"/>
        <v>2</v>
      </c>
      <c r="BM6" s="96" t="s">
        <v>291</v>
      </c>
      <c r="BN6" s="96">
        <v>1</v>
      </c>
      <c r="BO6" s="96" t="s">
        <v>292</v>
      </c>
      <c r="BP6" s="96" t="s">
        <v>293</v>
      </c>
      <c r="BQ6" s="207" t="s">
        <v>302</v>
      </c>
      <c r="BR6" s="207" t="s">
        <v>302</v>
      </c>
      <c r="BS6" s="128">
        <v>2</v>
      </c>
      <c r="BT6" s="128">
        <v>1</v>
      </c>
      <c r="BU6" s="127"/>
      <c r="BV6" s="127"/>
      <c r="BW6" s="127" t="s">
        <v>295</v>
      </c>
      <c r="BX6" s="218">
        <v>0</v>
      </c>
      <c r="BY6" s="128">
        <f t="shared" si="19"/>
        <v>1.5</v>
      </c>
      <c r="BZ6" s="219" t="str">
        <f t="shared" si="20"/>
        <v>[1.5,2,2,1.5]</v>
      </c>
      <c r="CA6" s="42">
        <v>1</v>
      </c>
      <c r="CB6" s="42">
        <v>1</v>
      </c>
      <c r="CC6" s="42">
        <v>1</v>
      </c>
      <c r="CD6" s="42">
        <v>1</v>
      </c>
      <c r="CE6" s="42">
        <v>1</v>
      </c>
      <c r="CF6" s="42">
        <v>0</v>
      </c>
      <c r="CG6" s="42">
        <v>1</v>
      </c>
      <c r="CH6" s="42"/>
      <c r="CI6" s="42"/>
      <c r="CJ6" s="42"/>
      <c r="CK6" s="42"/>
      <c r="CL6" s="42"/>
      <c r="CM6" s="42"/>
      <c r="CN6" s="42"/>
      <c r="CO6" s="42"/>
      <c r="CP6" s="42" t="s">
        <v>303</v>
      </c>
      <c r="CQ6" s="42"/>
      <c r="CR6" s="42"/>
      <c r="CS6" s="53" t="s">
        <v>297</v>
      </c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 t="s">
        <v>304</v>
      </c>
      <c r="DV6" s="42">
        <f t="shared" si="21"/>
        <v>1.5</v>
      </c>
      <c r="DW6" s="128">
        <f t="shared" si="22"/>
        <v>2</v>
      </c>
      <c r="DX6" s="128">
        <f t="shared" si="23"/>
        <v>2</v>
      </c>
      <c r="DY6" s="128">
        <f t="shared" si="24"/>
        <v>1.5</v>
      </c>
      <c r="DZ6" s="128"/>
      <c r="EA6" s="253" t="s">
        <v>305</v>
      </c>
      <c r="EB6" s="254">
        <f>1/7</f>
        <v>0.142857142857143</v>
      </c>
      <c r="EK6" s="269">
        <f t="shared" si="25"/>
        <v>2.2</v>
      </c>
      <c r="EL6" s="270">
        <f t="shared" ref="EL6:EL13" si="180">EL5</f>
        <v>0.1</v>
      </c>
      <c r="EM6" s="271">
        <v>1</v>
      </c>
      <c r="EN6" s="108">
        <v>5</v>
      </c>
      <c r="EO6" s="271">
        <v>2</v>
      </c>
      <c r="EP6" s="108">
        <v>2</v>
      </c>
      <c r="EQ6" s="271">
        <v>3</v>
      </c>
      <c r="ER6" s="108">
        <v>1</v>
      </c>
      <c r="ES6" s="108">
        <f t="shared" si="26"/>
        <v>1.5</v>
      </c>
      <c r="ET6" s="108">
        <f t="shared" si="27"/>
        <v>7.5</v>
      </c>
      <c r="EU6" s="283">
        <f t="shared" si="28"/>
        <v>0.017778</v>
      </c>
      <c r="EV6" s="108">
        <f t="shared" si="29"/>
        <v>15</v>
      </c>
      <c r="EW6" s="293">
        <f t="shared" si="30"/>
        <v>0.008889</v>
      </c>
      <c r="EX6" s="108">
        <f t="shared" si="31"/>
        <v>22.5</v>
      </c>
      <c r="EY6" s="294">
        <f t="shared" si="32"/>
        <v>0.005926</v>
      </c>
      <c r="FB6" s="295" t="s">
        <v>306</v>
      </c>
      <c r="FC6" s="296">
        <v>1</v>
      </c>
      <c r="FD6" s="297"/>
      <c r="FE6" s="312"/>
      <c r="FG6" s="310"/>
      <c r="FH6" s="311">
        <v>0</v>
      </c>
      <c r="FI6" s="146">
        <v>1</v>
      </c>
      <c r="FJ6" s="310">
        <f t="shared" si="33"/>
        <v>0</v>
      </c>
      <c r="FK6" s="311">
        <f t="shared" si="34"/>
        <v>0</v>
      </c>
      <c r="FL6" s="146">
        <f t="shared" si="35"/>
        <v>1</v>
      </c>
      <c r="FM6" s="310">
        <f t="shared" si="36"/>
        <v>0</v>
      </c>
      <c r="FN6" s="311">
        <f t="shared" si="37"/>
        <v>0</v>
      </c>
      <c r="FO6" s="146">
        <f t="shared" si="38"/>
        <v>1</v>
      </c>
      <c r="FP6" s="310">
        <f t="shared" si="39"/>
        <v>0</v>
      </c>
      <c r="FQ6" s="311">
        <f t="shared" si="40"/>
        <v>0</v>
      </c>
      <c r="FR6" s="146">
        <f t="shared" si="41"/>
        <v>1</v>
      </c>
      <c r="FS6" s="310">
        <f t="shared" si="42"/>
        <v>0</v>
      </c>
      <c r="FT6" s="311">
        <f t="shared" si="43"/>
        <v>0</v>
      </c>
      <c r="FU6" s="146">
        <f t="shared" si="44"/>
        <v>1</v>
      </c>
      <c r="FV6" s="310">
        <f t="shared" si="45"/>
        <v>0</v>
      </c>
      <c r="FW6" s="311">
        <f t="shared" si="46"/>
        <v>0</v>
      </c>
      <c r="FX6" s="146">
        <f t="shared" si="47"/>
        <v>1</v>
      </c>
      <c r="FY6" s="310">
        <f t="shared" si="48"/>
        <v>0</v>
      </c>
      <c r="FZ6" s="311">
        <f t="shared" si="49"/>
        <v>0</v>
      </c>
      <c r="GA6" s="146">
        <f t="shared" si="50"/>
        <v>1</v>
      </c>
      <c r="GB6" s="310">
        <f t="shared" si="51"/>
        <v>0</v>
      </c>
      <c r="GC6" s="311">
        <f t="shared" si="52"/>
        <v>0</v>
      </c>
      <c r="GD6" s="146">
        <f t="shared" si="53"/>
        <v>1</v>
      </c>
      <c r="GE6" s="310">
        <f t="shared" si="54"/>
        <v>0</v>
      </c>
      <c r="GF6" s="311">
        <f t="shared" si="55"/>
        <v>0</v>
      </c>
      <c r="GG6" s="146">
        <f t="shared" si="56"/>
        <v>1</v>
      </c>
      <c r="GH6" s="310">
        <f t="shared" si="57"/>
        <v>0</v>
      </c>
      <c r="GI6" s="311">
        <f t="shared" si="58"/>
        <v>0</v>
      </c>
      <c r="GJ6" s="146">
        <f t="shared" si="59"/>
        <v>1</v>
      </c>
      <c r="GK6" s="310">
        <f t="shared" si="60"/>
        <v>0</v>
      </c>
      <c r="GL6" s="311">
        <f t="shared" si="61"/>
        <v>0</v>
      </c>
      <c r="GM6" s="146">
        <f t="shared" si="62"/>
        <v>2</v>
      </c>
      <c r="GN6" s="310">
        <f t="shared" si="63"/>
        <v>0</v>
      </c>
      <c r="GO6" s="311">
        <f t="shared" si="64"/>
        <v>0</v>
      </c>
      <c r="GP6" s="146">
        <f t="shared" si="65"/>
        <v>4</v>
      </c>
      <c r="GQ6" s="310">
        <f t="shared" si="66"/>
        <v>0</v>
      </c>
      <c r="GR6" s="311">
        <f t="shared" si="67"/>
        <v>0</v>
      </c>
      <c r="GS6" s="146">
        <f t="shared" si="68"/>
        <v>6</v>
      </c>
      <c r="GT6" s="310">
        <f t="shared" si="69"/>
        <v>0</v>
      </c>
      <c r="GU6" s="311">
        <f t="shared" si="70"/>
        <v>0</v>
      </c>
      <c r="GV6" s="146">
        <f t="shared" si="71"/>
        <v>8</v>
      </c>
      <c r="GW6" s="310">
        <f t="shared" si="72"/>
        <v>0</v>
      </c>
      <c r="GX6" s="311">
        <f t="shared" si="73"/>
        <v>0</v>
      </c>
      <c r="GY6" s="146">
        <f t="shared" si="74"/>
        <v>10</v>
      </c>
      <c r="GZ6" s="310">
        <f t="shared" si="75"/>
        <v>0</v>
      </c>
      <c r="HA6" s="311">
        <f t="shared" si="76"/>
        <v>0</v>
      </c>
      <c r="HB6" s="146">
        <f t="shared" si="77"/>
        <v>20</v>
      </c>
      <c r="HC6" s="310">
        <f t="shared" si="78"/>
        <v>0</v>
      </c>
      <c r="HD6" s="311">
        <f t="shared" si="79"/>
        <v>0</v>
      </c>
      <c r="HE6" s="146">
        <f t="shared" si="80"/>
        <v>40</v>
      </c>
      <c r="HF6" s="310">
        <f t="shared" si="81"/>
        <v>0</v>
      </c>
      <c r="HG6" s="311">
        <f t="shared" si="82"/>
        <v>0</v>
      </c>
      <c r="HH6" s="146">
        <f t="shared" si="83"/>
        <v>60</v>
      </c>
      <c r="HI6" s="310">
        <f t="shared" si="84"/>
        <v>0</v>
      </c>
      <c r="HJ6" s="311">
        <f t="shared" si="85"/>
        <v>0</v>
      </c>
      <c r="HK6" s="146">
        <f t="shared" si="86"/>
        <v>80</v>
      </c>
      <c r="HL6" s="310">
        <f t="shared" si="87"/>
        <v>0</v>
      </c>
      <c r="HM6" s="311">
        <f t="shared" si="88"/>
        <v>0</v>
      </c>
      <c r="HN6" s="146">
        <f t="shared" si="89"/>
        <v>100</v>
      </c>
      <c r="HO6" s="310">
        <f t="shared" si="90"/>
        <v>0</v>
      </c>
      <c r="HQ6" s="295" t="s">
        <v>306</v>
      </c>
      <c r="HR6" s="296">
        <v>1</v>
      </c>
      <c r="HS6" s="297"/>
      <c r="HT6" s="321"/>
      <c r="HV6" s="310"/>
      <c r="HW6" s="311">
        <v>1</v>
      </c>
      <c r="HX6" s="146">
        <v>1</v>
      </c>
      <c r="HY6" s="310">
        <f t="shared" si="91"/>
        <v>2.22222222222222e-7</v>
      </c>
      <c r="HZ6" s="311">
        <f t="shared" si="92"/>
        <v>1</v>
      </c>
      <c r="IA6" s="146">
        <f t="shared" si="93"/>
        <v>1</v>
      </c>
      <c r="IB6" s="310">
        <f t="shared" si="94"/>
        <v>4.44444444444445e-7</v>
      </c>
      <c r="IC6" s="311">
        <f t="shared" si="95"/>
        <v>1</v>
      </c>
      <c r="ID6" s="146">
        <f t="shared" si="96"/>
        <v>1</v>
      </c>
      <c r="IE6" s="310">
        <f t="shared" si="97"/>
        <v>6.66666666666667e-7</v>
      </c>
      <c r="IF6" s="311">
        <f t="shared" si="98"/>
        <v>1</v>
      </c>
      <c r="IG6" s="146">
        <f t="shared" si="99"/>
        <v>1</v>
      </c>
      <c r="IH6" s="310">
        <f t="shared" si="100"/>
        <v>8.8888888888889e-7</v>
      </c>
      <c r="II6" s="311">
        <f t="shared" si="101"/>
        <v>1</v>
      </c>
      <c r="IJ6" s="146">
        <f t="shared" si="102"/>
        <v>1</v>
      </c>
      <c r="IK6" s="310">
        <f t="shared" si="103"/>
        <v>1.11111111111111e-6</v>
      </c>
      <c r="IL6" s="311">
        <f t="shared" si="104"/>
        <v>1</v>
      </c>
      <c r="IM6" s="146">
        <f t="shared" si="105"/>
        <v>1</v>
      </c>
      <c r="IN6" s="310">
        <f t="shared" si="106"/>
        <v>2.22222222222222e-6</v>
      </c>
      <c r="IO6" s="311">
        <f t="shared" si="107"/>
        <v>1</v>
      </c>
      <c r="IP6" s="146">
        <f t="shared" si="108"/>
        <v>1</v>
      </c>
      <c r="IQ6" s="310">
        <f t="shared" si="109"/>
        <v>4.44444444444445e-6</v>
      </c>
      <c r="IR6" s="311">
        <f t="shared" si="110"/>
        <v>1</v>
      </c>
      <c r="IS6" s="146">
        <f t="shared" si="111"/>
        <v>1</v>
      </c>
      <c r="IT6" s="310">
        <f t="shared" si="112"/>
        <v>6.66666666666667e-6</v>
      </c>
      <c r="IU6" s="311">
        <f t="shared" si="113"/>
        <v>1</v>
      </c>
      <c r="IV6" s="146">
        <f t="shared" si="114"/>
        <v>1</v>
      </c>
      <c r="IW6" s="310">
        <f t="shared" si="115"/>
        <v>8.8888888888889e-6</v>
      </c>
      <c r="IX6" s="311">
        <f t="shared" si="116"/>
        <v>1</v>
      </c>
      <c r="IY6" s="146">
        <f t="shared" si="117"/>
        <v>1</v>
      </c>
      <c r="IZ6" s="310">
        <f t="shared" si="118"/>
        <v>1.11111111111111e-5</v>
      </c>
      <c r="JA6" s="311">
        <f t="shared" si="119"/>
        <v>1</v>
      </c>
      <c r="JB6" s="146">
        <f t="shared" si="120"/>
        <v>1</v>
      </c>
      <c r="JC6" s="310">
        <f t="shared" si="121"/>
        <v>2.22222222222222e-5</v>
      </c>
      <c r="JD6" s="311">
        <f t="shared" si="122"/>
        <v>1</v>
      </c>
      <c r="JE6" s="146">
        <f t="shared" si="123"/>
        <v>1</v>
      </c>
      <c r="JF6" s="310">
        <f t="shared" si="124"/>
        <v>4.44444444444445e-5</v>
      </c>
      <c r="JG6" s="311">
        <f t="shared" si="125"/>
        <v>1</v>
      </c>
      <c r="JH6" s="146">
        <f t="shared" si="126"/>
        <v>1</v>
      </c>
      <c r="JI6" s="310">
        <f t="shared" si="127"/>
        <v>6.66666666666667e-5</v>
      </c>
      <c r="JJ6" s="311">
        <f t="shared" si="128"/>
        <v>1</v>
      </c>
      <c r="JK6" s="146">
        <f t="shared" si="129"/>
        <v>1</v>
      </c>
      <c r="JL6" s="310">
        <f t="shared" si="130"/>
        <v>8.8888888888889e-5</v>
      </c>
      <c r="JM6" s="311">
        <f t="shared" si="131"/>
        <v>1</v>
      </c>
      <c r="JN6" s="146">
        <f t="shared" si="132"/>
        <v>1</v>
      </c>
      <c r="JO6" s="310">
        <f t="shared" si="133"/>
        <v>0.000111111111111111</v>
      </c>
      <c r="JP6" s="311">
        <f t="shared" si="134"/>
        <v>1</v>
      </c>
      <c r="JQ6" s="146">
        <f t="shared" si="135"/>
        <v>1</v>
      </c>
      <c r="JR6" s="310">
        <f t="shared" si="136"/>
        <v>0.000222222222222222</v>
      </c>
      <c r="JS6" s="311">
        <f t="shared" si="137"/>
        <v>1</v>
      </c>
      <c r="JT6" s="146">
        <f t="shared" si="138"/>
        <v>1</v>
      </c>
      <c r="JU6" s="310">
        <f t="shared" si="139"/>
        <v>0.000444444444444445</v>
      </c>
      <c r="JV6" s="311">
        <f t="shared" si="140"/>
        <v>1</v>
      </c>
      <c r="JW6" s="146">
        <f t="shared" si="141"/>
        <v>1</v>
      </c>
      <c r="JX6" s="310">
        <f t="shared" si="142"/>
        <v>0.000666666666666667</v>
      </c>
      <c r="JY6" s="311">
        <f t="shared" si="143"/>
        <v>1</v>
      </c>
      <c r="JZ6" s="146">
        <f t="shared" si="144"/>
        <v>1</v>
      </c>
      <c r="KA6" s="310">
        <f t="shared" si="145"/>
        <v>0.00088888888888889</v>
      </c>
      <c r="KB6" s="311">
        <f t="shared" si="146"/>
        <v>1</v>
      </c>
      <c r="KC6" s="146">
        <f t="shared" si="147"/>
        <v>1</v>
      </c>
      <c r="KD6" s="310">
        <f t="shared" si="148"/>
        <v>0.00111111111111111</v>
      </c>
      <c r="KH6" s="91" t="str">
        <f>IF(KH5&gt;1,"概率错误","概率正确")</f>
        <v>概率正确</v>
      </c>
      <c r="KI6" s="334">
        <f t="shared" ref="KI6:LB6" si="181">$AI6*KI$4/10000*$F6*KI$3/$KQ$1</f>
        <v>0</v>
      </c>
      <c r="KJ6" s="334">
        <f t="shared" si="181"/>
        <v>0</v>
      </c>
      <c r="KK6" s="334">
        <f t="shared" si="181"/>
        <v>0</v>
      </c>
      <c r="KL6" s="334">
        <f t="shared" si="181"/>
        <v>8e-5</v>
      </c>
      <c r="KM6" s="334">
        <f t="shared" si="181"/>
        <v>0.0001</v>
      </c>
      <c r="KN6" s="334">
        <f t="shared" si="181"/>
        <v>0.0002</v>
      </c>
      <c r="KO6" s="334">
        <f t="shared" si="181"/>
        <v>0.0004</v>
      </c>
      <c r="KP6" s="334">
        <f t="shared" si="181"/>
        <v>0.0006</v>
      </c>
      <c r="KQ6" s="334">
        <f t="shared" si="181"/>
        <v>0.0008</v>
      </c>
      <c r="KR6" s="334">
        <f t="shared" si="181"/>
        <v>0.001</v>
      </c>
      <c r="KS6" s="334">
        <f t="shared" si="181"/>
        <v>0.002</v>
      </c>
      <c r="KT6" s="334">
        <f t="shared" si="181"/>
        <v>0.0025</v>
      </c>
      <c r="KU6" s="334">
        <f t="shared" si="181"/>
        <v>0.0024996</v>
      </c>
      <c r="KV6" s="334">
        <f t="shared" si="181"/>
        <v>0.0024992</v>
      </c>
      <c r="KW6" s="334">
        <f t="shared" si="181"/>
        <v>0.002499</v>
      </c>
      <c r="KX6" s="334">
        <f t="shared" si="181"/>
        <v>0.002498</v>
      </c>
      <c r="KY6" s="334">
        <f t="shared" si="181"/>
        <v>0.002496</v>
      </c>
      <c r="KZ6" s="334">
        <f t="shared" si="181"/>
        <v>0.002496</v>
      </c>
      <c r="LA6" s="334">
        <f t="shared" si="181"/>
        <v>0.002496</v>
      </c>
      <c r="LB6" s="334">
        <f t="shared" si="181"/>
        <v>0.00249</v>
      </c>
      <c r="LD6" s="46">
        <v>1</v>
      </c>
      <c r="LE6" s="50">
        <v>99999</v>
      </c>
      <c r="LI6" s="91">
        <v>0</v>
      </c>
      <c r="LJ6" s="91">
        <v>0</v>
      </c>
      <c r="LK6" s="91">
        <v>0</v>
      </c>
      <c r="LN6" s="108"/>
      <c r="LO6" s="343">
        <v>0.05</v>
      </c>
      <c r="LP6" s="343">
        <v>0.05</v>
      </c>
      <c r="LQ6" s="343">
        <v>0.05</v>
      </c>
      <c r="LR6" s="343">
        <v>0.05</v>
      </c>
      <c r="LS6" s="343">
        <v>0.05</v>
      </c>
      <c r="LT6" s="343">
        <v>0.025</v>
      </c>
      <c r="LU6" s="343">
        <v>0.025</v>
      </c>
      <c r="LV6" s="343">
        <v>0.025</v>
      </c>
      <c r="LW6" s="343">
        <v>0.025</v>
      </c>
      <c r="LX6" s="343">
        <v>0.025</v>
      </c>
      <c r="LY6" s="343">
        <v>0.005</v>
      </c>
      <c r="LZ6" s="343">
        <v>0.005</v>
      </c>
      <c r="MA6" s="343">
        <v>0.005</v>
      </c>
      <c r="MB6" s="343">
        <v>0.005</v>
      </c>
      <c r="MC6" s="343">
        <v>0.005</v>
      </c>
      <c r="MD6" s="343">
        <v>0.0009</v>
      </c>
      <c r="ME6" s="343">
        <v>0.0009</v>
      </c>
      <c r="MF6" s="343">
        <v>0.0009</v>
      </c>
      <c r="MG6" s="343">
        <v>0.0009</v>
      </c>
      <c r="MH6" s="343">
        <v>0.0009</v>
      </c>
      <c r="MI6" s="343">
        <v>0.0006</v>
      </c>
      <c r="MJ6" s="343">
        <v>0.00045</v>
      </c>
      <c r="MK6" s="343">
        <v>0.0004</v>
      </c>
      <c r="ML6" s="343">
        <v>0.0003</v>
      </c>
      <c r="MM6" s="343">
        <v>0.00025</v>
      </c>
      <c r="MN6" s="343">
        <v>0.00025</v>
      </c>
      <c r="MO6" s="343">
        <v>0.0002</v>
      </c>
      <c r="MP6" s="343">
        <v>0.0002</v>
      </c>
      <c r="MQ6" s="343"/>
      <c r="MR6" s="104">
        <v>1</v>
      </c>
      <c r="MS6" s="104">
        <v>1</v>
      </c>
      <c r="MT6" s="104">
        <v>1</v>
      </c>
      <c r="MU6" s="104">
        <v>1</v>
      </c>
      <c r="MV6" s="104">
        <v>1</v>
      </c>
      <c r="MW6" s="104">
        <v>1</v>
      </c>
      <c r="MX6" s="91">
        <v>1</v>
      </c>
      <c r="MY6" s="91">
        <v>1</v>
      </c>
      <c r="MZ6" s="91">
        <v>1</v>
      </c>
      <c r="NA6" s="91">
        <v>1</v>
      </c>
      <c r="NB6" s="91">
        <v>1</v>
      </c>
      <c r="NC6" s="91">
        <v>1</v>
      </c>
      <c r="ND6" s="91">
        <v>1</v>
      </c>
      <c r="NE6" s="91">
        <v>1</v>
      </c>
      <c r="NF6" s="91">
        <v>1</v>
      </c>
      <c r="NG6" s="91">
        <v>1</v>
      </c>
      <c r="NH6" s="91">
        <v>1</v>
      </c>
      <c r="NI6" s="91">
        <v>1</v>
      </c>
      <c r="NJ6" s="91">
        <v>1</v>
      </c>
      <c r="NK6" s="91">
        <v>1</v>
      </c>
      <c r="NL6" s="91">
        <v>1</v>
      </c>
      <c r="NM6" s="91">
        <v>1</v>
      </c>
      <c r="NN6" s="91">
        <v>1</v>
      </c>
      <c r="NO6" s="91">
        <v>1</v>
      </c>
      <c r="NP6" s="91">
        <v>1</v>
      </c>
      <c r="NQ6" s="91">
        <v>1</v>
      </c>
      <c r="NR6" s="91">
        <v>1</v>
      </c>
      <c r="NS6" s="91">
        <v>1</v>
      </c>
      <c r="NU6" s="345">
        <f t="shared" si="150"/>
        <v>0.0001</v>
      </c>
      <c r="NV6" s="345">
        <f t="shared" si="151"/>
        <v>0.0002</v>
      </c>
      <c r="NW6" s="345">
        <f t="shared" si="152"/>
        <v>0.0003</v>
      </c>
      <c r="NX6" s="345">
        <f t="shared" si="153"/>
        <v>0.0004</v>
      </c>
      <c r="NY6" s="345">
        <f t="shared" si="154"/>
        <v>0.0005</v>
      </c>
      <c r="NZ6" s="345">
        <f t="shared" si="155"/>
        <v>0.0005</v>
      </c>
      <c r="OA6" s="345">
        <f t="shared" si="156"/>
        <v>0.001</v>
      </c>
      <c r="OB6" s="345">
        <f t="shared" si="157"/>
        <v>0.0015</v>
      </c>
      <c r="OC6" s="345">
        <f t="shared" si="158"/>
        <v>0.002</v>
      </c>
      <c r="OD6" s="345">
        <f t="shared" si="159"/>
        <v>0.0025</v>
      </c>
      <c r="OE6" s="345">
        <f t="shared" si="160"/>
        <v>0.001</v>
      </c>
      <c r="OF6" s="345">
        <f t="shared" si="161"/>
        <v>0.002</v>
      </c>
      <c r="OG6" s="345">
        <f t="shared" si="162"/>
        <v>0.003</v>
      </c>
      <c r="OH6" s="345">
        <f t="shared" si="163"/>
        <v>0.004</v>
      </c>
      <c r="OI6" s="345">
        <f t="shared" si="164"/>
        <v>0.005</v>
      </c>
      <c r="OJ6" s="345">
        <f t="shared" si="165"/>
        <v>0.0018</v>
      </c>
      <c r="OK6" s="345">
        <f t="shared" si="166"/>
        <v>0.0036</v>
      </c>
      <c r="OL6" s="345">
        <f t="shared" si="167"/>
        <v>0.0054</v>
      </c>
      <c r="OM6" s="345">
        <f t="shared" si="168"/>
        <v>0.0072</v>
      </c>
      <c r="ON6" s="345">
        <f t="shared" si="169"/>
        <v>0.009</v>
      </c>
      <c r="OO6" s="345">
        <f t="shared" si="170"/>
        <v>0.009</v>
      </c>
      <c r="OP6" s="345">
        <f t="shared" si="171"/>
        <v>0.009</v>
      </c>
      <c r="OQ6" s="345">
        <f t="shared" si="172"/>
        <v>0.01</v>
      </c>
      <c r="OR6" s="345">
        <f t="shared" si="173"/>
        <v>0.009</v>
      </c>
      <c r="OS6" s="345">
        <f t="shared" si="174"/>
        <v>0.00875</v>
      </c>
      <c r="OT6" s="345">
        <f t="shared" si="175"/>
        <v>0.01</v>
      </c>
      <c r="OU6" s="345">
        <f t="shared" si="176"/>
        <v>0.009</v>
      </c>
      <c r="OV6" s="345">
        <f t="shared" si="177"/>
        <v>0.01</v>
      </c>
      <c r="OX6"/>
      <c r="OY6"/>
      <c r="OZ6"/>
      <c r="PA6"/>
      <c r="PB6"/>
      <c r="PC6"/>
      <c r="PD6"/>
      <c r="PE6" s="369"/>
      <c r="PF6" s="370">
        <f>PF$3*$F6*$AG6*PF$4/'[1]Sheet3 '!$AJ$5</f>
        <v>0.00028</v>
      </c>
      <c r="PG6" s="370">
        <f>PG$3*$F6*$AG6*PG$4/'[1]Sheet3 '!$AJ$5</f>
        <v>0.0002799</v>
      </c>
      <c r="PH6" s="370">
        <f>PH$3*$F6*$AG6*PH$4/'[1]Sheet3 '!$AJ$5</f>
        <v>0.00028</v>
      </c>
      <c r="PI6" s="370">
        <f>PI$3*$F6*$AG6*PI$4/'[1]Sheet3 '!$AJ$5</f>
        <v>0.000252</v>
      </c>
      <c r="PJ6" s="370">
        <f>PJ$3*$F6*$AG6*PJ$4/'[1]Sheet3 '!$AJ$5</f>
        <v>0.000252</v>
      </c>
      <c r="PK6" s="370">
        <f>PK$3*$F6*$AG6*PK$4/'[1]Sheet3 '!$AJ$5</f>
        <v>0.00024</v>
      </c>
      <c r="PL6" s="370">
        <f>PL$3*$F6*$AG6*PL$4/'[1]Sheet3 '!$AJ$5</f>
        <v>0.000216</v>
      </c>
      <c r="PM6" s="370">
        <f>PM$3*$F6*$AG6*PM$4/'[1]Sheet3 '!$AJ$5</f>
        <v>0.000204</v>
      </c>
      <c r="PN6" s="370">
        <f>PN$3*$F6*$AG6*PN$4/'[1]Sheet3 '!$AJ$5</f>
        <v>0.0001852</v>
      </c>
      <c r="PO6" s="370">
        <f>PO$3*$F6*$AG6*PO$4/'[1]Sheet3 '!$AJ$5</f>
        <v>0.00016</v>
      </c>
      <c r="PP6" s="370">
        <f>PP$3*$F6*$AG6*PP$4/'[1]Sheet3 '!$AJ$5</f>
        <v>0.000144</v>
      </c>
      <c r="PQ6" s="370">
        <f>PQ$3*$F6*$AG6*PQ$4/'[1]Sheet3 '!$AJ$5</f>
        <v>0.000128</v>
      </c>
      <c r="PR6" s="370">
        <f>PR$3*$F6*$AG6*PR$4/'[1]Sheet3 '!$AJ$5</f>
        <v>8e-5</v>
      </c>
      <c r="PS6" s="367"/>
      <c r="PT6" s="381">
        <f>PT5/2</f>
        <v>0.486111111111111</v>
      </c>
      <c r="PU6" s="381">
        <f>PT6*60</f>
        <v>29.1666666666667</v>
      </c>
    </row>
    <row r="7" spans="1:437">
      <c r="A7" s="39">
        <v>3</v>
      </c>
      <c r="B7" s="39" t="s">
        <v>307</v>
      </c>
      <c r="C7" s="39">
        <v>1</v>
      </c>
      <c r="D7" s="39">
        <v>-1</v>
      </c>
      <c r="E7" s="39"/>
      <c r="F7" s="39">
        <v>3</v>
      </c>
      <c r="G7" s="107">
        <v>3</v>
      </c>
      <c r="H7" s="39">
        <f t="shared" si="5"/>
        <v>3</v>
      </c>
      <c r="I7" s="127"/>
      <c r="J7" s="39">
        <f t="shared" si="6"/>
        <v>3</v>
      </c>
      <c r="K7" s="127"/>
      <c r="L7" s="127"/>
      <c r="M7" s="128">
        <f t="shared" si="178"/>
        <v>3</v>
      </c>
      <c r="N7" s="39">
        <f t="shared" si="7"/>
        <v>0</v>
      </c>
      <c r="O7" s="39">
        <f t="shared" si="8"/>
        <v>0</v>
      </c>
      <c r="P7" s="39">
        <v>0</v>
      </c>
      <c r="Q7" s="140">
        <v>0.0020832</v>
      </c>
      <c r="R7" s="91">
        <v>1</v>
      </c>
      <c r="S7" s="141">
        <v>0</v>
      </c>
      <c r="T7" s="146">
        <f t="shared" si="9"/>
        <v>0.0005</v>
      </c>
      <c r="U7" s="143">
        <v>0</v>
      </c>
      <c r="V7" s="143" t="s">
        <v>287</v>
      </c>
      <c r="W7" s="147">
        <v>0</v>
      </c>
      <c r="X7" s="145">
        <v>1</v>
      </c>
      <c r="Y7" s="166">
        <v>1</v>
      </c>
      <c r="Z7" s="143" t="str">
        <f t="shared" si="10"/>
        <v>[[0,1],[0,1],[0,1],[0,1],[0,1],[0,1],[0,1],[0,1],[0,1],[0,1],[0,2],[0,4],[0,6],[0,8],[0,10],[0,20],[0,40],[0,60],[0,80],[0,100]]</v>
      </c>
      <c r="AA7" s="143">
        <v>1</v>
      </c>
      <c r="AB7" s="143">
        <v>1</v>
      </c>
      <c r="AC7" s="143" t="str">
        <f t="shared" si="11"/>
        <v>[[1,1],[1,1],[1,1],[1,1],[1,1],[1,1],[1,1],[1,1],[1,1],[1,1],[1,1],[1,1],[1,1],[1,1],[1,1],[1,1],[1,1],[1,1],[1,1],[1,1]]</v>
      </c>
      <c r="AD7" s="39">
        <v>0</v>
      </c>
      <c r="AE7" s="167">
        <v>0</v>
      </c>
      <c r="AF7" s="168">
        <f t="shared" si="12"/>
        <v>0</v>
      </c>
      <c r="AG7" s="168">
        <v>0.05</v>
      </c>
      <c r="AH7" s="168">
        <v>0</v>
      </c>
      <c r="AI7" s="186">
        <f t="shared" si="179"/>
        <v>0.05</v>
      </c>
      <c r="AJ7" s="186">
        <f t="shared" si="179"/>
        <v>0</v>
      </c>
      <c r="AK7" s="186">
        <f t="shared" si="179"/>
        <v>0</v>
      </c>
      <c r="AL7" s="187">
        <v>0</v>
      </c>
      <c r="AM7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7" s="39" t="str">
        <f t="shared" si="14"/>
        <v>[[1,5],[2,2],[3,1]]</v>
      </c>
      <c r="AO7" s="195" t="str">
        <f t="shared" si="15"/>
        <v>[0.026667,0.013333,0.008889]</v>
      </c>
      <c r="AP7" s="195">
        <v>0</v>
      </c>
      <c r="AQ7" s="195">
        <v>1</v>
      </c>
      <c r="AR7" s="195">
        <f t="shared" si="16"/>
        <v>1</v>
      </c>
      <c r="AS7" s="195">
        <v>0</v>
      </c>
      <c r="AT7" s="195">
        <v>0.4</v>
      </c>
      <c r="AU7" s="195" t="s">
        <v>288</v>
      </c>
      <c r="AV7" s="195">
        <v>1</v>
      </c>
      <c r="AW7" s="199">
        <v>3</v>
      </c>
      <c r="AX7" s="39">
        <f t="shared" si="17"/>
        <v>-1</v>
      </c>
      <c r="AY7" s="39">
        <v>0</v>
      </c>
      <c r="AZ7" s="96"/>
      <c r="BA7" s="96"/>
      <c r="BB7" s="96" t="s">
        <v>289</v>
      </c>
      <c r="BC7" s="39">
        <v>1</v>
      </c>
      <c r="BD7" s="200">
        <f>BC7</f>
        <v>1</v>
      </c>
      <c r="BE7" s="39"/>
      <c r="BF7" s="39"/>
      <c r="BG7" s="39">
        <v>0.5</v>
      </c>
      <c r="BH7" s="39">
        <v>1</v>
      </c>
      <c r="BI7" s="39" t="s">
        <v>308</v>
      </c>
      <c r="BJ7" s="203">
        <v>0.75</v>
      </c>
      <c r="BK7" s="203">
        <v>0.6</v>
      </c>
      <c r="BL7" s="96">
        <f t="shared" si="18"/>
        <v>3</v>
      </c>
      <c r="BM7" s="96" t="s">
        <v>291</v>
      </c>
      <c r="BN7" s="96">
        <v>1</v>
      </c>
      <c r="BO7" s="96" t="s">
        <v>292</v>
      </c>
      <c r="BP7" s="96" t="s">
        <v>293</v>
      </c>
      <c r="BQ7" s="207" t="s">
        <v>309</v>
      </c>
      <c r="BR7" s="207" t="s">
        <v>309</v>
      </c>
      <c r="BS7" s="128">
        <v>3</v>
      </c>
      <c r="BT7" s="128">
        <v>1</v>
      </c>
      <c r="BU7" s="127"/>
      <c r="BV7" s="127"/>
      <c r="BW7" s="127" t="s">
        <v>295</v>
      </c>
      <c r="BX7" s="218">
        <v>0</v>
      </c>
      <c r="BY7" s="128">
        <f t="shared" si="19"/>
        <v>2.25</v>
      </c>
      <c r="BZ7" s="219" t="str">
        <f t="shared" si="20"/>
        <v>[2.25,3,3,2.25]</v>
      </c>
      <c r="CA7" s="42">
        <v>1</v>
      </c>
      <c r="CB7" s="42">
        <v>1</v>
      </c>
      <c r="CC7" s="42">
        <v>1</v>
      </c>
      <c r="CD7" s="42">
        <v>1</v>
      </c>
      <c r="CE7" s="42">
        <v>1</v>
      </c>
      <c r="CF7" s="42">
        <v>1</v>
      </c>
      <c r="CG7" s="42">
        <v>1</v>
      </c>
      <c r="CH7" s="42"/>
      <c r="CI7" s="42"/>
      <c r="CJ7" s="42"/>
      <c r="CK7" s="42"/>
      <c r="CL7" s="42"/>
      <c r="CM7" s="42"/>
      <c r="CN7" s="42"/>
      <c r="CO7" s="42"/>
      <c r="CP7" s="42" t="s">
        <v>310</v>
      </c>
      <c r="CQ7" s="42"/>
      <c r="CR7" s="42"/>
      <c r="CS7" s="53" t="s">
        <v>297</v>
      </c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 t="s">
        <v>311</v>
      </c>
      <c r="DV7" s="42">
        <f t="shared" si="21"/>
        <v>2.25</v>
      </c>
      <c r="DW7" s="128">
        <f t="shared" si="22"/>
        <v>3</v>
      </c>
      <c r="DX7" s="128">
        <f t="shared" si="23"/>
        <v>3</v>
      </c>
      <c r="DY7" s="128">
        <f t="shared" si="24"/>
        <v>2.25</v>
      </c>
      <c r="DZ7" s="128"/>
      <c r="EA7" s="255" t="s">
        <v>312</v>
      </c>
      <c r="EB7" s="256">
        <f>EB6/EB3</f>
        <v>0.000476190476190476</v>
      </c>
      <c r="EK7" s="269">
        <f t="shared" si="25"/>
        <v>3.3</v>
      </c>
      <c r="EL7" s="270">
        <f t="shared" si="180"/>
        <v>0.1</v>
      </c>
      <c r="EM7" s="271">
        <v>1</v>
      </c>
      <c r="EN7" s="108">
        <v>5</v>
      </c>
      <c r="EO7" s="271">
        <v>2</v>
      </c>
      <c r="EP7" s="108">
        <v>2</v>
      </c>
      <c r="EQ7" s="271">
        <v>3</v>
      </c>
      <c r="ER7" s="108">
        <v>1</v>
      </c>
      <c r="ES7" s="108">
        <f t="shared" si="26"/>
        <v>1.5</v>
      </c>
      <c r="ET7" s="108">
        <f t="shared" si="27"/>
        <v>7.5</v>
      </c>
      <c r="EU7" s="283">
        <f t="shared" si="28"/>
        <v>0.026667</v>
      </c>
      <c r="EV7" s="108">
        <f t="shared" si="29"/>
        <v>15</v>
      </c>
      <c r="EW7" s="293">
        <f t="shared" si="30"/>
        <v>0.013333</v>
      </c>
      <c r="EX7" s="108">
        <f t="shared" si="31"/>
        <v>22.5</v>
      </c>
      <c r="EY7" s="294">
        <f t="shared" si="32"/>
        <v>0.008889</v>
      </c>
      <c r="FC7" s="46"/>
      <c r="FD7" s="46"/>
      <c r="FE7" s="46"/>
      <c r="FG7" s="310"/>
      <c r="FH7" s="311">
        <v>0</v>
      </c>
      <c r="FI7" s="146">
        <v>1</v>
      </c>
      <c r="FJ7" s="310">
        <f t="shared" si="33"/>
        <v>0</v>
      </c>
      <c r="FK7" s="311">
        <f t="shared" si="34"/>
        <v>0</v>
      </c>
      <c r="FL7" s="146">
        <f t="shared" si="35"/>
        <v>1</v>
      </c>
      <c r="FM7" s="310">
        <f t="shared" si="36"/>
        <v>0</v>
      </c>
      <c r="FN7" s="311">
        <f t="shared" si="37"/>
        <v>0</v>
      </c>
      <c r="FO7" s="146">
        <f t="shared" si="38"/>
        <v>1</v>
      </c>
      <c r="FP7" s="310">
        <f t="shared" si="39"/>
        <v>0</v>
      </c>
      <c r="FQ7" s="311">
        <f t="shared" si="40"/>
        <v>0</v>
      </c>
      <c r="FR7" s="146">
        <f t="shared" si="41"/>
        <v>1</v>
      </c>
      <c r="FS7" s="310">
        <f t="shared" si="42"/>
        <v>0</v>
      </c>
      <c r="FT7" s="311">
        <f t="shared" si="43"/>
        <v>0</v>
      </c>
      <c r="FU7" s="146">
        <f t="shared" si="44"/>
        <v>1</v>
      </c>
      <c r="FV7" s="310">
        <f t="shared" si="45"/>
        <v>0</v>
      </c>
      <c r="FW7" s="311">
        <f t="shared" si="46"/>
        <v>0</v>
      </c>
      <c r="FX7" s="146">
        <f t="shared" si="47"/>
        <v>1</v>
      </c>
      <c r="FY7" s="310">
        <f t="shared" si="48"/>
        <v>0</v>
      </c>
      <c r="FZ7" s="311">
        <f t="shared" si="49"/>
        <v>0</v>
      </c>
      <c r="GA7" s="146">
        <f t="shared" si="50"/>
        <v>1</v>
      </c>
      <c r="GB7" s="310">
        <f t="shared" si="51"/>
        <v>0</v>
      </c>
      <c r="GC7" s="311">
        <f t="shared" si="52"/>
        <v>0</v>
      </c>
      <c r="GD7" s="146">
        <f t="shared" si="53"/>
        <v>1</v>
      </c>
      <c r="GE7" s="310">
        <f t="shared" si="54"/>
        <v>0</v>
      </c>
      <c r="GF7" s="311">
        <f t="shared" si="55"/>
        <v>0</v>
      </c>
      <c r="GG7" s="146">
        <f t="shared" si="56"/>
        <v>1</v>
      </c>
      <c r="GH7" s="310">
        <f t="shared" si="57"/>
        <v>0</v>
      </c>
      <c r="GI7" s="311">
        <f t="shared" si="58"/>
        <v>0</v>
      </c>
      <c r="GJ7" s="146">
        <f t="shared" si="59"/>
        <v>1</v>
      </c>
      <c r="GK7" s="310">
        <f t="shared" si="60"/>
        <v>0</v>
      </c>
      <c r="GL7" s="311">
        <f t="shared" si="61"/>
        <v>0</v>
      </c>
      <c r="GM7" s="146">
        <f t="shared" si="62"/>
        <v>2</v>
      </c>
      <c r="GN7" s="310">
        <f t="shared" si="63"/>
        <v>0</v>
      </c>
      <c r="GO7" s="311">
        <f t="shared" si="64"/>
        <v>0</v>
      </c>
      <c r="GP7" s="146">
        <f t="shared" si="65"/>
        <v>4</v>
      </c>
      <c r="GQ7" s="310">
        <f t="shared" si="66"/>
        <v>0</v>
      </c>
      <c r="GR7" s="311">
        <f t="shared" si="67"/>
        <v>0</v>
      </c>
      <c r="GS7" s="146">
        <f t="shared" si="68"/>
        <v>6</v>
      </c>
      <c r="GT7" s="310">
        <f t="shared" si="69"/>
        <v>0</v>
      </c>
      <c r="GU7" s="311">
        <f t="shared" si="70"/>
        <v>0</v>
      </c>
      <c r="GV7" s="146">
        <f t="shared" si="71"/>
        <v>8</v>
      </c>
      <c r="GW7" s="310">
        <f t="shared" si="72"/>
        <v>0</v>
      </c>
      <c r="GX7" s="311">
        <f t="shared" si="73"/>
        <v>0</v>
      </c>
      <c r="GY7" s="146">
        <f t="shared" si="74"/>
        <v>10</v>
      </c>
      <c r="GZ7" s="310">
        <f t="shared" si="75"/>
        <v>0</v>
      </c>
      <c r="HA7" s="311">
        <f t="shared" si="76"/>
        <v>0</v>
      </c>
      <c r="HB7" s="146">
        <f t="shared" si="77"/>
        <v>20</v>
      </c>
      <c r="HC7" s="310">
        <f t="shared" si="78"/>
        <v>0</v>
      </c>
      <c r="HD7" s="311">
        <f t="shared" si="79"/>
        <v>0</v>
      </c>
      <c r="HE7" s="146">
        <f t="shared" si="80"/>
        <v>40</v>
      </c>
      <c r="HF7" s="310">
        <f t="shared" si="81"/>
        <v>0</v>
      </c>
      <c r="HG7" s="311">
        <f t="shared" si="82"/>
        <v>0</v>
      </c>
      <c r="HH7" s="146">
        <f t="shared" si="83"/>
        <v>60</v>
      </c>
      <c r="HI7" s="310">
        <f t="shared" si="84"/>
        <v>0</v>
      </c>
      <c r="HJ7" s="311">
        <f t="shared" si="85"/>
        <v>0</v>
      </c>
      <c r="HK7" s="146">
        <f t="shared" si="86"/>
        <v>80</v>
      </c>
      <c r="HL7" s="310">
        <f t="shared" si="87"/>
        <v>0</v>
      </c>
      <c r="HM7" s="311">
        <f t="shared" si="88"/>
        <v>0</v>
      </c>
      <c r="HN7" s="146">
        <f t="shared" si="89"/>
        <v>100</v>
      </c>
      <c r="HO7" s="310">
        <f t="shared" si="90"/>
        <v>0</v>
      </c>
      <c r="HR7" s="46"/>
      <c r="HS7" s="46"/>
      <c r="HT7" s="46"/>
      <c r="HV7" s="310"/>
      <c r="HW7" s="311">
        <v>1</v>
      </c>
      <c r="HX7" s="146">
        <v>1</v>
      </c>
      <c r="HY7" s="310">
        <f t="shared" si="91"/>
        <v>3.33333333333334e-7</v>
      </c>
      <c r="HZ7" s="311">
        <f t="shared" si="92"/>
        <v>1</v>
      </c>
      <c r="IA7" s="146">
        <f t="shared" si="93"/>
        <v>1</v>
      </c>
      <c r="IB7" s="310">
        <f t="shared" si="94"/>
        <v>6.66666666666667e-7</v>
      </c>
      <c r="IC7" s="311">
        <f t="shared" si="95"/>
        <v>1</v>
      </c>
      <c r="ID7" s="146">
        <f t="shared" si="96"/>
        <v>1</v>
      </c>
      <c r="IE7" s="310">
        <f t="shared" si="97"/>
        <v>1e-6</v>
      </c>
      <c r="IF7" s="311">
        <f t="shared" si="98"/>
        <v>1</v>
      </c>
      <c r="IG7" s="146">
        <f t="shared" si="99"/>
        <v>1</v>
      </c>
      <c r="IH7" s="310">
        <f t="shared" si="100"/>
        <v>1.33333333333333e-6</v>
      </c>
      <c r="II7" s="311">
        <f t="shared" si="101"/>
        <v>1</v>
      </c>
      <c r="IJ7" s="146">
        <f t="shared" si="102"/>
        <v>1</v>
      </c>
      <c r="IK7" s="310">
        <f t="shared" si="103"/>
        <v>1.66666666666667e-6</v>
      </c>
      <c r="IL7" s="311">
        <f t="shared" si="104"/>
        <v>1</v>
      </c>
      <c r="IM7" s="146">
        <f t="shared" si="105"/>
        <v>1</v>
      </c>
      <c r="IN7" s="310">
        <f t="shared" si="106"/>
        <v>3.33333333333334e-6</v>
      </c>
      <c r="IO7" s="311">
        <f t="shared" si="107"/>
        <v>1</v>
      </c>
      <c r="IP7" s="146">
        <f t="shared" si="108"/>
        <v>1</v>
      </c>
      <c r="IQ7" s="310">
        <f t="shared" si="109"/>
        <v>6.66666666666667e-6</v>
      </c>
      <c r="IR7" s="311">
        <f t="shared" si="110"/>
        <v>1</v>
      </c>
      <c r="IS7" s="146">
        <f t="shared" si="111"/>
        <v>1</v>
      </c>
      <c r="IT7" s="310">
        <f t="shared" si="112"/>
        <v>1e-5</v>
      </c>
      <c r="IU7" s="311">
        <f t="shared" si="113"/>
        <v>1</v>
      </c>
      <c r="IV7" s="146">
        <f t="shared" si="114"/>
        <v>1</v>
      </c>
      <c r="IW7" s="310">
        <f t="shared" si="115"/>
        <v>1.33333333333333e-5</v>
      </c>
      <c r="IX7" s="311">
        <f t="shared" si="116"/>
        <v>1</v>
      </c>
      <c r="IY7" s="146">
        <f t="shared" si="117"/>
        <v>1</v>
      </c>
      <c r="IZ7" s="310">
        <f t="shared" si="118"/>
        <v>1.66666666666667e-5</v>
      </c>
      <c r="JA7" s="311">
        <f t="shared" si="119"/>
        <v>1</v>
      </c>
      <c r="JB7" s="146">
        <f t="shared" si="120"/>
        <v>1</v>
      </c>
      <c r="JC7" s="310">
        <f t="shared" si="121"/>
        <v>3.33333333333334e-5</v>
      </c>
      <c r="JD7" s="311">
        <f t="shared" si="122"/>
        <v>1</v>
      </c>
      <c r="JE7" s="146">
        <f t="shared" si="123"/>
        <v>1</v>
      </c>
      <c r="JF7" s="310">
        <f t="shared" si="124"/>
        <v>6.66666666666667e-5</v>
      </c>
      <c r="JG7" s="311">
        <f t="shared" si="125"/>
        <v>1</v>
      </c>
      <c r="JH7" s="146">
        <f t="shared" si="126"/>
        <v>1</v>
      </c>
      <c r="JI7" s="310">
        <f t="shared" si="127"/>
        <v>0.0001</v>
      </c>
      <c r="JJ7" s="311">
        <f t="shared" si="128"/>
        <v>1</v>
      </c>
      <c r="JK7" s="146">
        <f t="shared" si="129"/>
        <v>1</v>
      </c>
      <c r="JL7" s="310">
        <f t="shared" si="130"/>
        <v>0.000133333333333333</v>
      </c>
      <c r="JM7" s="311">
        <f t="shared" si="131"/>
        <v>1</v>
      </c>
      <c r="JN7" s="146">
        <f t="shared" si="132"/>
        <v>1</v>
      </c>
      <c r="JO7" s="310">
        <f t="shared" si="133"/>
        <v>0.000166666666666667</v>
      </c>
      <c r="JP7" s="311">
        <f t="shared" si="134"/>
        <v>1</v>
      </c>
      <c r="JQ7" s="146">
        <f t="shared" si="135"/>
        <v>1</v>
      </c>
      <c r="JR7" s="310">
        <f t="shared" si="136"/>
        <v>0.000333333333333334</v>
      </c>
      <c r="JS7" s="311">
        <f t="shared" si="137"/>
        <v>1</v>
      </c>
      <c r="JT7" s="146">
        <f t="shared" si="138"/>
        <v>1</v>
      </c>
      <c r="JU7" s="310">
        <f t="shared" si="139"/>
        <v>0.000666666666666667</v>
      </c>
      <c r="JV7" s="311">
        <f t="shared" si="140"/>
        <v>1</v>
      </c>
      <c r="JW7" s="146">
        <f t="shared" si="141"/>
        <v>1</v>
      </c>
      <c r="JX7" s="310">
        <f t="shared" si="142"/>
        <v>0.001</v>
      </c>
      <c r="JY7" s="311">
        <f t="shared" si="143"/>
        <v>1</v>
      </c>
      <c r="JZ7" s="146">
        <f t="shared" si="144"/>
        <v>1</v>
      </c>
      <c r="KA7" s="310">
        <f t="shared" si="145"/>
        <v>0.00133333333333333</v>
      </c>
      <c r="KB7" s="311">
        <f t="shared" si="146"/>
        <v>1</v>
      </c>
      <c r="KC7" s="146">
        <f t="shared" si="147"/>
        <v>1</v>
      </c>
      <c r="KD7" s="310">
        <f t="shared" si="148"/>
        <v>0.00166666666666667</v>
      </c>
      <c r="KI7" s="334">
        <f t="shared" ref="KI7:LB7" si="182">$AI7*KI$4/10000*$F7*KI$3/$KQ$1</f>
        <v>0</v>
      </c>
      <c r="KJ7" s="334">
        <f t="shared" si="182"/>
        <v>0</v>
      </c>
      <c r="KK7" s="334">
        <f t="shared" si="182"/>
        <v>0</v>
      </c>
      <c r="KL7" s="334">
        <f t="shared" si="182"/>
        <v>0.00012</v>
      </c>
      <c r="KM7" s="334">
        <f t="shared" si="182"/>
        <v>0.00015</v>
      </c>
      <c r="KN7" s="334">
        <f t="shared" si="182"/>
        <v>0.0003</v>
      </c>
      <c r="KO7" s="334">
        <f t="shared" si="182"/>
        <v>0.0006</v>
      </c>
      <c r="KP7" s="334">
        <f t="shared" si="182"/>
        <v>0.0009</v>
      </c>
      <c r="KQ7" s="334">
        <f t="shared" si="182"/>
        <v>0.0012</v>
      </c>
      <c r="KR7" s="334">
        <f t="shared" si="182"/>
        <v>0.0015</v>
      </c>
      <c r="KS7" s="334">
        <f t="shared" si="182"/>
        <v>0.003</v>
      </c>
      <c r="KT7" s="334">
        <f t="shared" si="182"/>
        <v>0.00375</v>
      </c>
      <c r="KU7" s="334">
        <f t="shared" si="182"/>
        <v>0.0037494</v>
      </c>
      <c r="KV7" s="334">
        <f t="shared" si="182"/>
        <v>0.0037488</v>
      </c>
      <c r="KW7" s="334">
        <f t="shared" si="182"/>
        <v>0.0037485</v>
      </c>
      <c r="KX7" s="334">
        <f t="shared" si="182"/>
        <v>0.003747</v>
      </c>
      <c r="KY7" s="334">
        <f t="shared" si="182"/>
        <v>0.003744</v>
      </c>
      <c r="KZ7" s="334">
        <f t="shared" si="182"/>
        <v>0.003744</v>
      </c>
      <c r="LA7" s="334">
        <f t="shared" si="182"/>
        <v>0.003744</v>
      </c>
      <c r="LB7" s="334">
        <f t="shared" si="182"/>
        <v>0.003735</v>
      </c>
      <c r="LD7" s="46">
        <v>2</v>
      </c>
      <c r="LE7" s="50">
        <v>99999</v>
      </c>
      <c r="LI7" s="79">
        <v>0</v>
      </c>
      <c r="LJ7" s="79">
        <v>0</v>
      </c>
      <c r="LK7" s="79">
        <v>0</v>
      </c>
      <c r="LN7" s="108"/>
      <c r="LO7" s="343">
        <v>0.05</v>
      </c>
      <c r="LP7" s="343">
        <v>0.05</v>
      </c>
      <c r="LQ7" s="343">
        <v>0.05</v>
      </c>
      <c r="LR7" s="343">
        <v>0.05</v>
      </c>
      <c r="LS7" s="343">
        <v>0.05</v>
      </c>
      <c r="LT7" s="343">
        <v>0.025</v>
      </c>
      <c r="LU7" s="343">
        <v>0.025</v>
      </c>
      <c r="LV7" s="343">
        <v>0.025</v>
      </c>
      <c r="LW7" s="343">
        <v>0.025</v>
      </c>
      <c r="LX7" s="343">
        <v>0.025</v>
      </c>
      <c r="LY7" s="343">
        <v>0.005</v>
      </c>
      <c r="LZ7" s="343">
        <v>0.005</v>
      </c>
      <c r="MA7" s="343">
        <v>0.005</v>
      </c>
      <c r="MB7" s="343">
        <v>0.005</v>
      </c>
      <c r="MC7" s="343">
        <v>0.005</v>
      </c>
      <c r="MD7" s="343">
        <v>0.0009</v>
      </c>
      <c r="ME7" s="343">
        <v>0.0009</v>
      </c>
      <c r="MF7" s="343">
        <v>0.0009</v>
      </c>
      <c r="MG7" s="343">
        <v>0.0009</v>
      </c>
      <c r="MH7" s="343">
        <v>0.0009</v>
      </c>
      <c r="MI7" s="343">
        <v>0.0006</v>
      </c>
      <c r="MJ7" s="343">
        <v>0.00045</v>
      </c>
      <c r="MK7" s="343">
        <v>0.0004</v>
      </c>
      <c r="ML7" s="343">
        <v>0.0003</v>
      </c>
      <c r="MM7" s="343">
        <v>0.00025</v>
      </c>
      <c r="MN7" s="343">
        <v>0.00025</v>
      </c>
      <c r="MO7" s="343">
        <v>0.0002</v>
      </c>
      <c r="MP7" s="343">
        <v>0.0002</v>
      </c>
      <c r="MQ7" s="343"/>
      <c r="MR7" s="104">
        <v>1</v>
      </c>
      <c r="MS7" s="104">
        <v>1</v>
      </c>
      <c r="MT7" s="104">
        <v>1</v>
      </c>
      <c r="MU7" s="104">
        <v>1</v>
      </c>
      <c r="MV7" s="104">
        <v>1</v>
      </c>
      <c r="MW7" s="104">
        <v>1</v>
      </c>
      <c r="MX7" s="91">
        <v>1</v>
      </c>
      <c r="MY7" s="91">
        <v>1</v>
      </c>
      <c r="MZ7" s="91">
        <v>1</v>
      </c>
      <c r="NA7" s="91">
        <v>1</v>
      </c>
      <c r="NB7" s="91">
        <v>1</v>
      </c>
      <c r="NC7" s="91">
        <v>1</v>
      </c>
      <c r="ND7" s="91">
        <v>1</v>
      </c>
      <c r="NE7" s="91">
        <v>1</v>
      </c>
      <c r="NF7" s="91">
        <v>1</v>
      </c>
      <c r="NG7" s="91">
        <v>1</v>
      </c>
      <c r="NH7" s="91">
        <v>1</v>
      </c>
      <c r="NI7" s="91">
        <v>1</v>
      </c>
      <c r="NJ7" s="91">
        <v>1</v>
      </c>
      <c r="NK7" s="91">
        <v>1</v>
      </c>
      <c r="NL7" s="91">
        <v>1</v>
      </c>
      <c r="NM7" s="91">
        <v>1</v>
      </c>
      <c r="NN7" s="91">
        <v>1</v>
      </c>
      <c r="NO7" s="91">
        <v>1</v>
      </c>
      <c r="NP7" s="91">
        <v>1</v>
      </c>
      <c r="NQ7" s="91">
        <v>1</v>
      </c>
      <c r="NR7" s="91">
        <v>1</v>
      </c>
      <c r="NS7" s="91">
        <v>1</v>
      </c>
      <c r="NT7" s="91"/>
      <c r="NU7" s="345">
        <f t="shared" si="150"/>
        <v>0.00015</v>
      </c>
      <c r="NV7" s="345">
        <f t="shared" si="151"/>
        <v>0.0003</v>
      </c>
      <c r="NW7" s="345">
        <f t="shared" si="152"/>
        <v>0.00045</v>
      </c>
      <c r="NX7" s="345">
        <f t="shared" si="153"/>
        <v>0.0006</v>
      </c>
      <c r="NY7" s="345">
        <f t="shared" si="154"/>
        <v>0.00075</v>
      </c>
      <c r="NZ7" s="345">
        <f t="shared" si="155"/>
        <v>0.00075</v>
      </c>
      <c r="OA7" s="345">
        <f t="shared" si="156"/>
        <v>0.0015</v>
      </c>
      <c r="OB7" s="345">
        <f t="shared" si="157"/>
        <v>0.00225</v>
      </c>
      <c r="OC7" s="345">
        <f t="shared" si="158"/>
        <v>0.003</v>
      </c>
      <c r="OD7" s="345">
        <f t="shared" si="159"/>
        <v>0.00375</v>
      </c>
      <c r="OE7" s="345">
        <f t="shared" si="160"/>
        <v>0.0015</v>
      </c>
      <c r="OF7" s="345">
        <f t="shared" si="161"/>
        <v>0.003</v>
      </c>
      <c r="OG7" s="345">
        <f t="shared" si="162"/>
        <v>0.0045</v>
      </c>
      <c r="OH7" s="345">
        <f t="shared" si="163"/>
        <v>0.006</v>
      </c>
      <c r="OI7" s="345">
        <f t="shared" si="164"/>
        <v>0.0075</v>
      </c>
      <c r="OJ7" s="345">
        <f t="shared" si="165"/>
        <v>0.0027</v>
      </c>
      <c r="OK7" s="345">
        <f t="shared" si="166"/>
        <v>0.0054</v>
      </c>
      <c r="OL7" s="345">
        <f t="shared" si="167"/>
        <v>0.0081</v>
      </c>
      <c r="OM7" s="345">
        <f t="shared" si="168"/>
        <v>0.0108</v>
      </c>
      <c r="ON7" s="345">
        <f t="shared" si="169"/>
        <v>0.0135</v>
      </c>
      <c r="OO7" s="345">
        <f t="shared" si="170"/>
        <v>0.0135</v>
      </c>
      <c r="OP7" s="345">
        <f t="shared" si="171"/>
        <v>0.0135</v>
      </c>
      <c r="OQ7" s="345">
        <f t="shared" si="172"/>
        <v>0.015</v>
      </c>
      <c r="OR7" s="345">
        <f t="shared" si="173"/>
        <v>0.0135</v>
      </c>
      <c r="OS7" s="345">
        <f t="shared" si="174"/>
        <v>0.013125</v>
      </c>
      <c r="OT7" s="345">
        <f t="shared" si="175"/>
        <v>0.015</v>
      </c>
      <c r="OU7" s="345">
        <f t="shared" si="176"/>
        <v>0.0135</v>
      </c>
      <c r="OV7" s="345">
        <f t="shared" si="177"/>
        <v>0.015</v>
      </c>
      <c r="PE7" s="369"/>
      <c r="PF7" s="370">
        <f>PF$3*$F7*$AG7*PF$4/'[1]Sheet3 '!$AJ$5</f>
        <v>0.00042</v>
      </c>
      <c r="PG7" s="370">
        <f>PG$3*$F7*$AG7*PG$4/'[1]Sheet3 '!$AJ$5</f>
        <v>0.00041985</v>
      </c>
      <c r="PH7" s="370">
        <f>PH$3*$F7*$AG7*PH$4/'[1]Sheet3 '!$AJ$5</f>
        <v>0.00042</v>
      </c>
      <c r="PI7" s="370">
        <f>PI$3*$F7*$AG7*PI$4/'[1]Sheet3 '!$AJ$5</f>
        <v>0.000378</v>
      </c>
      <c r="PJ7" s="370">
        <f>PJ$3*$F7*$AG7*PJ$4/'[1]Sheet3 '!$AJ$5</f>
        <v>0.000378</v>
      </c>
      <c r="PK7" s="370">
        <f>PK$3*$F7*$AG7*PK$4/'[1]Sheet3 '!$AJ$5</f>
        <v>0.00036</v>
      </c>
      <c r="PL7" s="370">
        <f>PL$3*$F7*$AG7*PL$4/'[1]Sheet3 '!$AJ$5</f>
        <v>0.000324</v>
      </c>
      <c r="PM7" s="370">
        <f>PM$3*$F7*$AG7*PM$4/'[1]Sheet3 '!$AJ$5</f>
        <v>0.000306</v>
      </c>
      <c r="PN7" s="370">
        <f>PN$3*$F7*$AG7*PN$4/'[1]Sheet3 '!$AJ$5</f>
        <v>0.0002778</v>
      </c>
      <c r="PO7" s="370">
        <f>PO$3*$F7*$AG7*PO$4/'[1]Sheet3 '!$AJ$5</f>
        <v>0.00024</v>
      </c>
      <c r="PP7" s="370">
        <f>PP$3*$F7*$AG7*PP$4/'[1]Sheet3 '!$AJ$5</f>
        <v>0.000216</v>
      </c>
      <c r="PQ7" s="370">
        <f>PQ$3*$F7*$AG7*PQ$4/'[1]Sheet3 '!$AJ$5</f>
        <v>0.000192</v>
      </c>
      <c r="PR7" s="370">
        <f>PR$3*$F7*$AG7*PR$4/'[1]Sheet3 '!$AJ$5</f>
        <v>0.00012</v>
      </c>
      <c r="PS7" s="367"/>
      <c r="PT7" s="367"/>
      <c r="PU7" s="367"/>
    </row>
    <row r="8" s="91" customFormat="1" ht="16.2" spans="1:437">
      <c r="A8" s="39">
        <v>4</v>
      </c>
      <c r="B8" s="39" t="s">
        <v>313</v>
      </c>
      <c r="C8" s="39">
        <v>1</v>
      </c>
      <c r="D8" s="39">
        <v>-1</v>
      </c>
      <c r="E8" s="39"/>
      <c r="F8" s="39">
        <v>4</v>
      </c>
      <c r="G8" s="107">
        <v>4</v>
      </c>
      <c r="H8" s="39">
        <f t="shared" si="5"/>
        <v>4</v>
      </c>
      <c r="I8" s="127"/>
      <c r="J8" s="39">
        <f t="shared" si="6"/>
        <v>4</v>
      </c>
      <c r="K8" s="127"/>
      <c r="L8" s="127"/>
      <c r="M8" s="128">
        <f t="shared" si="178"/>
        <v>4</v>
      </c>
      <c r="N8" s="39">
        <f t="shared" si="7"/>
        <v>0</v>
      </c>
      <c r="O8" s="39">
        <f t="shared" si="8"/>
        <v>0</v>
      </c>
      <c r="P8" s="39">
        <v>0</v>
      </c>
      <c r="Q8" s="140">
        <v>0.0027776</v>
      </c>
      <c r="R8" s="91">
        <v>1</v>
      </c>
      <c r="S8" s="141">
        <v>0</v>
      </c>
      <c r="T8" s="146">
        <f t="shared" si="9"/>
        <v>0.000667</v>
      </c>
      <c r="U8" s="143">
        <v>0</v>
      </c>
      <c r="V8" s="143" t="s">
        <v>287</v>
      </c>
      <c r="W8" s="147">
        <v>0</v>
      </c>
      <c r="X8" s="145">
        <v>1</v>
      </c>
      <c r="Y8" s="166">
        <v>1</v>
      </c>
      <c r="Z8" s="143" t="str">
        <f t="shared" si="10"/>
        <v>[[0,1],[0,1],[0,1],[0,1],[0,1],[0,1],[0,1],[0,1],[0,1],[0,1],[0,2],[0,4],[0,6],[0,8],[0,10],[0,20],[0,40],[0,60],[0,80],[0,100]]</v>
      </c>
      <c r="AA8" s="143">
        <v>1</v>
      </c>
      <c r="AB8" s="143">
        <v>1</v>
      </c>
      <c r="AC8" s="143" t="str">
        <f t="shared" si="11"/>
        <v>[[1,1],[1,1],[1,1],[1,1],[1,1],[1,1],[1,1],[1,1],[1,1],[1,1],[1,1],[1,1],[1,1],[1,1],[1,1],[1,1],[1,1],[1,1],[1,1],[1,1]]</v>
      </c>
      <c r="AD8" s="39">
        <v>0</v>
      </c>
      <c r="AE8" s="167">
        <v>0</v>
      </c>
      <c r="AF8" s="168">
        <f t="shared" si="12"/>
        <v>0</v>
      </c>
      <c r="AG8" s="168">
        <v>0.05</v>
      </c>
      <c r="AH8" s="168">
        <v>0</v>
      </c>
      <c r="AI8" s="186">
        <f t="shared" si="179"/>
        <v>0.05</v>
      </c>
      <c r="AJ8" s="186">
        <f t="shared" si="179"/>
        <v>0</v>
      </c>
      <c r="AK8" s="186">
        <f t="shared" si="179"/>
        <v>0</v>
      </c>
      <c r="AL8" s="187">
        <v>0</v>
      </c>
      <c r="AM8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8" s="39" t="str">
        <f t="shared" si="14"/>
        <v>[[1,5],[2,2],[3,1]]</v>
      </c>
      <c r="AO8" s="195" t="str">
        <f t="shared" si="15"/>
        <v>[0.035556,0.017778,0.011852]</v>
      </c>
      <c r="AP8" s="195">
        <v>0</v>
      </c>
      <c r="AQ8" s="195">
        <v>1</v>
      </c>
      <c r="AR8" s="195">
        <f t="shared" si="16"/>
        <v>1</v>
      </c>
      <c r="AS8" s="195">
        <v>0</v>
      </c>
      <c r="AT8" s="195">
        <v>0.4</v>
      </c>
      <c r="AU8" s="195" t="s">
        <v>288</v>
      </c>
      <c r="AV8" s="195">
        <v>1</v>
      </c>
      <c r="AW8" s="199">
        <v>3</v>
      </c>
      <c r="AX8" s="39">
        <f t="shared" si="17"/>
        <v>-1</v>
      </c>
      <c r="AY8" s="39">
        <v>0</v>
      </c>
      <c r="AZ8" s="39"/>
      <c r="BA8" s="96"/>
      <c r="BB8" s="96" t="s">
        <v>289</v>
      </c>
      <c r="BC8" s="200">
        <v>0.85</v>
      </c>
      <c r="BD8" s="200">
        <f>BC8</f>
        <v>0.85</v>
      </c>
      <c r="BE8" s="39"/>
      <c r="BF8" s="39"/>
      <c r="BG8" s="39">
        <v>0.5</v>
      </c>
      <c r="BH8" s="39">
        <v>1</v>
      </c>
      <c r="BI8" s="39" t="s">
        <v>290</v>
      </c>
      <c r="BJ8" s="203">
        <v>0.75</v>
      </c>
      <c r="BK8" s="203">
        <v>0.6</v>
      </c>
      <c r="BL8" s="96">
        <f t="shared" si="18"/>
        <v>4</v>
      </c>
      <c r="BM8" s="96" t="s">
        <v>291</v>
      </c>
      <c r="BN8" s="96">
        <v>1</v>
      </c>
      <c r="BO8" s="96" t="s">
        <v>292</v>
      </c>
      <c r="BP8" s="96" t="s">
        <v>293</v>
      </c>
      <c r="BQ8" s="207" t="s">
        <v>314</v>
      </c>
      <c r="BR8" s="207" t="s">
        <v>314</v>
      </c>
      <c r="BS8" s="128">
        <v>4</v>
      </c>
      <c r="BT8" s="128">
        <v>1</v>
      </c>
      <c r="BU8" s="127"/>
      <c r="BV8" s="127"/>
      <c r="BW8" s="127" t="s">
        <v>295</v>
      </c>
      <c r="BX8" s="218">
        <v>0</v>
      </c>
      <c r="BY8" s="128">
        <f t="shared" si="19"/>
        <v>3</v>
      </c>
      <c r="BZ8" s="219" t="str">
        <f t="shared" si="20"/>
        <v>[3,4,4,3]</v>
      </c>
      <c r="CA8" s="42">
        <v>0</v>
      </c>
      <c r="CB8" s="42">
        <v>0</v>
      </c>
      <c r="CC8" s="42">
        <v>1</v>
      </c>
      <c r="CD8" s="42">
        <v>1</v>
      </c>
      <c r="CE8" s="42">
        <v>1</v>
      </c>
      <c r="CF8" s="42">
        <v>0</v>
      </c>
      <c r="CG8" s="42">
        <v>1</v>
      </c>
      <c r="CH8" s="42"/>
      <c r="CI8" s="42"/>
      <c r="CJ8" s="42"/>
      <c r="CK8" s="42"/>
      <c r="CL8" s="42"/>
      <c r="CM8" s="42"/>
      <c r="CN8" s="42"/>
      <c r="CO8" s="42"/>
      <c r="CP8" s="42" t="s">
        <v>296</v>
      </c>
      <c r="CQ8" s="42"/>
      <c r="CR8" s="42"/>
      <c r="CS8" s="53" t="s">
        <v>297</v>
      </c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 t="s">
        <v>315</v>
      </c>
      <c r="DV8" s="42">
        <f t="shared" si="21"/>
        <v>3</v>
      </c>
      <c r="DW8" s="128">
        <f t="shared" si="22"/>
        <v>4</v>
      </c>
      <c r="DX8" s="128">
        <f t="shared" si="23"/>
        <v>4</v>
      </c>
      <c r="DY8" s="128">
        <f t="shared" si="24"/>
        <v>3</v>
      </c>
      <c r="DZ8" s="128"/>
      <c r="EG8" s="272"/>
      <c r="EK8" s="269">
        <f t="shared" si="25"/>
        <v>4.4</v>
      </c>
      <c r="EL8" s="270">
        <f t="shared" si="180"/>
        <v>0.1</v>
      </c>
      <c r="EM8" s="271">
        <v>1</v>
      </c>
      <c r="EN8" s="108">
        <v>5</v>
      </c>
      <c r="EO8" s="271">
        <v>2</v>
      </c>
      <c r="EP8" s="108">
        <v>2</v>
      </c>
      <c r="EQ8" s="271">
        <v>3</v>
      </c>
      <c r="ER8" s="108">
        <v>1</v>
      </c>
      <c r="ES8" s="108">
        <f t="shared" si="26"/>
        <v>1.5</v>
      </c>
      <c r="ET8" s="108">
        <f t="shared" si="27"/>
        <v>7.5</v>
      </c>
      <c r="EU8" s="283">
        <f t="shared" si="28"/>
        <v>0.035556</v>
      </c>
      <c r="EV8" s="108">
        <f t="shared" si="29"/>
        <v>15</v>
      </c>
      <c r="EW8" s="293">
        <f t="shared" si="30"/>
        <v>0.017778</v>
      </c>
      <c r="EX8" s="108">
        <f t="shared" si="31"/>
        <v>22.5</v>
      </c>
      <c r="EY8" s="294">
        <f t="shared" si="32"/>
        <v>0.011852</v>
      </c>
      <c r="FB8" s="298" t="s">
        <v>316</v>
      </c>
      <c r="FG8" s="310"/>
      <c r="FH8" s="311">
        <v>0</v>
      </c>
      <c r="FI8" s="146">
        <v>1</v>
      </c>
      <c r="FJ8" s="310">
        <f t="shared" si="33"/>
        <v>0</v>
      </c>
      <c r="FK8" s="311">
        <f t="shared" si="34"/>
        <v>0</v>
      </c>
      <c r="FL8" s="146">
        <f t="shared" si="35"/>
        <v>1</v>
      </c>
      <c r="FM8" s="310">
        <f t="shared" si="36"/>
        <v>0</v>
      </c>
      <c r="FN8" s="311">
        <f t="shared" si="37"/>
        <v>0</v>
      </c>
      <c r="FO8" s="146">
        <f t="shared" si="38"/>
        <v>1</v>
      </c>
      <c r="FP8" s="310">
        <f t="shared" si="39"/>
        <v>0</v>
      </c>
      <c r="FQ8" s="311">
        <f t="shared" si="40"/>
        <v>0</v>
      </c>
      <c r="FR8" s="146">
        <f t="shared" si="41"/>
        <v>1</v>
      </c>
      <c r="FS8" s="310">
        <f t="shared" si="42"/>
        <v>0</v>
      </c>
      <c r="FT8" s="311">
        <f t="shared" si="43"/>
        <v>0</v>
      </c>
      <c r="FU8" s="146">
        <f t="shared" si="44"/>
        <v>1</v>
      </c>
      <c r="FV8" s="310">
        <f t="shared" si="45"/>
        <v>0</v>
      </c>
      <c r="FW8" s="311">
        <f t="shared" si="46"/>
        <v>0</v>
      </c>
      <c r="FX8" s="146">
        <f t="shared" si="47"/>
        <v>1</v>
      </c>
      <c r="FY8" s="310">
        <f t="shared" si="48"/>
        <v>0</v>
      </c>
      <c r="FZ8" s="311">
        <f t="shared" si="49"/>
        <v>0</v>
      </c>
      <c r="GA8" s="146">
        <f t="shared" si="50"/>
        <v>1</v>
      </c>
      <c r="GB8" s="310">
        <f t="shared" si="51"/>
        <v>0</v>
      </c>
      <c r="GC8" s="311">
        <f t="shared" si="52"/>
        <v>0</v>
      </c>
      <c r="GD8" s="146">
        <f t="shared" si="53"/>
        <v>1</v>
      </c>
      <c r="GE8" s="310">
        <f t="shared" si="54"/>
        <v>0</v>
      </c>
      <c r="GF8" s="311">
        <f t="shared" si="55"/>
        <v>0</v>
      </c>
      <c r="GG8" s="146">
        <f t="shared" si="56"/>
        <v>1</v>
      </c>
      <c r="GH8" s="310">
        <f t="shared" si="57"/>
        <v>0</v>
      </c>
      <c r="GI8" s="311">
        <f t="shared" si="58"/>
        <v>0</v>
      </c>
      <c r="GJ8" s="146">
        <f t="shared" si="59"/>
        <v>1</v>
      </c>
      <c r="GK8" s="310">
        <f t="shared" si="60"/>
        <v>0</v>
      </c>
      <c r="GL8" s="311">
        <f t="shared" si="61"/>
        <v>0</v>
      </c>
      <c r="GM8" s="146">
        <f t="shared" si="62"/>
        <v>2</v>
      </c>
      <c r="GN8" s="310">
        <f t="shared" si="63"/>
        <v>0</v>
      </c>
      <c r="GO8" s="311">
        <f t="shared" si="64"/>
        <v>0</v>
      </c>
      <c r="GP8" s="146">
        <f t="shared" si="65"/>
        <v>4</v>
      </c>
      <c r="GQ8" s="310">
        <f t="shared" si="66"/>
        <v>0</v>
      </c>
      <c r="GR8" s="311">
        <f t="shared" si="67"/>
        <v>0</v>
      </c>
      <c r="GS8" s="146">
        <f t="shared" si="68"/>
        <v>6</v>
      </c>
      <c r="GT8" s="310">
        <f t="shared" si="69"/>
        <v>0</v>
      </c>
      <c r="GU8" s="311">
        <f t="shared" si="70"/>
        <v>0</v>
      </c>
      <c r="GV8" s="146">
        <f t="shared" si="71"/>
        <v>8</v>
      </c>
      <c r="GW8" s="310">
        <f t="shared" si="72"/>
        <v>0</v>
      </c>
      <c r="GX8" s="311">
        <f t="shared" si="73"/>
        <v>0</v>
      </c>
      <c r="GY8" s="146">
        <f t="shared" si="74"/>
        <v>10</v>
      </c>
      <c r="GZ8" s="310">
        <f t="shared" si="75"/>
        <v>0</v>
      </c>
      <c r="HA8" s="311">
        <f t="shared" si="76"/>
        <v>0</v>
      </c>
      <c r="HB8" s="146">
        <f t="shared" si="77"/>
        <v>20</v>
      </c>
      <c r="HC8" s="310">
        <f t="shared" si="78"/>
        <v>0</v>
      </c>
      <c r="HD8" s="311">
        <f t="shared" si="79"/>
        <v>0</v>
      </c>
      <c r="HE8" s="146">
        <f t="shared" si="80"/>
        <v>40</v>
      </c>
      <c r="HF8" s="310">
        <f t="shared" si="81"/>
        <v>0</v>
      </c>
      <c r="HG8" s="311">
        <f t="shared" si="82"/>
        <v>0</v>
      </c>
      <c r="HH8" s="146">
        <f t="shared" si="83"/>
        <v>60</v>
      </c>
      <c r="HI8" s="310">
        <f t="shared" si="84"/>
        <v>0</v>
      </c>
      <c r="HJ8" s="311">
        <f t="shared" si="85"/>
        <v>0</v>
      </c>
      <c r="HK8" s="146">
        <f t="shared" si="86"/>
        <v>80</v>
      </c>
      <c r="HL8" s="310">
        <f t="shared" si="87"/>
        <v>0</v>
      </c>
      <c r="HM8" s="311">
        <f t="shared" si="88"/>
        <v>0</v>
      </c>
      <c r="HN8" s="146">
        <f t="shared" si="89"/>
        <v>100</v>
      </c>
      <c r="HO8" s="310">
        <f t="shared" si="90"/>
        <v>0</v>
      </c>
      <c r="HQ8" s="298" t="s">
        <v>317</v>
      </c>
      <c r="HV8" s="310"/>
      <c r="HW8" s="311">
        <v>1</v>
      </c>
      <c r="HX8" s="146">
        <v>1</v>
      </c>
      <c r="HY8" s="310">
        <f t="shared" si="91"/>
        <v>4.44444444444445e-7</v>
      </c>
      <c r="HZ8" s="311">
        <f t="shared" si="92"/>
        <v>1</v>
      </c>
      <c r="IA8" s="146">
        <f t="shared" si="93"/>
        <v>1</v>
      </c>
      <c r="IB8" s="310">
        <f t="shared" si="94"/>
        <v>8.8888888888889e-7</v>
      </c>
      <c r="IC8" s="311">
        <f t="shared" si="95"/>
        <v>1</v>
      </c>
      <c r="ID8" s="146">
        <f t="shared" si="96"/>
        <v>1</v>
      </c>
      <c r="IE8" s="310">
        <f t="shared" si="97"/>
        <v>1.33333333333333e-6</v>
      </c>
      <c r="IF8" s="311">
        <f t="shared" si="98"/>
        <v>1</v>
      </c>
      <c r="IG8" s="146">
        <f t="shared" si="99"/>
        <v>1</v>
      </c>
      <c r="IH8" s="310">
        <f t="shared" si="100"/>
        <v>1.77777777777778e-6</v>
      </c>
      <c r="II8" s="311">
        <f t="shared" si="101"/>
        <v>1</v>
      </c>
      <c r="IJ8" s="146">
        <f t="shared" si="102"/>
        <v>1</v>
      </c>
      <c r="IK8" s="310">
        <f t="shared" si="103"/>
        <v>2.22222222222222e-6</v>
      </c>
      <c r="IL8" s="311">
        <f t="shared" si="104"/>
        <v>1</v>
      </c>
      <c r="IM8" s="146">
        <f t="shared" si="105"/>
        <v>1</v>
      </c>
      <c r="IN8" s="310">
        <f t="shared" si="106"/>
        <v>4.44444444444445e-6</v>
      </c>
      <c r="IO8" s="311">
        <f t="shared" si="107"/>
        <v>1</v>
      </c>
      <c r="IP8" s="146">
        <f t="shared" si="108"/>
        <v>1</v>
      </c>
      <c r="IQ8" s="310">
        <f t="shared" si="109"/>
        <v>8.8888888888889e-6</v>
      </c>
      <c r="IR8" s="311">
        <f t="shared" si="110"/>
        <v>1</v>
      </c>
      <c r="IS8" s="146">
        <f t="shared" si="111"/>
        <v>1</v>
      </c>
      <c r="IT8" s="310">
        <f t="shared" si="112"/>
        <v>1.33333333333333e-5</v>
      </c>
      <c r="IU8" s="311">
        <f t="shared" si="113"/>
        <v>1</v>
      </c>
      <c r="IV8" s="146">
        <f t="shared" si="114"/>
        <v>1</v>
      </c>
      <c r="IW8" s="310">
        <f t="shared" si="115"/>
        <v>1.77777777777778e-5</v>
      </c>
      <c r="IX8" s="311">
        <f t="shared" si="116"/>
        <v>1</v>
      </c>
      <c r="IY8" s="146">
        <f t="shared" si="117"/>
        <v>1</v>
      </c>
      <c r="IZ8" s="310">
        <f t="shared" si="118"/>
        <v>2.22222222222222e-5</v>
      </c>
      <c r="JA8" s="311">
        <f t="shared" si="119"/>
        <v>1</v>
      </c>
      <c r="JB8" s="146">
        <f t="shared" si="120"/>
        <v>1</v>
      </c>
      <c r="JC8" s="310">
        <f t="shared" si="121"/>
        <v>4.44444444444445e-5</v>
      </c>
      <c r="JD8" s="311">
        <f t="shared" si="122"/>
        <v>1</v>
      </c>
      <c r="JE8" s="146">
        <f t="shared" si="123"/>
        <v>1</v>
      </c>
      <c r="JF8" s="310">
        <f t="shared" si="124"/>
        <v>8.8888888888889e-5</v>
      </c>
      <c r="JG8" s="311">
        <f t="shared" si="125"/>
        <v>1</v>
      </c>
      <c r="JH8" s="146">
        <f t="shared" si="126"/>
        <v>1</v>
      </c>
      <c r="JI8" s="310">
        <f t="shared" si="127"/>
        <v>0.000133333333333333</v>
      </c>
      <c r="JJ8" s="311">
        <f t="shared" si="128"/>
        <v>1</v>
      </c>
      <c r="JK8" s="146">
        <f t="shared" si="129"/>
        <v>1</v>
      </c>
      <c r="JL8" s="310">
        <f t="shared" si="130"/>
        <v>0.000177777777777778</v>
      </c>
      <c r="JM8" s="311">
        <f t="shared" si="131"/>
        <v>1</v>
      </c>
      <c r="JN8" s="146">
        <f t="shared" si="132"/>
        <v>1</v>
      </c>
      <c r="JO8" s="310">
        <f t="shared" si="133"/>
        <v>0.000222222222222222</v>
      </c>
      <c r="JP8" s="311">
        <f t="shared" si="134"/>
        <v>1</v>
      </c>
      <c r="JQ8" s="146">
        <f t="shared" si="135"/>
        <v>1</v>
      </c>
      <c r="JR8" s="310">
        <f t="shared" si="136"/>
        <v>0.000444444444444445</v>
      </c>
      <c r="JS8" s="311">
        <f t="shared" si="137"/>
        <v>1</v>
      </c>
      <c r="JT8" s="146">
        <f t="shared" si="138"/>
        <v>1</v>
      </c>
      <c r="JU8" s="310">
        <f t="shared" si="139"/>
        <v>0.00088888888888889</v>
      </c>
      <c r="JV8" s="311">
        <f t="shared" si="140"/>
        <v>1</v>
      </c>
      <c r="JW8" s="146">
        <f t="shared" si="141"/>
        <v>1</v>
      </c>
      <c r="JX8" s="310">
        <f t="shared" si="142"/>
        <v>0.00133333333333333</v>
      </c>
      <c r="JY8" s="311">
        <f t="shared" si="143"/>
        <v>1</v>
      </c>
      <c r="JZ8" s="146">
        <f t="shared" si="144"/>
        <v>1</v>
      </c>
      <c r="KA8" s="310">
        <f t="shared" si="145"/>
        <v>0.00177777777777778</v>
      </c>
      <c r="KB8" s="311">
        <f t="shared" si="146"/>
        <v>1</v>
      </c>
      <c r="KC8" s="146">
        <f t="shared" si="147"/>
        <v>1</v>
      </c>
      <c r="KD8" s="310">
        <f t="shared" si="148"/>
        <v>0.00222222222222222</v>
      </c>
      <c r="KG8" s="335" t="s">
        <v>318</v>
      </c>
      <c r="KI8" s="334">
        <f t="shared" ref="KI8:LB8" si="183">$AI8*KI$4/10000*$F8*KI$3/$KQ$1</f>
        <v>0</v>
      </c>
      <c r="KJ8" s="334">
        <f t="shared" si="183"/>
        <v>0</v>
      </c>
      <c r="KK8" s="334">
        <f t="shared" si="183"/>
        <v>0</v>
      </c>
      <c r="KL8" s="334">
        <f t="shared" si="183"/>
        <v>0.00016</v>
      </c>
      <c r="KM8" s="334">
        <f t="shared" si="183"/>
        <v>0.0002</v>
      </c>
      <c r="KN8" s="334">
        <f t="shared" si="183"/>
        <v>0.0004</v>
      </c>
      <c r="KO8" s="334">
        <f t="shared" si="183"/>
        <v>0.0008</v>
      </c>
      <c r="KP8" s="334">
        <f t="shared" si="183"/>
        <v>0.0012</v>
      </c>
      <c r="KQ8" s="334">
        <f t="shared" si="183"/>
        <v>0.0016</v>
      </c>
      <c r="KR8" s="334">
        <f t="shared" si="183"/>
        <v>0.002</v>
      </c>
      <c r="KS8" s="334">
        <f t="shared" si="183"/>
        <v>0.004</v>
      </c>
      <c r="KT8" s="334">
        <f t="shared" si="183"/>
        <v>0.005</v>
      </c>
      <c r="KU8" s="334">
        <f t="shared" si="183"/>
        <v>0.0049992</v>
      </c>
      <c r="KV8" s="334">
        <f t="shared" si="183"/>
        <v>0.0049984</v>
      </c>
      <c r="KW8" s="334">
        <f t="shared" si="183"/>
        <v>0.004998</v>
      </c>
      <c r="KX8" s="334">
        <f t="shared" si="183"/>
        <v>0.004996</v>
      </c>
      <c r="KY8" s="334">
        <f t="shared" si="183"/>
        <v>0.004992</v>
      </c>
      <c r="KZ8" s="334">
        <f t="shared" si="183"/>
        <v>0.004992</v>
      </c>
      <c r="LA8" s="334">
        <f t="shared" si="183"/>
        <v>0.004992</v>
      </c>
      <c r="LB8" s="334">
        <f t="shared" si="183"/>
        <v>0.00498</v>
      </c>
      <c r="LD8" s="46">
        <v>3</v>
      </c>
      <c r="LE8" s="50">
        <v>99999</v>
      </c>
      <c r="LI8" s="91">
        <v>0</v>
      </c>
      <c r="LJ8" s="91">
        <v>0</v>
      </c>
      <c r="LK8" s="91">
        <v>0</v>
      </c>
      <c r="LN8" s="108"/>
      <c r="LO8" s="343">
        <v>0.05</v>
      </c>
      <c r="LP8" s="343">
        <v>0.05</v>
      </c>
      <c r="LQ8" s="343">
        <v>0.05</v>
      </c>
      <c r="LR8" s="343">
        <v>0.05</v>
      </c>
      <c r="LS8" s="343">
        <v>0.05</v>
      </c>
      <c r="LT8" s="343">
        <v>0.025</v>
      </c>
      <c r="LU8" s="343">
        <v>0.025</v>
      </c>
      <c r="LV8" s="343">
        <v>0.025</v>
      </c>
      <c r="LW8" s="343">
        <v>0.025</v>
      </c>
      <c r="LX8" s="343">
        <v>0.025</v>
      </c>
      <c r="LY8" s="343">
        <v>0.005</v>
      </c>
      <c r="LZ8" s="343">
        <v>0.005</v>
      </c>
      <c r="MA8" s="343">
        <v>0.005</v>
      </c>
      <c r="MB8" s="343">
        <v>0.005</v>
      </c>
      <c r="MC8" s="343">
        <v>0.005</v>
      </c>
      <c r="MD8" s="343">
        <v>0.0009</v>
      </c>
      <c r="ME8" s="343">
        <v>0.0009</v>
      </c>
      <c r="MF8" s="343">
        <v>0.0009</v>
      </c>
      <c r="MG8" s="343">
        <v>0.0009</v>
      </c>
      <c r="MH8" s="343">
        <v>0.0009</v>
      </c>
      <c r="MI8" s="343">
        <v>0.0006</v>
      </c>
      <c r="MJ8" s="343">
        <v>0.00045</v>
      </c>
      <c r="MK8" s="343">
        <v>0.0004</v>
      </c>
      <c r="ML8" s="343">
        <v>0.0003</v>
      </c>
      <c r="MM8" s="343">
        <v>0.00025</v>
      </c>
      <c r="MN8" s="343">
        <v>0.00025</v>
      </c>
      <c r="MO8" s="343">
        <v>0.0002</v>
      </c>
      <c r="MP8" s="343">
        <v>0.0002</v>
      </c>
      <c r="MQ8" s="343"/>
      <c r="MR8" s="104">
        <v>1</v>
      </c>
      <c r="MS8" s="104">
        <v>1</v>
      </c>
      <c r="MT8" s="104">
        <v>1</v>
      </c>
      <c r="MU8" s="104">
        <v>1</v>
      </c>
      <c r="MV8" s="104">
        <v>1</v>
      </c>
      <c r="MW8" s="104">
        <v>1</v>
      </c>
      <c r="MX8" s="91">
        <v>1</v>
      </c>
      <c r="MY8" s="91">
        <v>1</v>
      </c>
      <c r="MZ8" s="91">
        <v>1</v>
      </c>
      <c r="NA8" s="91">
        <v>1</v>
      </c>
      <c r="NB8" s="91">
        <v>1</v>
      </c>
      <c r="NC8" s="91">
        <v>1</v>
      </c>
      <c r="ND8" s="91">
        <v>1</v>
      </c>
      <c r="NE8" s="91">
        <v>1</v>
      </c>
      <c r="NF8" s="91">
        <v>1</v>
      </c>
      <c r="NG8" s="91">
        <v>1</v>
      </c>
      <c r="NH8" s="91">
        <v>1</v>
      </c>
      <c r="NI8" s="91">
        <v>1</v>
      </c>
      <c r="NJ8" s="91">
        <v>1</v>
      </c>
      <c r="NK8" s="91">
        <v>1</v>
      </c>
      <c r="NL8" s="91">
        <v>1</v>
      </c>
      <c r="NM8" s="91">
        <v>1</v>
      </c>
      <c r="NN8" s="91">
        <v>1</v>
      </c>
      <c r="NO8" s="91">
        <v>1</v>
      </c>
      <c r="NP8" s="91">
        <v>1</v>
      </c>
      <c r="NQ8" s="91">
        <v>1</v>
      </c>
      <c r="NR8" s="91">
        <v>1</v>
      </c>
      <c r="NS8" s="91">
        <v>1</v>
      </c>
      <c r="NU8" s="345">
        <f t="shared" si="150"/>
        <v>0.0002</v>
      </c>
      <c r="NV8" s="345">
        <f t="shared" si="151"/>
        <v>0.0004</v>
      </c>
      <c r="NW8" s="345">
        <f t="shared" si="152"/>
        <v>0.0006</v>
      </c>
      <c r="NX8" s="345">
        <f t="shared" si="153"/>
        <v>0.0008</v>
      </c>
      <c r="NY8" s="345">
        <f t="shared" si="154"/>
        <v>0.001</v>
      </c>
      <c r="NZ8" s="345">
        <f t="shared" si="155"/>
        <v>0.001</v>
      </c>
      <c r="OA8" s="345">
        <f t="shared" si="156"/>
        <v>0.002</v>
      </c>
      <c r="OB8" s="345">
        <f t="shared" si="157"/>
        <v>0.003</v>
      </c>
      <c r="OC8" s="345">
        <f t="shared" si="158"/>
        <v>0.004</v>
      </c>
      <c r="OD8" s="345">
        <f t="shared" si="159"/>
        <v>0.005</v>
      </c>
      <c r="OE8" s="345">
        <f t="shared" si="160"/>
        <v>0.002</v>
      </c>
      <c r="OF8" s="345">
        <f t="shared" si="161"/>
        <v>0.004</v>
      </c>
      <c r="OG8" s="345">
        <f t="shared" si="162"/>
        <v>0.006</v>
      </c>
      <c r="OH8" s="345">
        <f t="shared" si="163"/>
        <v>0.008</v>
      </c>
      <c r="OI8" s="345">
        <f t="shared" si="164"/>
        <v>0.01</v>
      </c>
      <c r="OJ8" s="345">
        <f t="shared" si="165"/>
        <v>0.0036</v>
      </c>
      <c r="OK8" s="345">
        <f t="shared" si="166"/>
        <v>0.0072</v>
      </c>
      <c r="OL8" s="345">
        <f t="shared" si="167"/>
        <v>0.0108</v>
      </c>
      <c r="OM8" s="345">
        <f t="shared" si="168"/>
        <v>0.0144</v>
      </c>
      <c r="ON8" s="345">
        <f t="shared" si="169"/>
        <v>0.018</v>
      </c>
      <c r="OO8" s="345">
        <f t="shared" si="170"/>
        <v>0.018</v>
      </c>
      <c r="OP8" s="345">
        <f t="shared" si="171"/>
        <v>0.018</v>
      </c>
      <c r="OQ8" s="345">
        <f t="shared" si="172"/>
        <v>0.02</v>
      </c>
      <c r="OR8" s="345">
        <f t="shared" si="173"/>
        <v>0.018</v>
      </c>
      <c r="OS8" s="345">
        <f t="shared" si="174"/>
        <v>0.0175</v>
      </c>
      <c r="OT8" s="345">
        <f t="shared" si="175"/>
        <v>0.02</v>
      </c>
      <c r="OU8" s="345">
        <f t="shared" si="176"/>
        <v>0.018</v>
      </c>
      <c r="OV8" s="345">
        <f t="shared" si="177"/>
        <v>0.02</v>
      </c>
      <c r="OX8"/>
      <c r="OY8"/>
      <c r="OZ8" t="s">
        <v>319</v>
      </c>
      <c r="PA8"/>
      <c r="PB8"/>
      <c r="PC8"/>
      <c r="PD8"/>
      <c r="PE8" s="369"/>
      <c r="PF8" s="370">
        <f>PF$3*$F8*$AG8*PF$4/'[1]Sheet3 '!$AJ$5</f>
        <v>0.00056</v>
      </c>
      <c r="PG8" s="370">
        <f>PG$3*$F8*$AG8*PG$4/'[1]Sheet3 '!$AJ$5</f>
        <v>0.0005598</v>
      </c>
      <c r="PH8" s="370">
        <f>PH$3*$F8*$AG8*PH$4/'[1]Sheet3 '!$AJ$5</f>
        <v>0.00056</v>
      </c>
      <c r="PI8" s="370">
        <f>PI$3*$F8*$AG8*PI$4/'[1]Sheet3 '!$AJ$5</f>
        <v>0.000504</v>
      </c>
      <c r="PJ8" s="370">
        <f>PJ$3*$F8*$AG8*PJ$4/'[1]Sheet3 '!$AJ$5</f>
        <v>0.000504</v>
      </c>
      <c r="PK8" s="370">
        <f>PK$3*$F8*$AG8*PK$4/'[1]Sheet3 '!$AJ$5</f>
        <v>0.00048</v>
      </c>
      <c r="PL8" s="370">
        <f>PL$3*$F8*$AG8*PL$4/'[1]Sheet3 '!$AJ$5</f>
        <v>0.000432</v>
      </c>
      <c r="PM8" s="370">
        <f>PM$3*$F8*$AG8*PM$4/'[1]Sheet3 '!$AJ$5</f>
        <v>0.000408</v>
      </c>
      <c r="PN8" s="370">
        <f>PN$3*$F8*$AG8*PN$4/'[1]Sheet3 '!$AJ$5</f>
        <v>0.0003704</v>
      </c>
      <c r="PO8" s="370">
        <f>PO$3*$F8*$AG8*PO$4/'[1]Sheet3 '!$AJ$5</f>
        <v>0.00032</v>
      </c>
      <c r="PP8" s="370">
        <f>PP$3*$F8*$AG8*PP$4/'[1]Sheet3 '!$AJ$5</f>
        <v>0.000288</v>
      </c>
      <c r="PQ8" s="370">
        <f>PQ$3*$F8*$AG8*PQ$4/'[1]Sheet3 '!$AJ$5</f>
        <v>0.000256</v>
      </c>
      <c r="PR8" s="370">
        <f>PR$3*$F8*$AG8*PR$4/'[1]Sheet3 '!$AJ$5</f>
        <v>0.00016</v>
      </c>
      <c r="PS8" s="367"/>
      <c r="PT8" s="367"/>
      <c r="PU8" s="367"/>
    </row>
    <row r="9" s="91" customFormat="1" spans="1:437">
      <c r="A9" s="39">
        <v>5</v>
      </c>
      <c r="B9" s="39" t="s">
        <v>320</v>
      </c>
      <c r="C9" s="39">
        <v>1</v>
      </c>
      <c r="D9" s="108">
        <v>-1</v>
      </c>
      <c r="E9" s="108"/>
      <c r="F9" s="39">
        <v>5</v>
      </c>
      <c r="G9" s="107">
        <v>5</v>
      </c>
      <c r="H9" s="39">
        <f t="shared" si="5"/>
        <v>5</v>
      </c>
      <c r="I9" s="127"/>
      <c r="J9" s="39">
        <f t="shared" si="6"/>
        <v>5</v>
      </c>
      <c r="K9" s="127"/>
      <c r="L9" s="127"/>
      <c r="M9" s="128">
        <f t="shared" si="178"/>
        <v>5</v>
      </c>
      <c r="N9" s="39">
        <f t="shared" si="7"/>
        <v>0</v>
      </c>
      <c r="O9" s="39">
        <f t="shared" si="8"/>
        <v>0</v>
      </c>
      <c r="P9" s="39">
        <v>0</v>
      </c>
      <c r="Q9" s="140">
        <v>0.003472</v>
      </c>
      <c r="R9" s="91">
        <v>1</v>
      </c>
      <c r="S9" s="141">
        <v>0</v>
      </c>
      <c r="T9" s="146">
        <f t="shared" si="9"/>
        <v>0.000833</v>
      </c>
      <c r="U9" s="143">
        <v>0</v>
      </c>
      <c r="V9" s="143" t="s">
        <v>287</v>
      </c>
      <c r="W9" s="147">
        <v>0</v>
      </c>
      <c r="X9" s="145">
        <v>1</v>
      </c>
      <c r="Y9" s="166">
        <v>1</v>
      </c>
      <c r="Z9" s="143" t="str">
        <f t="shared" si="10"/>
        <v>[[0,1],[0,1],[0,1],[0,1],[0,1],[0,1],[0,1],[0,1],[0,1],[0,1],[0,2],[0,4],[0,6],[0,8],[0,10],[0,20],[0,40],[0,60],[0,80],[0,100]]</v>
      </c>
      <c r="AA9" s="143">
        <v>1</v>
      </c>
      <c r="AB9" s="143">
        <v>1</v>
      </c>
      <c r="AC9" s="143" t="str">
        <f t="shared" si="11"/>
        <v>[[1,1],[1,1],[1,1],[1,1],[1,1],[1,1],[1,1],[1,1],[1,1],[1,1],[1,1],[1,1],[1,1],[1,1],[1,1],[1,1],[1,1],[1,1],[1,1],[1,1]]</v>
      </c>
      <c r="AD9" s="39">
        <v>0</v>
      </c>
      <c r="AE9" s="167">
        <v>0</v>
      </c>
      <c r="AF9" s="168">
        <f t="shared" si="12"/>
        <v>0</v>
      </c>
      <c r="AG9" s="168">
        <v>0.05</v>
      </c>
      <c r="AH9" s="168">
        <v>0</v>
      </c>
      <c r="AI9" s="186">
        <f t="shared" si="179"/>
        <v>0.05</v>
      </c>
      <c r="AJ9" s="186">
        <f t="shared" si="179"/>
        <v>0</v>
      </c>
      <c r="AK9" s="186">
        <f t="shared" si="179"/>
        <v>0</v>
      </c>
      <c r="AL9" s="187">
        <v>0</v>
      </c>
      <c r="AM9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9" s="39" t="str">
        <f t="shared" si="14"/>
        <v>[[1,5],[2,2],[3,1]]</v>
      </c>
      <c r="AO9" s="195" t="str">
        <f t="shared" si="15"/>
        <v>[0.044444,0.022222,0.014815]</v>
      </c>
      <c r="AP9" s="195">
        <v>0</v>
      </c>
      <c r="AQ9" s="195">
        <v>1</v>
      </c>
      <c r="AR9" s="195">
        <f t="shared" si="16"/>
        <v>1</v>
      </c>
      <c r="AS9" s="195">
        <v>0</v>
      </c>
      <c r="AT9" s="195">
        <v>0.4</v>
      </c>
      <c r="AU9" s="195" t="s">
        <v>288</v>
      </c>
      <c r="AV9" s="195">
        <v>1</v>
      </c>
      <c r="AW9" s="199">
        <v>3</v>
      </c>
      <c r="AX9" s="39">
        <f t="shared" si="17"/>
        <v>-1</v>
      </c>
      <c r="AY9" s="39">
        <v>0</v>
      </c>
      <c r="AZ9" s="39"/>
      <c r="BA9" s="96"/>
      <c r="BB9" s="96" t="s">
        <v>289</v>
      </c>
      <c r="BC9" s="200">
        <v>0.85</v>
      </c>
      <c r="BD9" s="200">
        <v>1.2325</v>
      </c>
      <c r="BE9" s="39"/>
      <c r="BF9" s="39"/>
      <c r="BG9" s="39">
        <v>0.5</v>
      </c>
      <c r="BH9" s="39">
        <v>1</v>
      </c>
      <c r="BI9" s="39" t="s">
        <v>290</v>
      </c>
      <c r="BJ9" s="203">
        <v>0.75</v>
      </c>
      <c r="BK9" s="203">
        <v>0.6</v>
      </c>
      <c r="BL9" s="96">
        <f t="shared" si="18"/>
        <v>5</v>
      </c>
      <c r="BM9" s="96" t="s">
        <v>321</v>
      </c>
      <c r="BN9" s="96">
        <v>1</v>
      </c>
      <c r="BO9" s="96" t="s">
        <v>292</v>
      </c>
      <c r="BP9" s="96" t="s">
        <v>293</v>
      </c>
      <c r="BQ9" s="207" t="s">
        <v>322</v>
      </c>
      <c r="BR9" s="207" t="s">
        <v>322</v>
      </c>
      <c r="BS9" s="128">
        <v>6</v>
      </c>
      <c r="BT9" s="128">
        <v>1</v>
      </c>
      <c r="BU9" s="127"/>
      <c r="BV9" s="127"/>
      <c r="BW9" s="127" t="s">
        <v>295</v>
      </c>
      <c r="BX9" s="218">
        <v>0</v>
      </c>
      <c r="BY9" s="128">
        <f t="shared" si="19"/>
        <v>3.75</v>
      </c>
      <c r="BZ9" s="219" t="str">
        <f t="shared" si="20"/>
        <v>[3.75,5,5,3.75]</v>
      </c>
      <c r="CA9" s="42">
        <v>1</v>
      </c>
      <c r="CB9" s="42">
        <v>1</v>
      </c>
      <c r="CC9" s="42">
        <v>0</v>
      </c>
      <c r="CD9" s="42">
        <v>0</v>
      </c>
      <c r="CE9" s="42">
        <v>0</v>
      </c>
      <c r="CF9" s="42">
        <v>0</v>
      </c>
      <c r="CG9" s="42">
        <v>0</v>
      </c>
      <c r="CH9" s="42"/>
      <c r="CI9" s="42"/>
      <c r="CJ9" s="42"/>
      <c r="CK9" s="42"/>
      <c r="CL9" s="42"/>
      <c r="CM9" s="42"/>
      <c r="CN9" s="42"/>
      <c r="CO9" s="42"/>
      <c r="CP9" s="42" t="s">
        <v>303</v>
      </c>
      <c r="CQ9" s="42"/>
      <c r="CR9" s="42"/>
      <c r="CS9" s="53" t="s">
        <v>297</v>
      </c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 t="s">
        <v>323</v>
      </c>
      <c r="DV9" s="42">
        <f t="shared" si="21"/>
        <v>3.75</v>
      </c>
      <c r="DW9" s="128">
        <f t="shared" si="22"/>
        <v>5</v>
      </c>
      <c r="DX9" s="128">
        <f t="shared" si="23"/>
        <v>5</v>
      </c>
      <c r="DY9" s="128">
        <f t="shared" si="24"/>
        <v>3.75</v>
      </c>
      <c r="DZ9" s="128"/>
      <c r="EK9" s="269">
        <f t="shared" si="25"/>
        <v>5.5</v>
      </c>
      <c r="EL9" s="270">
        <f t="shared" si="180"/>
        <v>0.1</v>
      </c>
      <c r="EM9" s="271">
        <v>1</v>
      </c>
      <c r="EN9" s="108">
        <v>5</v>
      </c>
      <c r="EO9" s="271">
        <v>2</v>
      </c>
      <c r="EP9" s="108">
        <v>2</v>
      </c>
      <c r="EQ9" s="271">
        <v>3</v>
      </c>
      <c r="ER9" s="108">
        <v>1</v>
      </c>
      <c r="ES9" s="108">
        <f t="shared" si="26"/>
        <v>1.5</v>
      </c>
      <c r="ET9" s="108">
        <f t="shared" si="27"/>
        <v>7.5</v>
      </c>
      <c r="EU9" s="283">
        <f t="shared" si="28"/>
        <v>0.044444</v>
      </c>
      <c r="EV9" s="108">
        <f t="shared" si="29"/>
        <v>15</v>
      </c>
      <c r="EW9" s="293">
        <f t="shared" si="30"/>
        <v>0.022222</v>
      </c>
      <c r="EX9" s="108">
        <f t="shared" si="31"/>
        <v>22.5</v>
      </c>
      <c r="EY9" s="294">
        <f t="shared" si="32"/>
        <v>0.014815</v>
      </c>
      <c r="FB9" s="299"/>
      <c r="FG9" s="310"/>
      <c r="FH9" s="311">
        <v>0</v>
      </c>
      <c r="FI9" s="146">
        <v>1</v>
      </c>
      <c r="FJ9" s="310">
        <f t="shared" si="33"/>
        <v>0</v>
      </c>
      <c r="FK9" s="311">
        <f t="shared" si="34"/>
        <v>0</v>
      </c>
      <c r="FL9" s="146">
        <f t="shared" si="35"/>
        <v>1</v>
      </c>
      <c r="FM9" s="310">
        <f t="shared" si="36"/>
        <v>0</v>
      </c>
      <c r="FN9" s="311">
        <f t="shared" si="37"/>
        <v>0</v>
      </c>
      <c r="FO9" s="146">
        <f t="shared" si="38"/>
        <v>1</v>
      </c>
      <c r="FP9" s="310">
        <f t="shared" si="39"/>
        <v>0</v>
      </c>
      <c r="FQ9" s="311">
        <f t="shared" si="40"/>
        <v>0</v>
      </c>
      <c r="FR9" s="146">
        <f t="shared" si="41"/>
        <v>1</v>
      </c>
      <c r="FS9" s="310">
        <f t="shared" si="42"/>
        <v>0</v>
      </c>
      <c r="FT9" s="311">
        <f t="shared" si="43"/>
        <v>0</v>
      </c>
      <c r="FU9" s="146">
        <f t="shared" si="44"/>
        <v>1</v>
      </c>
      <c r="FV9" s="310">
        <f t="shared" si="45"/>
        <v>0</v>
      </c>
      <c r="FW9" s="311">
        <f t="shared" si="46"/>
        <v>0</v>
      </c>
      <c r="FX9" s="146">
        <f t="shared" si="47"/>
        <v>1</v>
      </c>
      <c r="FY9" s="310">
        <f t="shared" si="48"/>
        <v>0</v>
      </c>
      <c r="FZ9" s="311">
        <f t="shared" si="49"/>
        <v>0</v>
      </c>
      <c r="GA9" s="146">
        <f t="shared" si="50"/>
        <v>1</v>
      </c>
      <c r="GB9" s="310">
        <f t="shared" si="51"/>
        <v>0</v>
      </c>
      <c r="GC9" s="311">
        <f t="shared" si="52"/>
        <v>0</v>
      </c>
      <c r="GD9" s="146">
        <f t="shared" si="53"/>
        <v>1</v>
      </c>
      <c r="GE9" s="310">
        <f t="shared" si="54"/>
        <v>0</v>
      </c>
      <c r="GF9" s="311">
        <f t="shared" si="55"/>
        <v>0</v>
      </c>
      <c r="GG9" s="146">
        <f t="shared" si="56"/>
        <v>1</v>
      </c>
      <c r="GH9" s="310">
        <f t="shared" si="57"/>
        <v>0</v>
      </c>
      <c r="GI9" s="311">
        <f t="shared" si="58"/>
        <v>0</v>
      </c>
      <c r="GJ9" s="146">
        <f t="shared" si="59"/>
        <v>1</v>
      </c>
      <c r="GK9" s="310">
        <f t="shared" si="60"/>
        <v>0</v>
      </c>
      <c r="GL9" s="311">
        <f t="shared" si="61"/>
        <v>0</v>
      </c>
      <c r="GM9" s="146">
        <f t="shared" si="62"/>
        <v>2</v>
      </c>
      <c r="GN9" s="310">
        <f t="shared" si="63"/>
        <v>0</v>
      </c>
      <c r="GO9" s="311">
        <f t="shared" si="64"/>
        <v>0</v>
      </c>
      <c r="GP9" s="146">
        <f t="shared" si="65"/>
        <v>4</v>
      </c>
      <c r="GQ9" s="310">
        <f t="shared" si="66"/>
        <v>0</v>
      </c>
      <c r="GR9" s="311">
        <f t="shared" si="67"/>
        <v>0</v>
      </c>
      <c r="GS9" s="146">
        <f t="shared" si="68"/>
        <v>6</v>
      </c>
      <c r="GT9" s="310">
        <f t="shared" si="69"/>
        <v>0</v>
      </c>
      <c r="GU9" s="311">
        <f t="shared" si="70"/>
        <v>0</v>
      </c>
      <c r="GV9" s="146">
        <f t="shared" si="71"/>
        <v>8</v>
      </c>
      <c r="GW9" s="310">
        <f t="shared" si="72"/>
        <v>0</v>
      </c>
      <c r="GX9" s="311">
        <f t="shared" si="73"/>
        <v>0</v>
      </c>
      <c r="GY9" s="146">
        <f t="shared" si="74"/>
        <v>10</v>
      </c>
      <c r="GZ9" s="310">
        <f t="shared" si="75"/>
        <v>0</v>
      </c>
      <c r="HA9" s="311">
        <f t="shared" si="76"/>
        <v>0</v>
      </c>
      <c r="HB9" s="146">
        <f t="shared" si="77"/>
        <v>20</v>
      </c>
      <c r="HC9" s="310">
        <f t="shared" si="78"/>
        <v>0</v>
      </c>
      <c r="HD9" s="311">
        <f t="shared" si="79"/>
        <v>0</v>
      </c>
      <c r="HE9" s="146">
        <f t="shared" si="80"/>
        <v>40</v>
      </c>
      <c r="HF9" s="310">
        <f t="shared" si="81"/>
        <v>0</v>
      </c>
      <c r="HG9" s="311">
        <f t="shared" si="82"/>
        <v>0</v>
      </c>
      <c r="HH9" s="146">
        <f t="shared" si="83"/>
        <v>60</v>
      </c>
      <c r="HI9" s="310">
        <f t="shared" si="84"/>
        <v>0</v>
      </c>
      <c r="HJ9" s="311">
        <f t="shared" si="85"/>
        <v>0</v>
      </c>
      <c r="HK9" s="146">
        <f t="shared" si="86"/>
        <v>80</v>
      </c>
      <c r="HL9" s="310">
        <f t="shared" si="87"/>
        <v>0</v>
      </c>
      <c r="HM9" s="311">
        <f t="shared" si="88"/>
        <v>0</v>
      </c>
      <c r="HN9" s="146">
        <f t="shared" si="89"/>
        <v>100</v>
      </c>
      <c r="HO9" s="310">
        <f t="shared" si="90"/>
        <v>0</v>
      </c>
      <c r="HQ9" s="299"/>
      <c r="HV9" s="310"/>
      <c r="HW9" s="311">
        <v>1</v>
      </c>
      <c r="HX9" s="146">
        <v>1</v>
      </c>
      <c r="HY9" s="310">
        <f t="shared" si="91"/>
        <v>5.55555555555556e-7</v>
      </c>
      <c r="HZ9" s="311">
        <f t="shared" si="92"/>
        <v>1</v>
      </c>
      <c r="IA9" s="146">
        <f t="shared" si="93"/>
        <v>1</v>
      </c>
      <c r="IB9" s="310">
        <f t="shared" si="94"/>
        <v>1.11111111111111e-6</v>
      </c>
      <c r="IC9" s="311">
        <f t="shared" si="95"/>
        <v>1</v>
      </c>
      <c r="ID9" s="146">
        <f t="shared" si="96"/>
        <v>1</v>
      </c>
      <c r="IE9" s="310">
        <f t="shared" si="97"/>
        <v>1.66666666666667e-6</v>
      </c>
      <c r="IF9" s="311">
        <f t="shared" si="98"/>
        <v>1</v>
      </c>
      <c r="IG9" s="146">
        <f t="shared" si="99"/>
        <v>1</v>
      </c>
      <c r="IH9" s="310">
        <f t="shared" si="100"/>
        <v>2.22222222222222e-6</v>
      </c>
      <c r="II9" s="311">
        <f t="shared" si="101"/>
        <v>1</v>
      </c>
      <c r="IJ9" s="146">
        <f t="shared" si="102"/>
        <v>1</v>
      </c>
      <c r="IK9" s="310">
        <f t="shared" si="103"/>
        <v>2.77777777777778e-6</v>
      </c>
      <c r="IL9" s="311">
        <f t="shared" si="104"/>
        <v>1</v>
      </c>
      <c r="IM9" s="146">
        <f t="shared" si="105"/>
        <v>1</v>
      </c>
      <c r="IN9" s="310">
        <f t="shared" si="106"/>
        <v>5.55555555555556e-6</v>
      </c>
      <c r="IO9" s="311">
        <f t="shared" si="107"/>
        <v>1</v>
      </c>
      <c r="IP9" s="146">
        <f t="shared" si="108"/>
        <v>1</v>
      </c>
      <c r="IQ9" s="310">
        <f t="shared" si="109"/>
        <v>1.11111111111111e-5</v>
      </c>
      <c r="IR9" s="311">
        <f t="shared" si="110"/>
        <v>1</v>
      </c>
      <c r="IS9" s="146">
        <f t="shared" si="111"/>
        <v>1</v>
      </c>
      <c r="IT9" s="310">
        <f t="shared" si="112"/>
        <v>1.66666666666667e-5</v>
      </c>
      <c r="IU9" s="311">
        <f t="shared" si="113"/>
        <v>1</v>
      </c>
      <c r="IV9" s="146">
        <f t="shared" si="114"/>
        <v>1</v>
      </c>
      <c r="IW9" s="310">
        <f t="shared" si="115"/>
        <v>2.22222222222222e-5</v>
      </c>
      <c r="IX9" s="311">
        <f t="shared" si="116"/>
        <v>1</v>
      </c>
      <c r="IY9" s="146">
        <f t="shared" si="117"/>
        <v>1</v>
      </c>
      <c r="IZ9" s="310">
        <f t="shared" si="118"/>
        <v>2.77777777777778e-5</v>
      </c>
      <c r="JA9" s="311">
        <f t="shared" si="119"/>
        <v>1</v>
      </c>
      <c r="JB9" s="146">
        <f t="shared" si="120"/>
        <v>1</v>
      </c>
      <c r="JC9" s="310">
        <f t="shared" si="121"/>
        <v>5.55555555555556e-5</v>
      </c>
      <c r="JD9" s="311">
        <f t="shared" si="122"/>
        <v>1</v>
      </c>
      <c r="JE9" s="146">
        <f t="shared" si="123"/>
        <v>1</v>
      </c>
      <c r="JF9" s="310">
        <f t="shared" si="124"/>
        <v>0.000111111111111111</v>
      </c>
      <c r="JG9" s="311">
        <f t="shared" si="125"/>
        <v>1</v>
      </c>
      <c r="JH9" s="146">
        <f t="shared" si="126"/>
        <v>1</v>
      </c>
      <c r="JI9" s="310">
        <f t="shared" si="127"/>
        <v>0.000166666666666667</v>
      </c>
      <c r="JJ9" s="311">
        <f t="shared" si="128"/>
        <v>1</v>
      </c>
      <c r="JK9" s="146">
        <f t="shared" si="129"/>
        <v>1</v>
      </c>
      <c r="JL9" s="310">
        <f t="shared" si="130"/>
        <v>0.000222222222222222</v>
      </c>
      <c r="JM9" s="311">
        <f t="shared" si="131"/>
        <v>1</v>
      </c>
      <c r="JN9" s="146">
        <f t="shared" si="132"/>
        <v>1</v>
      </c>
      <c r="JO9" s="310">
        <f t="shared" si="133"/>
        <v>0.000277777777777778</v>
      </c>
      <c r="JP9" s="311">
        <f t="shared" si="134"/>
        <v>1</v>
      </c>
      <c r="JQ9" s="146">
        <f t="shared" si="135"/>
        <v>1</v>
      </c>
      <c r="JR9" s="310">
        <f t="shared" si="136"/>
        <v>0.000555555555555556</v>
      </c>
      <c r="JS9" s="311">
        <f t="shared" si="137"/>
        <v>1</v>
      </c>
      <c r="JT9" s="146">
        <f t="shared" si="138"/>
        <v>1</v>
      </c>
      <c r="JU9" s="310">
        <f t="shared" si="139"/>
        <v>0.00111111111111111</v>
      </c>
      <c r="JV9" s="311">
        <f t="shared" si="140"/>
        <v>1</v>
      </c>
      <c r="JW9" s="146">
        <f t="shared" si="141"/>
        <v>1</v>
      </c>
      <c r="JX9" s="310">
        <f t="shared" si="142"/>
        <v>0.00166666666666667</v>
      </c>
      <c r="JY9" s="311">
        <f t="shared" si="143"/>
        <v>1</v>
      </c>
      <c r="JZ9" s="146">
        <f t="shared" si="144"/>
        <v>1</v>
      </c>
      <c r="KA9" s="310">
        <f t="shared" si="145"/>
        <v>0.00222222222222222</v>
      </c>
      <c r="KB9" s="311">
        <f t="shared" si="146"/>
        <v>1</v>
      </c>
      <c r="KC9" s="146">
        <f t="shared" si="147"/>
        <v>1</v>
      </c>
      <c r="KD9" s="310">
        <f t="shared" si="148"/>
        <v>0.00277777777777778</v>
      </c>
      <c r="KI9" s="334">
        <f t="shared" ref="KI9:LB9" si="184">$AI9*KI$4/10000*$F9*KI$3/$KQ$1</f>
        <v>0</v>
      </c>
      <c r="KJ9" s="334">
        <f t="shared" si="184"/>
        <v>0</v>
      </c>
      <c r="KK9" s="334">
        <f t="shared" si="184"/>
        <v>0</v>
      </c>
      <c r="KL9" s="334">
        <f t="shared" si="184"/>
        <v>0.0002</v>
      </c>
      <c r="KM9" s="334">
        <f t="shared" si="184"/>
        <v>0.00025</v>
      </c>
      <c r="KN9" s="334">
        <f t="shared" si="184"/>
        <v>0.0005</v>
      </c>
      <c r="KO9" s="334">
        <f t="shared" si="184"/>
        <v>0.001</v>
      </c>
      <c r="KP9" s="334">
        <f t="shared" si="184"/>
        <v>0.0015</v>
      </c>
      <c r="KQ9" s="334">
        <f t="shared" si="184"/>
        <v>0.002</v>
      </c>
      <c r="KR9" s="334">
        <f t="shared" si="184"/>
        <v>0.0025</v>
      </c>
      <c r="KS9" s="334">
        <f t="shared" si="184"/>
        <v>0.005</v>
      </c>
      <c r="KT9" s="334">
        <f t="shared" si="184"/>
        <v>0.00625</v>
      </c>
      <c r="KU9" s="334">
        <f t="shared" si="184"/>
        <v>0.006249</v>
      </c>
      <c r="KV9" s="334">
        <f t="shared" si="184"/>
        <v>0.006248</v>
      </c>
      <c r="KW9" s="334">
        <f t="shared" si="184"/>
        <v>0.0062475</v>
      </c>
      <c r="KX9" s="334">
        <f t="shared" si="184"/>
        <v>0.006245</v>
      </c>
      <c r="KY9" s="334">
        <f t="shared" si="184"/>
        <v>0.00624</v>
      </c>
      <c r="KZ9" s="334">
        <f t="shared" si="184"/>
        <v>0.00624</v>
      </c>
      <c r="LA9" s="334">
        <f t="shared" si="184"/>
        <v>0.00624</v>
      </c>
      <c r="LB9" s="334">
        <f t="shared" si="184"/>
        <v>0.006225</v>
      </c>
      <c r="LD9" s="46">
        <v>4</v>
      </c>
      <c r="LE9" s="50">
        <v>99999</v>
      </c>
      <c r="LI9" s="91">
        <v>0</v>
      </c>
      <c r="LJ9" s="91">
        <v>0</v>
      </c>
      <c r="LK9" s="91">
        <v>0</v>
      </c>
      <c r="LN9" s="108"/>
      <c r="LO9" s="343">
        <v>0.05</v>
      </c>
      <c r="LP9" s="343">
        <v>0.05</v>
      </c>
      <c r="LQ9" s="343">
        <v>0.05</v>
      </c>
      <c r="LR9" s="343">
        <v>0.05</v>
      </c>
      <c r="LS9" s="343">
        <v>0.05</v>
      </c>
      <c r="LT9" s="343">
        <v>0.025</v>
      </c>
      <c r="LU9" s="343">
        <v>0.025</v>
      </c>
      <c r="LV9" s="343">
        <v>0.025</v>
      </c>
      <c r="LW9" s="343">
        <v>0.025</v>
      </c>
      <c r="LX9" s="343">
        <v>0.025</v>
      </c>
      <c r="LY9" s="343">
        <v>0.005</v>
      </c>
      <c r="LZ9" s="343">
        <v>0.005</v>
      </c>
      <c r="MA9" s="343">
        <v>0.005</v>
      </c>
      <c r="MB9" s="343">
        <v>0.005</v>
      </c>
      <c r="MC9" s="343">
        <v>0.005</v>
      </c>
      <c r="MD9" s="343">
        <v>0.0009</v>
      </c>
      <c r="ME9" s="343">
        <v>0.0009</v>
      </c>
      <c r="MF9" s="343">
        <v>0.0009</v>
      </c>
      <c r="MG9" s="343">
        <v>0.0009</v>
      </c>
      <c r="MH9" s="343">
        <v>0.0009</v>
      </c>
      <c r="MI9" s="343">
        <v>0.0006</v>
      </c>
      <c r="MJ9" s="343">
        <v>0.00045</v>
      </c>
      <c r="MK9" s="343">
        <v>0.0004</v>
      </c>
      <c r="ML9" s="343">
        <v>0.0003</v>
      </c>
      <c r="MM9" s="343">
        <v>0.00025</v>
      </c>
      <c r="MN9" s="343">
        <v>0.00025</v>
      </c>
      <c r="MO9" s="343">
        <v>0.0002</v>
      </c>
      <c r="MP9" s="343">
        <v>0.0002</v>
      </c>
      <c r="MQ9" s="343"/>
      <c r="MR9" s="104">
        <v>1</v>
      </c>
      <c r="MS9" s="104">
        <v>1</v>
      </c>
      <c r="MT9" s="104">
        <v>1</v>
      </c>
      <c r="MU9" s="104">
        <v>1</v>
      </c>
      <c r="MV9" s="104">
        <v>1</v>
      </c>
      <c r="MW9" s="104">
        <v>1</v>
      </c>
      <c r="MX9" s="91">
        <v>1</v>
      </c>
      <c r="MY9" s="91">
        <v>1</v>
      </c>
      <c r="MZ9" s="91">
        <v>1</v>
      </c>
      <c r="NA9" s="91">
        <v>1</v>
      </c>
      <c r="NB9" s="91">
        <v>1</v>
      </c>
      <c r="NC9" s="91">
        <v>1</v>
      </c>
      <c r="ND9" s="91">
        <v>1</v>
      </c>
      <c r="NE9" s="91">
        <v>1</v>
      </c>
      <c r="NF9" s="91">
        <v>1</v>
      </c>
      <c r="NG9" s="91">
        <v>1</v>
      </c>
      <c r="NH9" s="91">
        <v>1</v>
      </c>
      <c r="NI9" s="91">
        <v>1</v>
      </c>
      <c r="NJ9" s="91">
        <v>1</v>
      </c>
      <c r="NK9" s="91">
        <v>1</v>
      </c>
      <c r="NL9" s="91">
        <v>1</v>
      </c>
      <c r="NM9" s="91">
        <v>1</v>
      </c>
      <c r="NN9" s="91">
        <v>1</v>
      </c>
      <c r="NO9" s="91">
        <v>1</v>
      </c>
      <c r="NP9" s="91">
        <v>1</v>
      </c>
      <c r="NQ9" s="91">
        <v>1</v>
      </c>
      <c r="NR9" s="91">
        <v>1</v>
      </c>
      <c r="NS9" s="91">
        <v>1</v>
      </c>
      <c r="NU9" s="345">
        <f t="shared" si="150"/>
        <v>0.00025</v>
      </c>
      <c r="NV9" s="345">
        <f t="shared" si="151"/>
        <v>0.0005</v>
      </c>
      <c r="NW9" s="345">
        <f t="shared" si="152"/>
        <v>0.00075</v>
      </c>
      <c r="NX9" s="345">
        <f t="shared" si="153"/>
        <v>0.001</v>
      </c>
      <c r="NY9" s="345">
        <f t="shared" si="154"/>
        <v>0.00125</v>
      </c>
      <c r="NZ9" s="345">
        <f t="shared" si="155"/>
        <v>0.00125</v>
      </c>
      <c r="OA9" s="345">
        <f t="shared" si="156"/>
        <v>0.0025</v>
      </c>
      <c r="OB9" s="345">
        <f t="shared" si="157"/>
        <v>0.00375</v>
      </c>
      <c r="OC9" s="345">
        <f t="shared" si="158"/>
        <v>0.005</v>
      </c>
      <c r="OD9" s="345">
        <f t="shared" si="159"/>
        <v>0.00625</v>
      </c>
      <c r="OE9" s="345">
        <f t="shared" si="160"/>
        <v>0.0025</v>
      </c>
      <c r="OF9" s="345">
        <f t="shared" si="161"/>
        <v>0.005</v>
      </c>
      <c r="OG9" s="345">
        <f t="shared" si="162"/>
        <v>0.0075</v>
      </c>
      <c r="OH9" s="345">
        <f t="shared" si="163"/>
        <v>0.01</v>
      </c>
      <c r="OI9" s="345">
        <f t="shared" si="164"/>
        <v>0.0125</v>
      </c>
      <c r="OJ9" s="345">
        <f t="shared" si="165"/>
        <v>0.0045</v>
      </c>
      <c r="OK9" s="345">
        <f t="shared" si="166"/>
        <v>0.009</v>
      </c>
      <c r="OL9" s="345">
        <f t="shared" si="167"/>
        <v>0.0135</v>
      </c>
      <c r="OM9" s="345">
        <f t="shared" si="168"/>
        <v>0.018</v>
      </c>
      <c r="ON9" s="345">
        <f t="shared" si="169"/>
        <v>0.0225</v>
      </c>
      <c r="OO9" s="345">
        <f t="shared" si="170"/>
        <v>0.0225</v>
      </c>
      <c r="OP9" s="345">
        <f t="shared" si="171"/>
        <v>0.0225</v>
      </c>
      <c r="OQ9" s="345">
        <f t="shared" si="172"/>
        <v>0.025</v>
      </c>
      <c r="OR9" s="345">
        <f t="shared" si="173"/>
        <v>0.0225</v>
      </c>
      <c r="OS9" s="345">
        <f t="shared" si="174"/>
        <v>0.021875</v>
      </c>
      <c r="OT9" s="345">
        <f t="shared" si="175"/>
        <v>0.025</v>
      </c>
      <c r="OU9" s="345">
        <f t="shared" si="176"/>
        <v>0.0225</v>
      </c>
      <c r="OV9" s="345">
        <f t="shared" si="177"/>
        <v>0.025</v>
      </c>
      <c r="OX9" s="352"/>
      <c r="OY9" s="346" t="s">
        <v>144</v>
      </c>
      <c r="OZ9" s="346" t="s">
        <v>148</v>
      </c>
      <c r="PA9" s="346" t="s">
        <v>324</v>
      </c>
      <c r="PB9" s="346" t="s">
        <v>325</v>
      </c>
      <c r="PC9" s="346" t="s">
        <v>326</v>
      </c>
      <c r="PD9" s="371"/>
      <c r="PE9" s="369"/>
      <c r="PF9" s="370">
        <f>PF$3*$F9*$AG9*PF$4/'[1]Sheet3 '!$AJ$5</f>
        <v>0.0007</v>
      </c>
      <c r="PG9" s="370">
        <f>PG$3*$F9*$AG9*PG$4/'[1]Sheet3 '!$AJ$5</f>
        <v>0.00069975</v>
      </c>
      <c r="PH9" s="370">
        <f>PH$3*$F9*$AG9*PH$4/'[1]Sheet3 '!$AJ$5</f>
        <v>0.0007</v>
      </c>
      <c r="PI9" s="370">
        <f>PI$3*$F9*$AG9*PI$4/'[1]Sheet3 '!$AJ$5</f>
        <v>0.00063</v>
      </c>
      <c r="PJ9" s="370">
        <f>PJ$3*$F9*$AG9*PJ$4/'[1]Sheet3 '!$AJ$5</f>
        <v>0.00063</v>
      </c>
      <c r="PK9" s="370">
        <f>PK$3*$F9*$AG9*PK$4/'[1]Sheet3 '!$AJ$5</f>
        <v>0.0006</v>
      </c>
      <c r="PL9" s="370">
        <f>PL$3*$F9*$AG9*PL$4/'[1]Sheet3 '!$AJ$5</f>
        <v>0.00054</v>
      </c>
      <c r="PM9" s="370">
        <f>PM$3*$F9*$AG9*PM$4/'[1]Sheet3 '!$AJ$5</f>
        <v>0.00051</v>
      </c>
      <c r="PN9" s="370">
        <f>PN$3*$F9*$AG9*PN$4/'[1]Sheet3 '!$AJ$5</f>
        <v>0.000463</v>
      </c>
      <c r="PO9" s="370">
        <f>PO$3*$F9*$AG9*PO$4/'[1]Sheet3 '!$AJ$5</f>
        <v>0.0004</v>
      </c>
      <c r="PP9" s="370">
        <f>PP$3*$F9*$AG9*PP$4/'[1]Sheet3 '!$AJ$5</f>
        <v>0.00036</v>
      </c>
      <c r="PQ9" s="370">
        <f>PQ$3*$F9*$AG9*PQ$4/'[1]Sheet3 '!$AJ$5</f>
        <v>0.00032</v>
      </c>
      <c r="PR9" s="370">
        <f>PR$3*$F9*$AG9*PR$4/'[1]Sheet3 '!$AJ$5</f>
        <v>0.0002</v>
      </c>
      <c r="PS9" s="367"/>
      <c r="PT9" s="367"/>
      <c r="PU9" s="367"/>
    </row>
    <row r="10" spans="1:437">
      <c r="A10" s="39">
        <v>6</v>
      </c>
      <c r="B10" s="39" t="s">
        <v>327</v>
      </c>
      <c r="C10" s="39">
        <v>1</v>
      </c>
      <c r="D10" s="39">
        <v>-1</v>
      </c>
      <c r="E10" s="39"/>
      <c r="F10" s="39">
        <v>5</v>
      </c>
      <c r="G10" s="107">
        <v>5</v>
      </c>
      <c r="H10" s="39">
        <f t="shared" si="5"/>
        <v>5</v>
      </c>
      <c r="I10" s="127"/>
      <c r="J10" s="39">
        <f t="shared" si="6"/>
        <v>5</v>
      </c>
      <c r="K10" s="127"/>
      <c r="L10" s="127"/>
      <c r="M10" s="128">
        <f t="shared" si="178"/>
        <v>6</v>
      </c>
      <c r="N10" s="39">
        <f t="shared" si="7"/>
        <v>0</v>
      </c>
      <c r="O10" s="39">
        <f t="shared" si="8"/>
        <v>0</v>
      </c>
      <c r="P10" s="39">
        <v>0</v>
      </c>
      <c r="Q10" s="140">
        <v>0.003472</v>
      </c>
      <c r="R10" s="91">
        <v>1</v>
      </c>
      <c r="S10" s="141">
        <v>0</v>
      </c>
      <c r="T10" s="146">
        <f t="shared" si="9"/>
        <v>0.000833</v>
      </c>
      <c r="U10" s="143">
        <v>0</v>
      </c>
      <c r="V10" s="143" t="s">
        <v>287</v>
      </c>
      <c r="W10" s="147">
        <v>0</v>
      </c>
      <c r="X10" s="145">
        <v>2</v>
      </c>
      <c r="Y10" s="166">
        <v>1</v>
      </c>
      <c r="Z10" s="143" t="str">
        <f t="shared" si="10"/>
        <v>[[0,1],[0,1],[0,1],[0,1],[0,1],[0,1],[0,1],[0,1],[0,1],[0,1],[0,2],[0,4],[0,6],[0,8],[0,10],[0,20],[0,40],[0,60],[0,80],[0,100]]</v>
      </c>
      <c r="AA10" s="143">
        <v>1</v>
      </c>
      <c r="AB10" s="143">
        <v>1</v>
      </c>
      <c r="AC10" s="143" t="str">
        <f t="shared" si="11"/>
        <v>[[1,1],[1,1],[1,1],[1,1],[1,1],[1,1],[1,1],[1,1],[1,1],[1,1],[1,1],[1,1],[1,1],[1,1],[1,1],[1,1],[1,1],[1,1],[1,1],[1,1]]</v>
      </c>
      <c r="AD10" s="39">
        <v>0</v>
      </c>
      <c r="AE10" s="167">
        <v>0</v>
      </c>
      <c r="AF10" s="168">
        <f t="shared" si="12"/>
        <v>0</v>
      </c>
      <c r="AG10" s="168">
        <v>0.05</v>
      </c>
      <c r="AH10" s="168">
        <v>0</v>
      </c>
      <c r="AI10" s="186">
        <f t="shared" si="179"/>
        <v>0.05</v>
      </c>
      <c r="AJ10" s="186">
        <f t="shared" si="179"/>
        <v>0</v>
      </c>
      <c r="AK10" s="186">
        <f t="shared" si="179"/>
        <v>0</v>
      </c>
      <c r="AL10" s="187">
        <v>0</v>
      </c>
      <c r="AM10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0" s="39" t="str">
        <f t="shared" si="14"/>
        <v>[[1,5],[2,2],[3,1]]</v>
      </c>
      <c r="AO10" s="195" t="str">
        <f t="shared" si="15"/>
        <v>[0.044444,0.022222,0.014815]</v>
      </c>
      <c r="AP10" s="195">
        <v>0</v>
      </c>
      <c r="AQ10" s="195">
        <v>1</v>
      </c>
      <c r="AR10" s="195">
        <f t="shared" si="16"/>
        <v>1</v>
      </c>
      <c r="AS10" s="195">
        <v>0</v>
      </c>
      <c r="AT10" s="195">
        <v>0.4</v>
      </c>
      <c r="AU10" s="195" t="s">
        <v>288</v>
      </c>
      <c r="AV10" s="195">
        <v>1</v>
      </c>
      <c r="AW10" s="199">
        <v>3</v>
      </c>
      <c r="AX10" s="39">
        <f t="shared" si="17"/>
        <v>-1</v>
      </c>
      <c r="AY10" s="39">
        <v>0</v>
      </c>
      <c r="AZ10" s="96"/>
      <c r="BA10" s="96"/>
      <c r="BB10" s="96" t="s">
        <v>289</v>
      </c>
      <c r="BC10" s="200">
        <v>0.85</v>
      </c>
      <c r="BD10" s="200">
        <f>BC10</f>
        <v>0.85</v>
      </c>
      <c r="BE10" s="39"/>
      <c r="BF10" s="39"/>
      <c r="BG10" s="39">
        <v>0.5</v>
      </c>
      <c r="BH10" s="39">
        <v>1</v>
      </c>
      <c r="BI10" s="39" t="s">
        <v>290</v>
      </c>
      <c r="BJ10" s="203">
        <v>0.75</v>
      </c>
      <c r="BK10" s="203">
        <v>0.6</v>
      </c>
      <c r="BL10" s="96">
        <f t="shared" si="18"/>
        <v>5</v>
      </c>
      <c r="BM10" s="96" t="s">
        <v>291</v>
      </c>
      <c r="BN10" s="96">
        <v>1</v>
      </c>
      <c r="BO10" s="96" t="s">
        <v>292</v>
      </c>
      <c r="BP10" s="96" t="s">
        <v>293</v>
      </c>
      <c r="BQ10" s="207" t="s">
        <v>328</v>
      </c>
      <c r="BR10" s="207" t="s">
        <v>328</v>
      </c>
      <c r="BS10" s="128">
        <v>7</v>
      </c>
      <c r="BT10" s="128">
        <v>1</v>
      </c>
      <c r="BU10" s="127"/>
      <c r="BV10" s="127"/>
      <c r="BW10" s="127" t="s">
        <v>295</v>
      </c>
      <c r="BX10" s="218">
        <v>0</v>
      </c>
      <c r="BY10" s="128">
        <f t="shared" si="19"/>
        <v>3.75</v>
      </c>
      <c r="BZ10" s="219" t="str">
        <f t="shared" si="20"/>
        <v>[3.75,5,5,3.75]</v>
      </c>
      <c r="CA10" s="42">
        <v>0</v>
      </c>
      <c r="CB10" s="42">
        <v>0</v>
      </c>
      <c r="CC10" s="42">
        <v>1</v>
      </c>
      <c r="CD10" s="42">
        <v>1</v>
      </c>
      <c r="CE10" s="42">
        <v>1</v>
      </c>
      <c r="CF10" s="42">
        <v>1</v>
      </c>
      <c r="CG10" s="42">
        <v>1</v>
      </c>
      <c r="CH10" s="42"/>
      <c r="CI10" s="42"/>
      <c r="CJ10" s="42"/>
      <c r="CK10" s="42"/>
      <c r="CL10" s="42"/>
      <c r="CM10" s="42"/>
      <c r="CN10" s="42"/>
      <c r="CO10" s="42"/>
      <c r="CP10" s="42" t="s">
        <v>296</v>
      </c>
      <c r="CQ10" s="42"/>
      <c r="CR10" s="42"/>
      <c r="CS10" s="53" t="s">
        <v>297</v>
      </c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 t="s">
        <v>329</v>
      </c>
      <c r="DV10" s="42">
        <f t="shared" si="21"/>
        <v>3.75</v>
      </c>
      <c r="DW10" s="128">
        <f t="shared" si="22"/>
        <v>5</v>
      </c>
      <c r="DX10" s="128">
        <f t="shared" si="23"/>
        <v>5</v>
      </c>
      <c r="DY10" s="128">
        <f t="shared" si="24"/>
        <v>3.75</v>
      </c>
      <c r="DZ10" s="128"/>
      <c r="EK10" s="269">
        <f t="shared" si="25"/>
        <v>5.5</v>
      </c>
      <c r="EL10" s="270">
        <f t="shared" si="180"/>
        <v>0.1</v>
      </c>
      <c r="EM10" s="271">
        <v>1</v>
      </c>
      <c r="EN10" s="108">
        <v>5</v>
      </c>
      <c r="EO10" s="271">
        <v>2</v>
      </c>
      <c r="EP10" s="108">
        <v>2</v>
      </c>
      <c r="EQ10" s="271">
        <v>3</v>
      </c>
      <c r="ER10" s="108">
        <v>1</v>
      </c>
      <c r="ES10" s="108">
        <f t="shared" si="26"/>
        <v>1.5</v>
      </c>
      <c r="ET10" s="108">
        <f t="shared" si="27"/>
        <v>7.5</v>
      </c>
      <c r="EU10" s="283">
        <f t="shared" si="28"/>
        <v>0.044444</v>
      </c>
      <c r="EV10" s="108">
        <f t="shared" si="29"/>
        <v>15</v>
      </c>
      <c r="EW10" s="293">
        <f t="shared" si="30"/>
        <v>0.022222</v>
      </c>
      <c r="EX10" s="108">
        <f t="shared" si="31"/>
        <v>22.5</v>
      </c>
      <c r="EY10" s="294">
        <f t="shared" si="32"/>
        <v>0.014815</v>
      </c>
      <c r="FB10" s="300"/>
      <c r="FC10" s="301"/>
      <c r="FG10" s="310"/>
      <c r="FH10" s="311">
        <v>0</v>
      </c>
      <c r="FI10" s="146">
        <v>1</v>
      </c>
      <c r="FJ10" s="310">
        <f t="shared" si="33"/>
        <v>0</v>
      </c>
      <c r="FK10" s="311">
        <f t="shared" si="34"/>
        <v>0</v>
      </c>
      <c r="FL10" s="146">
        <f t="shared" si="35"/>
        <v>1</v>
      </c>
      <c r="FM10" s="310">
        <f t="shared" si="36"/>
        <v>0</v>
      </c>
      <c r="FN10" s="311">
        <f t="shared" si="37"/>
        <v>0</v>
      </c>
      <c r="FO10" s="146">
        <f t="shared" si="38"/>
        <v>1</v>
      </c>
      <c r="FP10" s="310">
        <f t="shared" si="39"/>
        <v>0</v>
      </c>
      <c r="FQ10" s="311">
        <f t="shared" si="40"/>
        <v>0</v>
      </c>
      <c r="FR10" s="146">
        <f t="shared" si="41"/>
        <v>1</v>
      </c>
      <c r="FS10" s="310">
        <f t="shared" si="42"/>
        <v>0</v>
      </c>
      <c r="FT10" s="311">
        <f t="shared" si="43"/>
        <v>0</v>
      </c>
      <c r="FU10" s="146">
        <f t="shared" si="44"/>
        <v>1</v>
      </c>
      <c r="FV10" s="310">
        <f t="shared" si="45"/>
        <v>0</v>
      </c>
      <c r="FW10" s="311">
        <f t="shared" si="46"/>
        <v>0</v>
      </c>
      <c r="FX10" s="146">
        <f t="shared" si="47"/>
        <v>1</v>
      </c>
      <c r="FY10" s="310">
        <f t="shared" si="48"/>
        <v>0</v>
      </c>
      <c r="FZ10" s="311">
        <f t="shared" si="49"/>
        <v>0</v>
      </c>
      <c r="GA10" s="146">
        <f t="shared" si="50"/>
        <v>1</v>
      </c>
      <c r="GB10" s="310">
        <f t="shared" si="51"/>
        <v>0</v>
      </c>
      <c r="GC10" s="311">
        <f t="shared" si="52"/>
        <v>0</v>
      </c>
      <c r="GD10" s="146">
        <f t="shared" si="53"/>
        <v>1</v>
      </c>
      <c r="GE10" s="310">
        <f t="shared" si="54"/>
        <v>0</v>
      </c>
      <c r="GF10" s="311">
        <f t="shared" si="55"/>
        <v>0</v>
      </c>
      <c r="GG10" s="146">
        <f t="shared" si="56"/>
        <v>1</v>
      </c>
      <c r="GH10" s="310">
        <f t="shared" si="57"/>
        <v>0</v>
      </c>
      <c r="GI10" s="311">
        <f t="shared" si="58"/>
        <v>0</v>
      </c>
      <c r="GJ10" s="146">
        <f t="shared" si="59"/>
        <v>1</v>
      </c>
      <c r="GK10" s="310">
        <f t="shared" si="60"/>
        <v>0</v>
      </c>
      <c r="GL10" s="311">
        <f t="shared" si="61"/>
        <v>0</v>
      </c>
      <c r="GM10" s="146">
        <f t="shared" si="62"/>
        <v>2</v>
      </c>
      <c r="GN10" s="310">
        <f t="shared" si="63"/>
        <v>0</v>
      </c>
      <c r="GO10" s="311">
        <f t="shared" si="64"/>
        <v>0</v>
      </c>
      <c r="GP10" s="146">
        <f t="shared" si="65"/>
        <v>4</v>
      </c>
      <c r="GQ10" s="310">
        <f t="shared" si="66"/>
        <v>0</v>
      </c>
      <c r="GR10" s="311">
        <f t="shared" si="67"/>
        <v>0</v>
      </c>
      <c r="GS10" s="146">
        <f t="shared" si="68"/>
        <v>6</v>
      </c>
      <c r="GT10" s="310">
        <f t="shared" si="69"/>
        <v>0</v>
      </c>
      <c r="GU10" s="311">
        <f t="shared" si="70"/>
        <v>0</v>
      </c>
      <c r="GV10" s="146">
        <f t="shared" si="71"/>
        <v>8</v>
      </c>
      <c r="GW10" s="310">
        <f t="shared" si="72"/>
        <v>0</v>
      </c>
      <c r="GX10" s="311">
        <f t="shared" si="73"/>
        <v>0</v>
      </c>
      <c r="GY10" s="146">
        <f t="shared" si="74"/>
        <v>10</v>
      </c>
      <c r="GZ10" s="310">
        <f t="shared" si="75"/>
        <v>0</v>
      </c>
      <c r="HA10" s="311">
        <f t="shared" si="76"/>
        <v>0</v>
      </c>
      <c r="HB10" s="146">
        <f t="shared" si="77"/>
        <v>20</v>
      </c>
      <c r="HC10" s="310">
        <f t="shared" si="78"/>
        <v>0</v>
      </c>
      <c r="HD10" s="311">
        <f t="shared" si="79"/>
        <v>0</v>
      </c>
      <c r="HE10" s="146">
        <f t="shared" si="80"/>
        <v>40</v>
      </c>
      <c r="HF10" s="310">
        <f t="shared" si="81"/>
        <v>0</v>
      </c>
      <c r="HG10" s="311">
        <f t="shared" si="82"/>
        <v>0</v>
      </c>
      <c r="HH10" s="146">
        <f t="shared" si="83"/>
        <v>60</v>
      </c>
      <c r="HI10" s="310">
        <f t="shared" si="84"/>
        <v>0</v>
      </c>
      <c r="HJ10" s="311">
        <f t="shared" si="85"/>
        <v>0</v>
      </c>
      <c r="HK10" s="146">
        <f t="shared" si="86"/>
        <v>80</v>
      </c>
      <c r="HL10" s="310">
        <f t="shared" si="87"/>
        <v>0</v>
      </c>
      <c r="HM10" s="311">
        <f t="shared" si="88"/>
        <v>0</v>
      </c>
      <c r="HN10" s="146">
        <f t="shared" si="89"/>
        <v>100</v>
      </c>
      <c r="HO10" s="310">
        <f t="shared" si="90"/>
        <v>0</v>
      </c>
      <c r="HQ10" s="318" t="s">
        <v>330</v>
      </c>
      <c r="HR10" s="301"/>
      <c r="HV10" s="310"/>
      <c r="HW10" s="311">
        <v>1</v>
      </c>
      <c r="HX10" s="146">
        <v>1</v>
      </c>
      <c r="HY10" s="310">
        <f t="shared" si="91"/>
        <v>5.55555555555556e-7</v>
      </c>
      <c r="HZ10" s="311">
        <f t="shared" si="92"/>
        <v>1</v>
      </c>
      <c r="IA10" s="146">
        <f t="shared" si="93"/>
        <v>1</v>
      </c>
      <c r="IB10" s="310">
        <f t="shared" si="94"/>
        <v>1.11111111111111e-6</v>
      </c>
      <c r="IC10" s="311">
        <f t="shared" si="95"/>
        <v>1</v>
      </c>
      <c r="ID10" s="146">
        <f t="shared" si="96"/>
        <v>1</v>
      </c>
      <c r="IE10" s="310">
        <f t="shared" si="97"/>
        <v>1.66666666666667e-6</v>
      </c>
      <c r="IF10" s="311">
        <f t="shared" si="98"/>
        <v>1</v>
      </c>
      <c r="IG10" s="146">
        <f t="shared" si="99"/>
        <v>1</v>
      </c>
      <c r="IH10" s="310">
        <f t="shared" si="100"/>
        <v>2.22222222222222e-6</v>
      </c>
      <c r="II10" s="311">
        <f t="shared" si="101"/>
        <v>1</v>
      </c>
      <c r="IJ10" s="146">
        <f t="shared" si="102"/>
        <v>1</v>
      </c>
      <c r="IK10" s="310">
        <f t="shared" si="103"/>
        <v>2.77777777777778e-6</v>
      </c>
      <c r="IL10" s="311">
        <f t="shared" si="104"/>
        <v>1</v>
      </c>
      <c r="IM10" s="146">
        <f t="shared" si="105"/>
        <v>1</v>
      </c>
      <c r="IN10" s="310">
        <f t="shared" si="106"/>
        <v>5.55555555555556e-6</v>
      </c>
      <c r="IO10" s="311">
        <f t="shared" si="107"/>
        <v>1</v>
      </c>
      <c r="IP10" s="146">
        <f t="shared" si="108"/>
        <v>1</v>
      </c>
      <c r="IQ10" s="310">
        <f t="shared" si="109"/>
        <v>1.11111111111111e-5</v>
      </c>
      <c r="IR10" s="311">
        <f t="shared" si="110"/>
        <v>1</v>
      </c>
      <c r="IS10" s="146">
        <f t="shared" si="111"/>
        <v>1</v>
      </c>
      <c r="IT10" s="310">
        <f t="shared" si="112"/>
        <v>1.66666666666667e-5</v>
      </c>
      <c r="IU10" s="311">
        <f t="shared" si="113"/>
        <v>1</v>
      </c>
      <c r="IV10" s="146">
        <f t="shared" si="114"/>
        <v>1</v>
      </c>
      <c r="IW10" s="310">
        <f t="shared" si="115"/>
        <v>2.22222222222222e-5</v>
      </c>
      <c r="IX10" s="311">
        <f t="shared" si="116"/>
        <v>1</v>
      </c>
      <c r="IY10" s="146">
        <f t="shared" si="117"/>
        <v>1</v>
      </c>
      <c r="IZ10" s="310">
        <f t="shared" si="118"/>
        <v>2.77777777777778e-5</v>
      </c>
      <c r="JA10" s="311">
        <f t="shared" si="119"/>
        <v>1</v>
      </c>
      <c r="JB10" s="146">
        <f t="shared" si="120"/>
        <v>1</v>
      </c>
      <c r="JC10" s="310">
        <f t="shared" si="121"/>
        <v>5.55555555555556e-5</v>
      </c>
      <c r="JD10" s="311">
        <f t="shared" si="122"/>
        <v>1</v>
      </c>
      <c r="JE10" s="146">
        <f t="shared" si="123"/>
        <v>1</v>
      </c>
      <c r="JF10" s="310">
        <f t="shared" si="124"/>
        <v>0.000111111111111111</v>
      </c>
      <c r="JG10" s="311">
        <f t="shared" si="125"/>
        <v>1</v>
      </c>
      <c r="JH10" s="146">
        <f t="shared" si="126"/>
        <v>1</v>
      </c>
      <c r="JI10" s="310">
        <f t="shared" si="127"/>
        <v>0.000166666666666667</v>
      </c>
      <c r="JJ10" s="311">
        <f t="shared" si="128"/>
        <v>1</v>
      </c>
      <c r="JK10" s="146">
        <f t="shared" si="129"/>
        <v>1</v>
      </c>
      <c r="JL10" s="310">
        <f t="shared" si="130"/>
        <v>0.000222222222222222</v>
      </c>
      <c r="JM10" s="311">
        <f t="shared" si="131"/>
        <v>1</v>
      </c>
      <c r="JN10" s="146">
        <f t="shared" si="132"/>
        <v>1</v>
      </c>
      <c r="JO10" s="310">
        <f t="shared" si="133"/>
        <v>0.000277777777777778</v>
      </c>
      <c r="JP10" s="311">
        <f t="shared" si="134"/>
        <v>1</v>
      </c>
      <c r="JQ10" s="146">
        <f t="shared" si="135"/>
        <v>1</v>
      </c>
      <c r="JR10" s="310">
        <f t="shared" si="136"/>
        <v>0.000555555555555556</v>
      </c>
      <c r="JS10" s="311">
        <f t="shared" si="137"/>
        <v>1</v>
      </c>
      <c r="JT10" s="146">
        <f t="shared" si="138"/>
        <v>1</v>
      </c>
      <c r="JU10" s="310">
        <f t="shared" si="139"/>
        <v>0.00111111111111111</v>
      </c>
      <c r="JV10" s="311">
        <f t="shared" si="140"/>
        <v>1</v>
      </c>
      <c r="JW10" s="146">
        <f t="shared" si="141"/>
        <v>1</v>
      </c>
      <c r="JX10" s="310">
        <f t="shared" si="142"/>
        <v>0.00166666666666667</v>
      </c>
      <c r="JY10" s="311">
        <f t="shared" si="143"/>
        <v>1</v>
      </c>
      <c r="JZ10" s="146">
        <f t="shared" si="144"/>
        <v>1</v>
      </c>
      <c r="KA10" s="310">
        <f t="shared" si="145"/>
        <v>0.00222222222222222</v>
      </c>
      <c r="KB10" s="311">
        <f t="shared" si="146"/>
        <v>1</v>
      </c>
      <c r="KC10" s="146">
        <f t="shared" si="147"/>
        <v>1</v>
      </c>
      <c r="KD10" s="310">
        <f t="shared" si="148"/>
        <v>0.00277777777777778</v>
      </c>
      <c r="KI10" s="334">
        <f t="shared" ref="KI10:LB10" si="185">$AI10*KI$4/10000*$F10*KI$3/$KQ$1</f>
        <v>0</v>
      </c>
      <c r="KJ10" s="334">
        <f t="shared" si="185"/>
        <v>0</v>
      </c>
      <c r="KK10" s="334">
        <f t="shared" si="185"/>
        <v>0</v>
      </c>
      <c r="KL10" s="334">
        <f t="shared" si="185"/>
        <v>0.0002</v>
      </c>
      <c r="KM10" s="334">
        <f t="shared" si="185"/>
        <v>0.00025</v>
      </c>
      <c r="KN10" s="334">
        <f t="shared" si="185"/>
        <v>0.0005</v>
      </c>
      <c r="KO10" s="334">
        <f t="shared" si="185"/>
        <v>0.001</v>
      </c>
      <c r="KP10" s="334">
        <f t="shared" si="185"/>
        <v>0.0015</v>
      </c>
      <c r="KQ10" s="334">
        <f t="shared" si="185"/>
        <v>0.002</v>
      </c>
      <c r="KR10" s="334">
        <f t="shared" si="185"/>
        <v>0.0025</v>
      </c>
      <c r="KS10" s="334">
        <f t="shared" si="185"/>
        <v>0.005</v>
      </c>
      <c r="KT10" s="334">
        <f t="shared" si="185"/>
        <v>0.00625</v>
      </c>
      <c r="KU10" s="334">
        <f t="shared" si="185"/>
        <v>0.006249</v>
      </c>
      <c r="KV10" s="334">
        <f t="shared" si="185"/>
        <v>0.006248</v>
      </c>
      <c r="KW10" s="334">
        <f t="shared" si="185"/>
        <v>0.0062475</v>
      </c>
      <c r="KX10" s="334">
        <f t="shared" si="185"/>
        <v>0.006245</v>
      </c>
      <c r="KY10" s="334">
        <f t="shared" si="185"/>
        <v>0.00624</v>
      </c>
      <c r="KZ10" s="334">
        <f t="shared" si="185"/>
        <v>0.00624</v>
      </c>
      <c r="LA10" s="334">
        <f t="shared" si="185"/>
        <v>0.00624</v>
      </c>
      <c r="LB10" s="334">
        <f t="shared" si="185"/>
        <v>0.006225</v>
      </c>
      <c r="LD10" s="46">
        <v>5</v>
      </c>
      <c r="LE10" s="50">
        <v>99999</v>
      </c>
      <c r="LI10" s="79">
        <v>0</v>
      </c>
      <c r="LJ10" s="79">
        <v>0</v>
      </c>
      <c r="LK10" s="79">
        <v>0</v>
      </c>
      <c r="LN10" s="108"/>
      <c r="LO10" s="343">
        <v>0.05</v>
      </c>
      <c r="LP10" s="343">
        <v>0.05</v>
      </c>
      <c r="LQ10" s="343">
        <v>0.05</v>
      </c>
      <c r="LR10" s="343">
        <v>0.05</v>
      </c>
      <c r="LS10" s="343">
        <v>0.05</v>
      </c>
      <c r="LT10" s="343">
        <v>0.025</v>
      </c>
      <c r="LU10" s="343">
        <v>0.025</v>
      </c>
      <c r="LV10" s="343">
        <v>0.025</v>
      </c>
      <c r="LW10" s="343">
        <v>0.025</v>
      </c>
      <c r="LX10" s="343">
        <v>0.025</v>
      </c>
      <c r="LY10" s="343">
        <v>0.005</v>
      </c>
      <c r="LZ10" s="343">
        <v>0.005</v>
      </c>
      <c r="MA10" s="343">
        <v>0.005</v>
      </c>
      <c r="MB10" s="343">
        <v>0.005</v>
      </c>
      <c r="MC10" s="343">
        <v>0.005</v>
      </c>
      <c r="MD10" s="343">
        <v>0.0009</v>
      </c>
      <c r="ME10" s="343">
        <v>0.0009</v>
      </c>
      <c r="MF10" s="343">
        <v>0.0009</v>
      </c>
      <c r="MG10" s="343">
        <v>0.0009</v>
      </c>
      <c r="MH10" s="343">
        <v>0.0009</v>
      </c>
      <c r="MI10" s="343">
        <v>0.0006</v>
      </c>
      <c r="MJ10" s="343">
        <v>0.00045</v>
      </c>
      <c r="MK10" s="343">
        <v>0.0004</v>
      </c>
      <c r="ML10" s="343">
        <v>0.0003</v>
      </c>
      <c r="MM10" s="343">
        <v>0.00025</v>
      </c>
      <c r="MN10" s="343">
        <v>0.00025</v>
      </c>
      <c r="MO10" s="343">
        <v>0.0002</v>
      </c>
      <c r="MP10" s="343">
        <v>0.0002</v>
      </c>
      <c r="MQ10" s="343"/>
      <c r="MR10" s="104">
        <v>1</v>
      </c>
      <c r="MS10" s="104">
        <v>1</v>
      </c>
      <c r="MT10" s="104">
        <v>1</v>
      </c>
      <c r="MU10" s="104">
        <v>1</v>
      </c>
      <c r="MV10" s="104">
        <v>1</v>
      </c>
      <c r="MW10" s="104">
        <v>1</v>
      </c>
      <c r="MX10" s="91">
        <v>1</v>
      </c>
      <c r="MY10" s="91">
        <v>1</v>
      </c>
      <c r="MZ10" s="91">
        <v>1</v>
      </c>
      <c r="NA10" s="91">
        <v>1</v>
      </c>
      <c r="NB10" s="91">
        <v>1</v>
      </c>
      <c r="NC10" s="91">
        <v>1</v>
      </c>
      <c r="ND10" s="91">
        <v>1</v>
      </c>
      <c r="NE10" s="91">
        <v>1</v>
      </c>
      <c r="NF10" s="91">
        <v>1</v>
      </c>
      <c r="NG10" s="91">
        <v>1</v>
      </c>
      <c r="NH10" s="91">
        <v>1</v>
      </c>
      <c r="NI10" s="91">
        <v>1</v>
      </c>
      <c r="NJ10" s="91">
        <v>1</v>
      </c>
      <c r="NK10" s="91">
        <v>1</v>
      </c>
      <c r="NL10" s="91">
        <v>1</v>
      </c>
      <c r="NM10" s="91">
        <v>1</v>
      </c>
      <c r="NN10" s="91">
        <v>1</v>
      </c>
      <c r="NO10" s="91">
        <v>1</v>
      </c>
      <c r="NP10" s="91">
        <v>1</v>
      </c>
      <c r="NQ10" s="91">
        <v>1</v>
      </c>
      <c r="NR10" s="91">
        <v>1</v>
      </c>
      <c r="NS10" s="91">
        <v>1</v>
      </c>
      <c r="NT10" s="91"/>
      <c r="NU10" s="345">
        <f t="shared" si="150"/>
        <v>0.00025</v>
      </c>
      <c r="NV10" s="345">
        <f t="shared" si="151"/>
        <v>0.0005</v>
      </c>
      <c r="NW10" s="345">
        <f t="shared" si="152"/>
        <v>0.00075</v>
      </c>
      <c r="NX10" s="345">
        <f t="shared" si="153"/>
        <v>0.001</v>
      </c>
      <c r="NY10" s="345">
        <f t="shared" si="154"/>
        <v>0.00125</v>
      </c>
      <c r="NZ10" s="345">
        <f t="shared" si="155"/>
        <v>0.00125</v>
      </c>
      <c r="OA10" s="345">
        <f t="shared" si="156"/>
        <v>0.0025</v>
      </c>
      <c r="OB10" s="345">
        <f t="shared" si="157"/>
        <v>0.00375</v>
      </c>
      <c r="OC10" s="345">
        <f t="shared" si="158"/>
        <v>0.005</v>
      </c>
      <c r="OD10" s="345">
        <f t="shared" si="159"/>
        <v>0.00625</v>
      </c>
      <c r="OE10" s="345">
        <f t="shared" si="160"/>
        <v>0.0025</v>
      </c>
      <c r="OF10" s="345">
        <f t="shared" si="161"/>
        <v>0.005</v>
      </c>
      <c r="OG10" s="345">
        <f t="shared" si="162"/>
        <v>0.0075</v>
      </c>
      <c r="OH10" s="345">
        <f t="shared" si="163"/>
        <v>0.01</v>
      </c>
      <c r="OI10" s="345">
        <f t="shared" si="164"/>
        <v>0.0125</v>
      </c>
      <c r="OJ10" s="345">
        <f t="shared" si="165"/>
        <v>0.0045</v>
      </c>
      <c r="OK10" s="345">
        <f t="shared" si="166"/>
        <v>0.009</v>
      </c>
      <c r="OL10" s="345">
        <f t="shared" si="167"/>
        <v>0.0135</v>
      </c>
      <c r="OM10" s="345">
        <f t="shared" si="168"/>
        <v>0.018</v>
      </c>
      <c r="ON10" s="345">
        <f t="shared" si="169"/>
        <v>0.0225</v>
      </c>
      <c r="OO10" s="345">
        <f t="shared" si="170"/>
        <v>0.0225</v>
      </c>
      <c r="OP10" s="345">
        <f t="shared" si="171"/>
        <v>0.0225</v>
      </c>
      <c r="OQ10" s="345">
        <f t="shared" si="172"/>
        <v>0.025</v>
      </c>
      <c r="OR10" s="345">
        <f t="shared" si="173"/>
        <v>0.0225</v>
      </c>
      <c r="OS10" s="345">
        <f t="shared" si="174"/>
        <v>0.021875</v>
      </c>
      <c r="OT10" s="345">
        <f t="shared" si="175"/>
        <v>0.025</v>
      </c>
      <c r="OU10" s="345">
        <f t="shared" si="176"/>
        <v>0.0225</v>
      </c>
      <c r="OV10" s="345">
        <f t="shared" si="177"/>
        <v>0.025</v>
      </c>
      <c r="OX10" s="352" t="s">
        <v>331</v>
      </c>
      <c r="OY10" s="353" t="s">
        <v>332</v>
      </c>
      <c r="OZ10" s="354">
        <v>0.06</v>
      </c>
      <c r="PA10" s="350">
        <v>300</v>
      </c>
      <c r="PB10" s="372">
        <f t="shared" ref="PB10:PB16" si="186">PA10/OZ10/6/60</f>
        <v>13.8888888888889</v>
      </c>
      <c r="PC10" s="372">
        <f>PB10</f>
        <v>13.8888888888889</v>
      </c>
      <c r="PD10" s="373"/>
      <c r="PE10" s="369"/>
      <c r="PF10" s="370">
        <f>PF$3*$F10*$AG10*PF$4/'[1]Sheet3 '!$AJ$5</f>
        <v>0.0007</v>
      </c>
      <c r="PG10" s="370">
        <f>PG$3*$F10*$AG10*PG$4/'[1]Sheet3 '!$AJ$5</f>
        <v>0.00069975</v>
      </c>
      <c r="PH10" s="370">
        <f>PH$3*$F10*$AG10*PH$4/'[1]Sheet3 '!$AJ$5</f>
        <v>0.0007</v>
      </c>
      <c r="PI10" s="370">
        <f>PI$3*$F10*$AG10*PI$4/'[1]Sheet3 '!$AJ$5</f>
        <v>0.00063</v>
      </c>
      <c r="PJ10" s="370">
        <f>PJ$3*$F10*$AG10*PJ$4/'[1]Sheet3 '!$AJ$5</f>
        <v>0.00063</v>
      </c>
      <c r="PK10" s="370">
        <f>PK$3*$F10*$AG10*PK$4/'[1]Sheet3 '!$AJ$5</f>
        <v>0.0006</v>
      </c>
      <c r="PL10" s="370">
        <f>PL$3*$F10*$AG10*PL$4/'[1]Sheet3 '!$AJ$5</f>
        <v>0.00054</v>
      </c>
      <c r="PM10" s="370">
        <f>PM$3*$F10*$AG10*PM$4/'[1]Sheet3 '!$AJ$5</f>
        <v>0.00051</v>
      </c>
      <c r="PN10" s="370">
        <f>PN$3*$F10*$AG10*PN$4/'[1]Sheet3 '!$AJ$5</f>
        <v>0.000463</v>
      </c>
      <c r="PO10" s="370">
        <f>PO$3*$F10*$AG10*PO$4/'[1]Sheet3 '!$AJ$5</f>
        <v>0.0004</v>
      </c>
      <c r="PP10" s="370">
        <f>PP$3*$F10*$AG10*PP$4/'[1]Sheet3 '!$AJ$5</f>
        <v>0.00036</v>
      </c>
      <c r="PQ10" s="370">
        <f>PQ$3*$F10*$AG10*PQ$4/'[1]Sheet3 '!$AJ$5</f>
        <v>0.00032</v>
      </c>
      <c r="PR10" s="370">
        <f>PR$3*$F10*$AG10*PR$4/'[1]Sheet3 '!$AJ$5</f>
        <v>0.0002</v>
      </c>
      <c r="PS10" s="367"/>
      <c r="PT10" s="367"/>
      <c r="PU10" s="367"/>
    </row>
    <row r="11" s="92" customFormat="1" spans="1:437">
      <c r="A11" s="39">
        <v>7</v>
      </c>
      <c r="B11" s="39" t="s">
        <v>333</v>
      </c>
      <c r="C11" s="39">
        <v>1</v>
      </c>
      <c r="D11" s="39">
        <v>-1</v>
      </c>
      <c r="E11" s="39"/>
      <c r="F11" s="39">
        <v>6</v>
      </c>
      <c r="G11" s="107">
        <v>6</v>
      </c>
      <c r="H11" s="39">
        <f t="shared" si="5"/>
        <v>6</v>
      </c>
      <c r="I11" s="127"/>
      <c r="J11" s="39">
        <f t="shared" si="6"/>
        <v>6</v>
      </c>
      <c r="K11" s="127"/>
      <c r="L11" s="127"/>
      <c r="M11" s="128">
        <f t="shared" si="178"/>
        <v>7</v>
      </c>
      <c r="N11" s="39">
        <f t="shared" si="7"/>
        <v>0</v>
      </c>
      <c r="O11" s="39">
        <f t="shared" si="8"/>
        <v>0</v>
      </c>
      <c r="P11" s="39">
        <v>0</v>
      </c>
      <c r="Q11" s="140">
        <v>0.0041664</v>
      </c>
      <c r="R11" s="91">
        <v>1</v>
      </c>
      <c r="S11" s="141">
        <v>0</v>
      </c>
      <c r="T11" s="146">
        <f t="shared" si="9"/>
        <v>0.001</v>
      </c>
      <c r="U11" s="143">
        <v>0</v>
      </c>
      <c r="V11" s="143" t="s">
        <v>287</v>
      </c>
      <c r="W11" s="147">
        <v>0</v>
      </c>
      <c r="X11" s="145">
        <v>2</v>
      </c>
      <c r="Y11" s="166">
        <v>1</v>
      </c>
      <c r="Z11" s="143" t="str">
        <f t="shared" si="10"/>
        <v>[[0,1],[0,1],[0,1],[0,1],[0,1],[0,1],[0,1],[0,1],[0,1],[0,1],[0,2],[0,4],[0,6],[0,8],[0,10],[0,20],[0,40],[0,60],[0,80],[0,100]]</v>
      </c>
      <c r="AA11" s="143">
        <v>1</v>
      </c>
      <c r="AB11" s="143">
        <v>1</v>
      </c>
      <c r="AC11" s="143" t="str">
        <f t="shared" si="11"/>
        <v>[[1,1],[1,1],[1,1],[1,1],[1,1],[1,1],[1,1],[1,1],[1,1],[1,1],[1,1],[1,1],[1,1],[1,1],[1,1],[1,1],[1,1],[1,1],[1,1],[1,1]]</v>
      </c>
      <c r="AD11" s="39">
        <v>0</v>
      </c>
      <c r="AE11" s="167">
        <v>0</v>
      </c>
      <c r="AF11" s="168">
        <f t="shared" si="12"/>
        <v>0</v>
      </c>
      <c r="AG11" s="168">
        <v>0.05</v>
      </c>
      <c r="AH11" s="168">
        <v>0</v>
      </c>
      <c r="AI11" s="186">
        <f t="shared" si="179"/>
        <v>0.05</v>
      </c>
      <c r="AJ11" s="186">
        <f t="shared" si="179"/>
        <v>0</v>
      </c>
      <c r="AK11" s="186">
        <f t="shared" si="179"/>
        <v>0</v>
      </c>
      <c r="AL11" s="187">
        <v>0</v>
      </c>
      <c r="AM11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1" s="39" t="str">
        <f t="shared" si="14"/>
        <v>[[1,5],[2,2],[3,1]]</v>
      </c>
      <c r="AO11" s="195" t="str">
        <f t="shared" si="15"/>
        <v>[0.053333,0.026667,0.017778]</v>
      </c>
      <c r="AP11" s="195">
        <v>0</v>
      </c>
      <c r="AQ11" s="195">
        <v>1</v>
      </c>
      <c r="AR11" s="195">
        <f t="shared" si="16"/>
        <v>1</v>
      </c>
      <c r="AS11" s="195">
        <v>0</v>
      </c>
      <c r="AT11" s="195">
        <v>0.4</v>
      </c>
      <c r="AU11" s="195" t="s">
        <v>288</v>
      </c>
      <c r="AV11" s="195">
        <v>1</v>
      </c>
      <c r="AW11" s="199">
        <v>3</v>
      </c>
      <c r="AX11" s="39">
        <f t="shared" si="17"/>
        <v>-1</v>
      </c>
      <c r="AY11" s="39">
        <v>0</v>
      </c>
      <c r="AZ11" s="39"/>
      <c r="BA11" s="96"/>
      <c r="BB11" s="96" t="s">
        <v>289</v>
      </c>
      <c r="BC11" s="200">
        <v>0.75</v>
      </c>
      <c r="BD11" s="200">
        <f>BC11</f>
        <v>0.75</v>
      </c>
      <c r="BE11" s="39"/>
      <c r="BF11" s="39"/>
      <c r="BG11" s="39">
        <v>0.5</v>
      </c>
      <c r="BH11" s="39">
        <v>1</v>
      </c>
      <c r="BI11" s="39" t="s">
        <v>334</v>
      </c>
      <c r="BJ11" s="203">
        <v>0.75</v>
      </c>
      <c r="BK11" s="203">
        <v>0.6</v>
      </c>
      <c r="BL11" s="96">
        <f t="shared" si="18"/>
        <v>6</v>
      </c>
      <c r="BM11" s="96" t="s">
        <v>291</v>
      </c>
      <c r="BN11" s="96">
        <v>1</v>
      </c>
      <c r="BO11" s="96" t="s">
        <v>292</v>
      </c>
      <c r="BP11" s="96" t="s">
        <v>293</v>
      </c>
      <c r="BQ11" s="207" t="s">
        <v>335</v>
      </c>
      <c r="BR11" s="207" t="s">
        <v>335</v>
      </c>
      <c r="BS11" s="128">
        <v>8</v>
      </c>
      <c r="BT11" s="128">
        <v>1</v>
      </c>
      <c r="BU11" s="127"/>
      <c r="BV11" s="127"/>
      <c r="BW11" s="127" t="s">
        <v>295</v>
      </c>
      <c r="BX11" s="218">
        <v>0</v>
      </c>
      <c r="BY11" s="128">
        <f t="shared" si="19"/>
        <v>4.5</v>
      </c>
      <c r="BZ11" s="219" t="str">
        <f t="shared" si="20"/>
        <v>[4.5,6,6,4.5]</v>
      </c>
      <c r="CA11" s="42">
        <v>1</v>
      </c>
      <c r="CB11" s="42">
        <v>1</v>
      </c>
      <c r="CC11" s="42">
        <v>1</v>
      </c>
      <c r="CD11" s="42">
        <v>1</v>
      </c>
      <c r="CE11" s="42">
        <v>1</v>
      </c>
      <c r="CF11" s="42">
        <v>1</v>
      </c>
      <c r="CG11" s="42">
        <v>1</v>
      </c>
      <c r="CH11" s="42"/>
      <c r="CI11" s="42"/>
      <c r="CJ11" s="42"/>
      <c r="CK11" s="42"/>
      <c r="CL11" s="42"/>
      <c r="CM11" s="42"/>
      <c r="CN11" s="42"/>
      <c r="CO11" s="42"/>
      <c r="CP11" s="42" t="s">
        <v>303</v>
      </c>
      <c r="CQ11" s="42"/>
      <c r="CR11" s="42"/>
      <c r="CS11" s="53" t="s">
        <v>297</v>
      </c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 t="s">
        <v>336</v>
      </c>
      <c r="DV11" s="42">
        <f t="shared" si="21"/>
        <v>4.5</v>
      </c>
      <c r="DW11" s="128">
        <f t="shared" si="22"/>
        <v>6</v>
      </c>
      <c r="DX11" s="128">
        <f t="shared" si="23"/>
        <v>6</v>
      </c>
      <c r="DY11" s="128">
        <f t="shared" si="24"/>
        <v>4.5</v>
      </c>
      <c r="DZ11" s="128"/>
      <c r="EK11" s="269">
        <f t="shared" si="25"/>
        <v>6.6</v>
      </c>
      <c r="EL11" s="270">
        <f t="shared" si="180"/>
        <v>0.1</v>
      </c>
      <c r="EM11" s="271">
        <v>1</v>
      </c>
      <c r="EN11" s="108">
        <v>5</v>
      </c>
      <c r="EO11" s="271">
        <v>2</v>
      </c>
      <c r="EP11" s="108">
        <v>2</v>
      </c>
      <c r="EQ11" s="271">
        <v>3</v>
      </c>
      <c r="ER11" s="108">
        <v>1</v>
      </c>
      <c r="ES11" s="108">
        <f t="shared" si="26"/>
        <v>1.5</v>
      </c>
      <c r="ET11" s="108">
        <f t="shared" si="27"/>
        <v>7.5</v>
      </c>
      <c r="EU11" s="283">
        <f t="shared" si="28"/>
        <v>0.053333</v>
      </c>
      <c r="EV11" s="108">
        <f t="shared" si="29"/>
        <v>15</v>
      </c>
      <c r="EW11" s="293">
        <f t="shared" si="30"/>
        <v>0.026667</v>
      </c>
      <c r="EX11" s="108">
        <f t="shared" si="31"/>
        <v>22.5</v>
      </c>
      <c r="EY11" s="294">
        <f t="shared" si="32"/>
        <v>0.017778</v>
      </c>
      <c r="EZ11" s="91"/>
      <c r="FA11" s="91"/>
      <c r="FB11" s="299"/>
      <c r="FC11" s="91"/>
      <c r="FD11" s="91"/>
      <c r="FE11" s="91"/>
      <c r="FF11" s="91"/>
      <c r="FG11" s="310"/>
      <c r="FH11" s="311">
        <v>0</v>
      </c>
      <c r="FI11" s="146">
        <v>1</v>
      </c>
      <c r="FJ11" s="310">
        <f t="shared" si="33"/>
        <v>0</v>
      </c>
      <c r="FK11" s="311">
        <f t="shared" si="34"/>
        <v>0</v>
      </c>
      <c r="FL11" s="146">
        <f t="shared" si="35"/>
        <v>1</v>
      </c>
      <c r="FM11" s="310">
        <f t="shared" si="36"/>
        <v>0</v>
      </c>
      <c r="FN11" s="311">
        <f t="shared" si="37"/>
        <v>0</v>
      </c>
      <c r="FO11" s="146">
        <f t="shared" si="38"/>
        <v>1</v>
      </c>
      <c r="FP11" s="310">
        <f t="shared" si="39"/>
        <v>0</v>
      </c>
      <c r="FQ11" s="311">
        <f t="shared" si="40"/>
        <v>0</v>
      </c>
      <c r="FR11" s="146">
        <f t="shared" si="41"/>
        <v>1</v>
      </c>
      <c r="FS11" s="310">
        <f t="shared" si="42"/>
        <v>0</v>
      </c>
      <c r="FT11" s="311">
        <f t="shared" si="43"/>
        <v>0</v>
      </c>
      <c r="FU11" s="146">
        <f t="shared" si="44"/>
        <v>1</v>
      </c>
      <c r="FV11" s="310">
        <f t="shared" si="45"/>
        <v>0</v>
      </c>
      <c r="FW11" s="311">
        <f t="shared" si="46"/>
        <v>0</v>
      </c>
      <c r="FX11" s="146">
        <f t="shared" si="47"/>
        <v>1</v>
      </c>
      <c r="FY11" s="310">
        <f t="shared" si="48"/>
        <v>0</v>
      </c>
      <c r="FZ11" s="311">
        <f t="shared" si="49"/>
        <v>0</v>
      </c>
      <c r="GA11" s="146">
        <f t="shared" si="50"/>
        <v>1</v>
      </c>
      <c r="GB11" s="310">
        <f t="shared" si="51"/>
        <v>0</v>
      </c>
      <c r="GC11" s="311">
        <f t="shared" si="52"/>
        <v>0</v>
      </c>
      <c r="GD11" s="146">
        <f t="shared" si="53"/>
        <v>1</v>
      </c>
      <c r="GE11" s="310">
        <f t="shared" si="54"/>
        <v>0</v>
      </c>
      <c r="GF11" s="311">
        <f t="shared" si="55"/>
        <v>0</v>
      </c>
      <c r="GG11" s="146">
        <f t="shared" si="56"/>
        <v>1</v>
      </c>
      <c r="GH11" s="310">
        <f t="shared" si="57"/>
        <v>0</v>
      </c>
      <c r="GI11" s="311">
        <f t="shared" si="58"/>
        <v>0</v>
      </c>
      <c r="GJ11" s="146">
        <f t="shared" si="59"/>
        <v>1</v>
      </c>
      <c r="GK11" s="310">
        <f t="shared" si="60"/>
        <v>0</v>
      </c>
      <c r="GL11" s="311">
        <f t="shared" si="61"/>
        <v>0</v>
      </c>
      <c r="GM11" s="146">
        <f t="shared" si="62"/>
        <v>2</v>
      </c>
      <c r="GN11" s="310">
        <f t="shared" si="63"/>
        <v>0</v>
      </c>
      <c r="GO11" s="311">
        <f t="shared" si="64"/>
        <v>0</v>
      </c>
      <c r="GP11" s="146">
        <f t="shared" si="65"/>
        <v>4</v>
      </c>
      <c r="GQ11" s="310">
        <f t="shared" si="66"/>
        <v>0</v>
      </c>
      <c r="GR11" s="311">
        <f t="shared" si="67"/>
        <v>0</v>
      </c>
      <c r="GS11" s="146">
        <f t="shared" si="68"/>
        <v>6</v>
      </c>
      <c r="GT11" s="310">
        <f t="shared" si="69"/>
        <v>0</v>
      </c>
      <c r="GU11" s="311">
        <f t="shared" si="70"/>
        <v>0</v>
      </c>
      <c r="GV11" s="146">
        <f t="shared" si="71"/>
        <v>8</v>
      </c>
      <c r="GW11" s="310">
        <f t="shared" si="72"/>
        <v>0</v>
      </c>
      <c r="GX11" s="311">
        <f t="shared" si="73"/>
        <v>0</v>
      </c>
      <c r="GY11" s="146">
        <f t="shared" si="74"/>
        <v>10</v>
      </c>
      <c r="GZ11" s="310">
        <f t="shared" si="75"/>
        <v>0</v>
      </c>
      <c r="HA11" s="311">
        <f t="shared" si="76"/>
        <v>0</v>
      </c>
      <c r="HB11" s="146">
        <f t="shared" si="77"/>
        <v>20</v>
      </c>
      <c r="HC11" s="310">
        <f t="shared" si="78"/>
        <v>0</v>
      </c>
      <c r="HD11" s="311">
        <f t="shared" si="79"/>
        <v>0</v>
      </c>
      <c r="HE11" s="146">
        <f t="shared" si="80"/>
        <v>40</v>
      </c>
      <c r="HF11" s="310">
        <f t="shared" si="81"/>
        <v>0</v>
      </c>
      <c r="HG11" s="311">
        <f t="shared" si="82"/>
        <v>0</v>
      </c>
      <c r="HH11" s="146">
        <f t="shared" si="83"/>
        <v>60</v>
      </c>
      <c r="HI11" s="310">
        <f t="shared" si="84"/>
        <v>0</v>
      </c>
      <c r="HJ11" s="311">
        <f t="shared" si="85"/>
        <v>0</v>
      </c>
      <c r="HK11" s="146">
        <f t="shared" si="86"/>
        <v>80</v>
      </c>
      <c r="HL11" s="310">
        <f t="shared" si="87"/>
        <v>0</v>
      </c>
      <c r="HM11" s="311">
        <f t="shared" si="88"/>
        <v>0</v>
      </c>
      <c r="HN11" s="146">
        <f t="shared" si="89"/>
        <v>100</v>
      </c>
      <c r="HO11" s="310">
        <f t="shared" si="90"/>
        <v>0</v>
      </c>
      <c r="HP11" s="91"/>
      <c r="HQ11" s="91" t="s">
        <v>144</v>
      </c>
      <c r="HR11" s="195">
        <v>100000</v>
      </c>
      <c r="HS11" s="91"/>
      <c r="HT11" s="91"/>
      <c r="HU11" s="91"/>
      <c r="HV11" s="310"/>
      <c r="HW11" s="311">
        <v>1</v>
      </c>
      <c r="HX11" s="146">
        <v>1</v>
      </c>
      <c r="HY11" s="310">
        <f t="shared" si="91"/>
        <v>6.66666666666667e-7</v>
      </c>
      <c r="HZ11" s="311">
        <f t="shared" si="92"/>
        <v>1</v>
      </c>
      <c r="IA11" s="146">
        <f t="shared" si="93"/>
        <v>1</v>
      </c>
      <c r="IB11" s="310">
        <f t="shared" si="94"/>
        <v>1.33333333333333e-6</v>
      </c>
      <c r="IC11" s="311">
        <f t="shared" si="95"/>
        <v>1</v>
      </c>
      <c r="ID11" s="146">
        <f t="shared" si="96"/>
        <v>1</v>
      </c>
      <c r="IE11" s="310">
        <f t="shared" si="97"/>
        <v>2e-6</v>
      </c>
      <c r="IF11" s="311">
        <f t="shared" si="98"/>
        <v>1</v>
      </c>
      <c r="IG11" s="146">
        <f t="shared" si="99"/>
        <v>1</v>
      </c>
      <c r="IH11" s="310">
        <f t="shared" si="100"/>
        <v>2.66666666666667e-6</v>
      </c>
      <c r="II11" s="311">
        <f t="shared" si="101"/>
        <v>1</v>
      </c>
      <c r="IJ11" s="146">
        <f t="shared" si="102"/>
        <v>1</v>
      </c>
      <c r="IK11" s="310">
        <f t="shared" si="103"/>
        <v>3.33333333333334e-6</v>
      </c>
      <c r="IL11" s="311">
        <f t="shared" si="104"/>
        <v>1</v>
      </c>
      <c r="IM11" s="146">
        <f t="shared" si="105"/>
        <v>1</v>
      </c>
      <c r="IN11" s="310">
        <f t="shared" si="106"/>
        <v>6.66666666666667e-6</v>
      </c>
      <c r="IO11" s="311">
        <f t="shared" si="107"/>
        <v>1</v>
      </c>
      <c r="IP11" s="146">
        <f t="shared" si="108"/>
        <v>1</v>
      </c>
      <c r="IQ11" s="310">
        <f t="shared" si="109"/>
        <v>1.33333333333333e-5</v>
      </c>
      <c r="IR11" s="311">
        <f t="shared" si="110"/>
        <v>1</v>
      </c>
      <c r="IS11" s="146">
        <f t="shared" si="111"/>
        <v>1</v>
      </c>
      <c r="IT11" s="310">
        <f t="shared" si="112"/>
        <v>2e-5</v>
      </c>
      <c r="IU11" s="311">
        <f t="shared" si="113"/>
        <v>1</v>
      </c>
      <c r="IV11" s="146">
        <f t="shared" si="114"/>
        <v>1</v>
      </c>
      <c r="IW11" s="310">
        <f t="shared" si="115"/>
        <v>2.66666666666667e-5</v>
      </c>
      <c r="IX11" s="311">
        <f t="shared" si="116"/>
        <v>1</v>
      </c>
      <c r="IY11" s="146">
        <f t="shared" si="117"/>
        <v>1</v>
      </c>
      <c r="IZ11" s="310">
        <f t="shared" si="118"/>
        <v>3.33333333333334e-5</v>
      </c>
      <c r="JA11" s="311">
        <f t="shared" si="119"/>
        <v>1</v>
      </c>
      <c r="JB11" s="146">
        <f t="shared" si="120"/>
        <v>1</v>
      </c>
      <c r="JC11" s="310">
        <f t="shared" si="121"/>
        <v>6.66666666666667e-5</v>
      </c>
      <c r="JD11" s="311">
        <f t="shared" si="122"/>
        <v>1</v>
      </c>
      <c r="JE11" s="146">
        <f t="shared" si="123"/>
        <v>1</v>
      </c>
      <c r="JF11" s="310">
        <f t="shared" si="124"/>
        <v>0.000133333333333333</v>
      </c>
      <c r="JG11" s="311">
        <f t="shared" si="125"/>
        <v>1</v>
      </c>
      <c r="JH11" s="146">
        <f t="shared" si="126"/>
        <v>1</v>
      </c>
      <c r="JI11" s="310">
        <f t="shared" si="127"/>
        <v>0.0002</v>
      </c>
      <c r="JJ11" s="311">
        <f t="shared" si="128"/>
        <v>1</v>
      </c>
      <c r="JK11" s="146">
        <f t="shared" si="129"/>
        <v>1</v>
      </c>
      <c r="JL11" s="310">
        <f t="shared" si="130"/>
        <v>0.000266666666666667</v>
      </c>
      <c r="JM11" s="311">
        <f t="shared" si="131"/>
        <v>1</v>
      </c>
      <c r="JN11" s="146">
        <f t="shared" si="132"/>
        <v>1</v>
      </c>
      <c r="JO11" s="310">
        <f t="shared" si="133"/>
        <v>0.000333333333333334</v>
      </c>
      <c r="JP11" s="311">
        <f t="shared" si="134"/>
        <v>1</v>
      </c>
      <c r="JQ11" s="146">
        <f t="shared" si="135"/>
        <v>1</v>
      </c>
      <c r="JR11" s="310">
        <f t="shared" si="136"/>
        <v>0.000666666666666667</v>
      </c>
      <c r="JS11" s="311">
        <f t="shared" si="137"/>
        <v>1</v>
      </c>
      <c r="JT11" s="146">
        <f t="shared" si="138"/>
        <v>1</v>
      </c>
      <c r="JU11" s="310">
        <f t="shared" si="139"/>
        <v>0.00133333333333333</v>
      </c>
      <c r="JV11" s="311">
        <f t="shared" si="140"/>
        <v>1</v>
      </c>
      <c r="JW11" s="146">
        <f t="shared" si="141"/>
        <v>1</v>
      </c>
      <c r="JX11" s="310">
        <f t="shared" si="142"/>
        <v>0.002</v>
      </c>
      <c r="JY11" s="311">
        <f t="shared" si="143"/>
        <v>1</v>
      </c>
      <c r="JZ11" s="146">
        <f t="shared" si="144"/>
        <v>1</v>
      </c>
      <c r="KA11" s="310">
        <f t="shared" si="145"/>
        <v>0.00266666666666667</v>
      </c>
      <c r="KB11" s="311">
        <f t="shared" si="146"/>
        <v>1</v>
      </c>
      <c r="KC11" s="146">
        <f t="shared" si="147"/>
        <v>1</v>
      </c>
      <c r="KD11" s="310">
        <f t="shared" si="148"/>
        <v>0.00333333333333334</v>
      </c>
      <c r="KE11" s="91"/>
      <c r="KF11" s="91"/>
      <c r="KG11" s="91"/>
      <c r="KH11" s="91"/>
      <c r="KI11" s="334">
        <f t="shared" ref="KI11:LB11" si="187">$AI11*KI$4/10000*$F11*KI$3/$KQ$1</f>
        <v>0</v>
      </c>
      <c r="KJ11" s="334">
        <f t="shared" si="187"/>
        <v>0</v>
      </c>
      <c r="KK11" s="334">
        <f t="shared" si="187"/>
        <v>0</v>
      </c>
      <c r="KL11" s="334">
        <f t="shared" si="187"/>
        <v>0.00024</v>
      </c>
      <c r="KM11" s="334">
        <f t="shared" si="187"/>
        <v>0.0003</v>
      </c>
      <c r="KN11" s="334">
        <f t="shared" si="187"/>
        <v>0.0006</v>
      </c>
      <c r="KO11" s="334">
        <f t="shared" si="187"/>
        <v>0.0012</v>
      </c>
      <c r="KP11" s="334">
        <f t="shared" si="187"/>
        <v>0.0018</v>
      </c>
      <c r="KQ11" s="334">
        <f t="shared" si="187"/>
        <v>0.0024</v>
      </c>
      <c r="KR11" s="334">
        <f t="shared" si="187"/>
        <v>0.003</v>
      </c>
      <c r="KS11" s="334">
        <f t="shared" si="187"/>
        <v>0.006</v>
      </c>
      <c r="KT11" s="334">
        <f t="shared" si="187"/>
        <v>0.0075</v>
      </c>
      <c r="KU11" s="334">
        <f t="shared" si="187"/>
        <v>0.0074988</v>
      </c>
      <c r="KV11" s="334">
        <f t="shared" si="187"/>
        <v>0.0074976</v>
      </c>
      <c r="KW11" s="334">
        <f t="shared" si="187"/>
        <v>0.007497</v>
      </c>
      <c r="KX11" s="334">
        <f t="shared" si="187"/>
        <v>0.007494</v>
      </c>
      <c r="KY11" s="334">
        <f t="shared" si="187"/>
        <v>0.007488</v>
      </c>
      <c r="KZ11" s="334">
        <f t="shared" si="187"/>
        <v>0.007488</v>
      </c>
      <c r="LA11" s="334">
        <f t="shared" si="187"/>
        <v>0.007488</v>
      </c>
      <c r="LB11" s="334">
        <f t="shared" si="187"/>
        <v>0.00747</v>
      </c>
      <c r="LC11" s="91"/>
      <c r="LD11" s="46">
        <v>6</v>
      </c>
      <c r="LE11" s="50">
        <v>99999</v>
      </c>
      <c r="LF11" s="91"/>
      <c r="LI11" s="92">
        <v>0</v>
      </c>
      <c r="LJ11" s="92">
        <v>0</v>
      </c>
      <c r="LK11" s="92">
        <v>0</v>
      </c>
      <c r="LN11" s="108"/>
      <c r="LO11" s="343">
        <v>0.05</v>
      </c>
      <c r="LP11" s="343">
        <v>0.05</v>
      </c>
      <c r="LQ11" s="343">
        <v>0.05</v>
      </c>
      <c r="LR11" s="343">
        <v>0.05</v>
      </c>
      <c r="LS11" s="343">
        <v>0.05</v>
      </c>
      <c r="LT11" s="343">
        <v>0.025</v>
      </c>
      <c r="LU11" s="343">
        <v>0.025</v>
      </c>
      <c r="LV11" s="343">
        <v>0.025</v>
      </c>
      <c r="LW11" s="343">
        <v>0.025</v>
      </c>
      <c r="LX11" s="343">
        <v>0.025</v>
      </c>
      <c r="LY11" s="343">
        <v>0.005</v>
      </c>
      <c r="LZ11" s="343">
        <v>0.005</v>
      </c>
      <c r="MA11" s="343">
        <v>0.005</v>
      </c>
      <c r="MB11" s="343">
        <v>0.005</v>
      </c>
      <c r="MC11" s="343">
        <v>0.005</v>
      </c>
      <c r="MD11" s="343">
        <v>0.0009</v>
      </c>
      <c r="ME11" s="343">
        <v>0.0009</v>
      </c>
      <c r="MF11" s="343">
        <v>0.0009</v>
      </c>
      <c r="MG11" s="343">
        <v>0.0009</v>
      </c>
      <c r="MH11" s="343">
        <v>0.0009</v>
      </c>
      <c r="MI11" s="343">
        <v>0.0006</v>
      </c>
      <c r="MJ11" s="343">
        <v>0.00045</v>
      </c>
      <c r="MK11" s="343">
        <v>0.0004</v>
      </c>
      <c r="ML11" s="343">
        <v>0.0003</v>
      </c>
      <c r="MM11" s="343">
        <v>0.00025</v>
      </c>
      <c r="MN11" s="343">
        <v>0.00025</v>
      </c>
      <c r="MO11" s="343">
        <v>0.0002</v>
      </c>
      <c r="MP11" s="343">
        <v>0.0002</v>
      </c>
      <c r="MQ11" s="343"/>
      <c r="MR11" s="104">
        <v>1</v>
      </c>
      <c r="MS11" s="104">
        <v>1</v>
      </c>
      <c r="MT11" s="104">
        <v>1</v>
      </c>
      <c r="MU11" s="104">
        <v>1</v>
      </c>
      <c r="MV11" s="104">
        <v>1</v>
      </c>
      <c r="MW11" s="104">
        <v>1</v>
      </c>
      <c r="MX11" s="91">
        <v>1</v>
      </c>
      <c r="MY11" s="91">
        <v>1</v>
      </c>
      <c r="MZ11" s="91">
        <v>1</v>
      </c>
      <c r="NA11" s="91">
        <v>1</v>
      </c>
      <c r="NB11" s="91">
        <v>1</v>
      </c>
      <c r="NC11" s="91">
        <v>1</v>
      </c>
      <c r="ND11" s="91">
        <v>1</v>
      </c>
      <c r="NE11" s="91">
        <v>1</v>
      </c>
      <c r="NF11" s="91">
        <v>1</v>
      </c>
      <c r="NG11" s="91">
        <v>1</v>
      </c>
      <c r="NH11" s="91">
        <v>1</v>
      </c>
      <c r="NI11" s="91">
        <v>1</v>
      </c>
      <c r="NJ11" s="91">
        <v>1</v>
      </c>
      <c r="NK11" s="91">
        <v>1</v>
      </c>
      <c r="NL11" s="91">
        <v>1</v>
      </c>
      <c r="NM11" s="91">
        <v>1</v>
      </c>
      <c r="NN11" s="91">
        <v>1</v>
      </c>
      <c r="NO11" s="91">
        <v>1</v>
      </c>
      <c r="NP11" s="91">
        <v>1</v>
      </c>
      <c r="NQ11" s="91">
        <v>1</v>
      </c>
      <c r="NR11" s="91">
        <v>1</v>
      </c>
      <c r="NS11" s="91">
        <v>1</v>
      </c>
      <c r="NT11" s="91"/>
      <c r="NU11" s="345">
        <f t="shared" si="150"/>
        <v>0.0003</v>
      </c>
      <c r="NV11" s="345">
        <f t="shared" si="151"/>
        <v>0.0006</v>
      </c>
      <c r="NW11" s="345">
        <f t="shared" si="152"/>
        <v>0.0009</v>
      </c>
      <c r="NX11" s="345">
        <f t="shared" si="153"/>
        <v>0.0012</v>
      </c>
      <c r="NY11" s="345">
        <f t="shared" si="154"/>
        <v>0.0015</v>
      </c>
      <c r="NZ11" s="345">
        <f t="shared" si="155"/>
        <v>0.0015</v>
      </c>
      <c r="OA11" s="345">
        <f t="shared" si="156"/>
        <v>0.003</v>
      </c>
      <c r="OB11" s="345">
        <f t="shared" si="157"/>
        <v>0.0045</v>
      </c>
      <c r="OC11" s="345">
        <f t="shared" si="158"/>
        <v>0.006</v>
      </c>
      <c r="OD11" s="345">
        <f t="shared" si="159"/>
        <v>0.0075</v>
      </c>
      <c r="OE11" s="345">
        <f t="shared" si="160"/>
        <v>0.003</v>
      </c>
      <c r="OF11" s="345">
        <f t="shared" si="161"/>
        <v>0.006</v>
      </c>
      <c r="OG11" s="345">
        <f t="shared" si="162"/>
        <v>0.009</v>
      </c>
      <c r="OH11" s="345">
        <f t="shared" si="163"/>
        <v>0.012</v>
      </c>
      <c r="OI11" s="345">
        <f t="shared" si="164"/>
        <v>0.015</v>
      </c>
      <c r="OJ11" s="345">
        <f t="shared" si="165"/>
        <v>0.0054</v>
      </c>
      <c r="OK11" s="345">
        <f t="shared" si="166"/>
        <v>0.0108</v>
      </c>
      <c r="OL11" s="345">
        <f t="shared" si="167"/>
        <v>0.0162</v>
      </c>
      <c r="OM11" s="345">
        <f t="shared" si="168"/>
        <v>0.0216</v>
      </c>
      <c r="ON11" s="345">
        <f t="shared" si="169"/>
        <v>0.027</v>
      </c>
      <c r="OO11" s="345">
        <f t="shared" si="170"/>
        <v>0.027</v>
      </c>
      <c r="OP11" s="345">
        <f t="shared" si="171"/>
        <v>0.027</v>
      </c>
      <c r="OQ11" s="345">
        <f t="shared" si="172"/>
        <v>0.03</v>
      </c>
      <c r="OR11" s="345">
        <f t="shared" si="173"/>
        <v>0.027</v>
      </c>
      <c r="OS11" s="345">
        <f t="shared" si="174"/>
        <v>0.02625</v>
      </c>
      <c r="OT11" s="345">
        <f t="shared" si="175"/>
        <v>0.03</v>
      </c>
      <c r="OU11" s="345">
        <f t="shared" si="176"/>
        <v>0.027</v>
      </c>
      <c r="OV11" s="345">
        <f t="shared" si="177"/>
        <v>0.03</v>
      </c>
      <c r="OX11" s="352" t="s">
        <v>337</v>
      </c>
      <c r="OY11" s="346">
        <v>100000</v>
      </c>
      <c r="OZ11" s="354">
        <v>0.05</v>
      </c>
      <c r="PA11" s="350">
        <f>500*100000/OY11</f>
        <v>500</v>
      </c>
      <c r="PB11" s="372">
        <f t="shared" si="186"/>
        <v>27.7777777777778</v>
      </c>
      <c r="PC11" s="372">
        <f t="shared" ref="PC11:PC16" si="188">PB11*1</f>
        <v>27.7777777777778</v>
      </c>
      <c r="PD11" s="373"/>
      <c r="PE11" s="369"/>
      <c r="PF11" s="370">
        <f>PF$3*$F11*$AG11*PF$4/'[1]Sheet3 '!$AJ$5</f>
        <v>0.00084</v>
      </c>
      <c r="PG11" s="370">
        <f>PG$3*$F11*$AG11*PG$4/'[1]Sheet3 '!$AJ$5</f>
        <v>0.0008397</v>
      </c>
      <c r="PH11" s="370">
        <f>PH$3*$F11*$AG11*PH$4/'[1]Sheet3 '!$AJ$5</f>
        <v>0.00084</v>
      </c>
      <c r="PI11" s="370">
        <f>PI$3*$F11*$AG11*PI$4/'[1]Sheet3 '!$AJ$5</f>
        <v>0.000756</v>
      </c>
      <c r="PJ11" s="370">
        <f>PJ$3*$F11*$AG11*PJ$4/'[1]Sheet3 '!$AJ$5</f>
        <v>0.000756</v>
      </c>
      <c r="PK11" s="370">
        <f>PK$3*$F11*$AG11*PK$4/'[1]Sheet3 '!$AJ$5</f>
        <v>0.00072</v>
      </c>
      <c r="PL11" s="370">
        <f>PL$3*$F11*$AG11*PL$4/'[1]Sheet3 '!$AJ$5</f>
        <v>0.000648</v>
      </c>
      <c r="PM11" s="370">
        <f>PM$3*$F11*$AG11*PM$4/'[1]Sheet3 '!$AJ$5</f>
        <v>0.000612</v>
      </c>
      <c r="PN11" s="370">
        <f>PN$3*$F11*$AG11*PN$4/'[1]Sheet3 '!$AJ$5</f>
        <v>0.0005556</v>
      </c>
      <c r="PO11" s="370">
        <f>PO$3*$F11*$AG11*PO$4/'[1]Sheet3 '!$AJ$5</f>
        <v>0.00048</v>
      </c>
      <c r="PP11" s="370">
        <f>PP$3*$F11*$AG11*PP$4/'[1]Sheet3 '!$AJ$5</f>
        <v>0.000432</v>
      </c>
      <c r="PQ11" s="370">
        <f>PQ$3*$F11*$AG11*PQ$4/'[1]Sheet3 '!$AJ$5</f>
        <v>0.000384</v>
      </c>
      <c r="PR11" s="370">
        <f>PR$3*$F11*$AG11*PR$4/'[1]Sheet3 '!$AJ$5</f>
        <v>0.00024</v>
      </c>
      <c r="PS11" s="367"/>
      <c r="PT11" s="367"/>
      <c r="PU11" s="367"/>
    </row>
    <row r="12" spans="1:437">
      <c r="A12" s="39">
        <v>8</v>
      </c>
      <c r="B12" s="39" t="s">
        <v>338</v>
      </c>
      <c r="C12" s="39">
        <v>1</v>
      </c>
      <c r="D12" s="39">
        <v>-1</v>
      </c>
      <c r="E12" s="39"/>
      <c r="F12" s="39">
        <v>7</v>
      </c>
      <c r="G12" s="107">
        <v>7</v>
      </c>
      <c r="H12" s="39">
        <f t="shared" si="5"/>
        <v>7</v>
      </c>
      <c r="I12" s="127"/>
      <c r="J12" s="39">
        <f t="shared" si="6"/>
        <v>7</v>
      </c>
      <c r="K12" s="127"/>
      <c r="L12" s="127"/>
      <c r="M12" s="128">
        <f t="shared" si="178"/>
        <v>8</v>
      </c>
      <c r="N12" s="39">
        <f t="shared" si="7"/>
        <v>0</v>
      </c>
      <c r="O12" s="39">
        <f t="shared" si="8"/>
        <v>0</v>
      </c>
      <c r="P12" s="39">
        <v>0</v>
      </c>
      <c r="Q12" s="140">
        <v>0.0048608</v>
      </c>
      <c r="R12" s="91">
        <v>1</v>
      </c>
      <c r="S12" s="141">
        <v>0</v>
      </c>
      <c r="T12" s="146">
        <f t="shared" si="9"/>
        <v>0.001167</v>
      </c>
      <c r="U12" s="143">
        <v>0</v>
      </c>
      <c r="V12" s="143" t="s">
        <v>287</v>
      </c>
      <c r="W12" s="147">
        <v>0</v>
      </c>
      <c r="X12" s="145">
        <v>2</v>
      </c>
      <c r="Y12" s="166">
        <v>1</v>
      </c>
      <c r="Z12" s="143" t="str">
        <f t="shared" si="10"/>
        <v>[[0,1],[0,1],[0,1],[0,1],[0,1],[0,1],[0,1],[0,1],[0,1],[0,1],[0,2],[0,4],[0,6],[0,8],[0,10],[0,20],[0,40],[0,60],[0,80],[0,100]]</v>
      </c>
      <c r="AA12" s="143">
        <v>1</v>
      </c>
      <c r="AB12" s="143">
        <v>1</v>
      </c>
      <c r="AC12" s="143" t="str">
        <f t="shared" si="11"/>
        <v>[[1,1],[1,1],[1,1],[1,1],[1,1],[1,1],[1,1],[1,1],[1,1],[1,1],[1,1],[1,1],[1,1],[1,1],[1,1],[1,1],[1,1],[1,1],[1,1],[1,1]]</v>
      </c>
      <c r="AD12" s="39">
        <v>0</v>
      </c>
      <c r="AE12" s="167">
        <v>0</v>
      </c>
      <c r="AF12" s="168">
        <f t="shared" si="12"/>
        <v>0</v>
      </c>
      <c r="AG12" s="168">
        <v>0.05</v>
      </c>
      <c r="AH12" s="168">
        <v>0</v>
      </c>
      <c r="AI12" s="186">
        <f t="shared" si="179"/>
        <v>0.05</v>
      </c>
      <c r="AJ12" s="186">
        <f t="shared" si="179"/>
        <v>0</v>
      </c>
      <c r="AK12" s="186">
        <f t="shared" si="179"/>
        <v>0</v>
      </c>
      <c r="AL12" s="187">
        <v>0</v>
      </c>
      <c r="AM12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2" s="39" t="str">
        <f t="shared" si="14"/>
        <v>[[1,5],[2,2],[3,1]]</v>
      </c>
      <c r="AO12" s="195" t="str">
        <f t="shared" si="15"/>
        <v>[0.062222,0.031111,0.020741]</v>
      </c>
      <c r="AP12" s="195">
        <v>0</v>
      </c>
      <c r="AQ12" s="195">
        <v>1</v>
      </c>
      <c r="AR12" s="195">
        <f t="shared" si="16"/>
        <v>1</v>
      </c>
      <c r="AS12" s="195">
        <v>0</v>
      </c>
      <c r="AT12" s="195">
        <v>0.4</v>
      </c>
      <c r="AU12" s="195" t="s">
        <v>288</v>
      </c>
      <c r="AV12" s="195">
        <v>1</v>
      </c>
      <c r="AW12" s="199">
        <v>3</v>
      </c>
      <c r="AX12" s="39">
        <f t="shared" si="17"/>
        <v>-1</v>
      </c>
      <c r="AY12" s="39">
        <v>0</v>
      </c>
      <c r="AZ12" s="96"/>
      <c r="BA12" s="96"/>
      <c r="BB12" s="96" t="s">
        <v>289</v>
      </c>
      <c r="BC12" s="200">
        <v>0.82</v>
      </c>
      <c r="BD12" s="200">
        <f>BC12</f>
        <v>0.82</v>
      </c>
      <c r="BE12" s="104"/>
      <c r="BF12" s="39"/>
      <c r="BG12" s="39">
        <v>0.5</v>
      </c>
      <c r="BH12" s="39">
        <v>1</v>
      </c>
      <c r="BI12" s="39" t="s">
        <v>339</v>
      </c>
      <c r="BJ12" s="203">
        <v>0.75</v>
      </c>
      <c r="BK12" s="203">
        <v>0.6</v>
      </c>
      <c r="BL12" s="96">
        <f t="shared" si="18"/>
        <v>7</v>
      </c>
      <c r="BM12" s="96" t="s">
        <v>291</v>
      </c>
      <c r="BN12" s="96">
        <v>1</v>
      </c>
      <c r="BO12" s="96" t="s">
        <v>292</v>
      </c>
      <c r="BP12" s="96" t="s">
        <v>293</v>
      </c>
      <c r="BQ12" s="208" t="s">
        <v>340</v>
      </c>
      <c r="BR12" s="208" t="s">
        <v>340</v>
      </c>
      <c r="BS12" s="128">
        <v>9</v>
      </c>
      <c r="BT12" s="128">
        <v>1</v>
      </c>
      <c r="BU12" s="127"/>
      <c r="BV12" s="127"/>
      <c r="BW12" s="127" t="s">
        <v>295</v>
      </c>
      <c r="BX12" s="218">
        <v>0</v>
      </c>
      <c r="BY12" s="128">
        <f t="shared" si="19"/>
        <v>5.25</v>
      </c>
      <c r="BZ12" s="219" t="str">
        <f t="shared" si="20"/>
        <v>[5.25,7,7,5.25]</v>
      </c>
      <c r="CA12" s="42">
        <v>1</v>
      </c>
      <c r="CB12" s="42">
        <v>1</v>
      </c>
      <c r="CC12" s="42">
        <v>1</v>
      </c>
      <c r="CD12" s="42">
        <v>1</v>
      </c>
      <c r="CE12" s="42">
        <v>1</v>
      </c>
      <c r="CF12" s="42">
        <v>1</v>
      </c>
      <c r="CG12" s="42">
        <v>1</v>
      </c>
      <c r="CH12" s="42"/>
      <c r="CI12" s="42"/>
      <c r="CJ12" s="42"/>
      <c r="CK12" s="42"/>
      <c r="CL12" s="42"/>
      <c r="CM12" s="42"/>
      <c r="CN12" s="42"/>
      <c r="CO12" s="42"/>
      <c r="CP12" s="42" t="s">
        <v>310</v>
      </c>
      <c r="CQ12" s="42"/>
      <c r="CR12" s="42"/>
      <c r="CS12" s="53" t="s">
        <v>297</v>
      </c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 t="s">
        <v>341</v>
      </c>
      <c r="DV12" s="42">
        <f t="shared" si="21"/>
        <v>5.25</v>
      </c>
      <c r="DW12" s="128">
        <f t="shared" si="22"/>
        <v>7</v>
      </c>
      <c r="DX12" s="128">
        <f t="shared" si="23"/>
        <v>7</v>
      </c>
      <c r="DY12" s="128">
        <f t="shared" si="24"/>
        <v>5.25</v>
      </c>
      <c r="DZ12" s="128"/>
      <c r="EK12" s="269">
        <f t="shared" si="25"/>
        <v>7.7</v>
      </c>
      <c r="EL12" s="270">
        <f t="shared" si="180"/>
        <v>0.1</v>
      </c>
      <c r="EM12" s="271">
        <v>1</v>
      </c>
      <c r="EN12" s="108">
        <v>5</v>
      </c>
      <c r="EO12" s="271">
        <v>2</v>
      </c>
      <c r="EP12" s="108">
        <v>2</v>
      </c>
      <c r="EQ12" s="271">
        <v>3</v>
      </c>
      <c r="ER12" s="108">
        <v>1</v>
      </c>
      <c r="ES12" s="108">
        <f t="shared" si="26"/>
        <v>1.5</v>
      </c>
      <c r="ET12" s="108">
        <f t="shared" si="27"/>
        <v>7.5</v>
      </c>
      <c r="EU12" s="283">
        <f t="shared" si="28"/>
        <v>0.062222</v>
      </c>
      <c r="EV12" s="108">
        <f t="shared" si="29"/>
        <v>15</v>
      </c>
      <c r="EW12" s="293">
        <f t="shared" si="30"/>
        <v>0.031111</v>
      </c>
      <c r="EX12" s="108">
        <f t="shared" si="31"/>
        <v>22.5</v>
      </c>
      <c r="EY12" s="294">
        <f t="shared" si="32"/>
        <v>0.020741</v>
      </c>
      <c r="FB12" s="300"/>
      <c r="FC12" s="91"/>
      <c r="FG12" s="310"/>
      <c r="FH12" s="311">
        <v>0</v>
      </c>
      <c r="FI12" s="146">
        <v>1</v>
      </c>
      <c r="FJ12" s="310">
        <f t="shared" si="33"/>
        <v>0</v>
      </c>
      <c r="FK12" s="311">
        <f t="shared" si="34"/>
        <v>0</v>
      </c>
      <c r="FL12" s="146">
        <f t="shared" si="35"/>
        <v>1</v>
      </c>
      <c r="FM12" s="310">
        <f t="shared" si="36"/>
        <v>0</v>
      </c>
      <c r="FN12" s="311">
        <f t="shared" si="37"/>
        <v>0</v>
      </c>
      <c r="FO12" s="146">
        <f t="shared" si="38"/>
        <v>1</v>
      </c>
      <c r="FP12" s="310">
        <f t="shared" si="39"/>
        <v>0</v>
      </c>
      <c r="FQ12" s="311">
        <f t="shared" si="40"/>
        <v>0</v>
      </c>
      <c r="FR12" s="146">
        <f t="shared" si="41"/>
        <v>1</v>
      </c>
      <c r="FS12" s="310">
        <f t="shared" si="42"/>
        <v>0</v>
      </c>
      <c r="FT12" s="311">
        <f t="shared" si="43"/>
        <v>0</v>
      </c>
      <c r="FU12" s="146">
        <f t="shared" si="44"/>
        <v>1</v>
      </c>
      <c r="FV12" s="310">
        <f t="shared" si="45"/>
        <v>0</v>
      </c>
      <c r="FW12" s="311">
        <f t="shared" si="46"/>
        <v>0</v>
      </c>
      <c r="FX12" s="146">
        <f t="shared" si="47"/>
        <v>1</v>
      </c>
      <c r="FY12" s="310">
        <f t="shared" si="48"/>
        <v>0</v>
      </c>
      <c r="FZ12" s="311">
        <f t="shared" si="49"/>
        <v>0</v>
      </c>
      <c r="GA12" s="146">
        <f t="shared" si="50"/>
        <v>1</v>
      </c>
      <c r="GB12" s="310">
        <f t="shared" si="51"/>
        <v>0</v>
      </c>
      <c r="GC12" s="311">
        <f t="shared" si="52"/>
        <v>0</v>
      </c>
      <c r="GD12" s="146">
        <f t="shared" si="53"/>
        <v>1</v>
      </c>
      <c r="GE12" s="310">
        <f t="shared" si="54"/>
        <v>0</v>
      </c>
      <c r="GF12" s="311">
        <f t="shared" si="55"/>
        <v>0</v>
      </c>
      <c r="GG12" s="146">
        <f t="shared" si="56"/>
        <v>1</v>
      </c>
      <c r="GH12" s="310">
        <f t="shared" si="57"/>
        <v>0</v>
      </c>
      <c r="GI12" s="311">
        <f t="shared" si="58"/>
        <v>0</v>
      </c>
      <c r="GJ12" s="146">
        <f t="shared" si="59"/>
        <v>1</v>
      </c>
      <c r="GK12" s="310">
        <f t="shared" si="60"/>
        <v>0</v>
      </c>
      <c r="GL12" s="311">
        <f t="shared" si="61"/>
        <v>0</v>
      </c>
      <c r="GM12" s="146">
        <f t="shared" si="62"/>
        <v>2</v>
      </c>
      <c r="GN12" s="310">
        <f t="shared" si="63"/>
        <v>0</v>
      </c>
      <c r="GO12" s="311">
        <f t="shared" si="64"/>
        <v>0</v>
      </c>
      <c r="GP12" s="146">
        <f t="shared" si="65"/>
        <v>4</v>
      </c>
      <c r="GQ12" s="310">
        <f t="shared" si="66"/>
        <v>0</v>
      </c>
      <c r="GR12" s="311">
        <f t="shared" si="67"/>
        <v>0</v>
      </c>
      <c r="GS12" s="146">
        <f t="shared" si="68"/>
        <v>6</v>
      </c>
      <c r="GT12" s="310">
        <f t="shared" si="69"/>
        <v>0</v>
      </c>
      <c r="GU12" s="311">
        <f t="shared" si="70"/>
        <v>0</v>
      </c>
      <c r="GV12" s="146">
        <f t="shared" si="71"/>
        <v>8</v>
      </c>
      <c r="GW12" s="310">
        <f t="shared" si="72"/>
        <v>0</v>
      </c>
      <c r="GX12" s="311">
        <f t="shared" si="73"/>
        <v>0</v>
      </c>
      <c r="GY12" s="146">
        <f t="shared" si="74"/>
        <v>10</v>
      </c>
      <c r="GZ12" s="310">
        <f t="shared" si="75"/>
        <v>0</v>
      </c>
      <c r="HA12" s="311">
        <f t="shared" si="76"/>
        <v>0</v>
      </c>
      <c r="HB12" s="146">
        <f t="shared" si="77"/>
        <v>20</v>
      </c>
      <c r="HC12" s="310">
        <f t="shared" si="78"/>
        <v>0</v>
      </c>
      <c r="HD12" s="311">
        <f t="shared" si="79"/>
        <v>0</v>
      </c>
      <c r="HE12" s="146">
        <f t="shared" si="80"/>
        <v>40</v>
      </c>
      <c r="HF12" s="310">
        <f t="shared" si="81"/>
        <v>0</v>
      </c>
      <c r="HG12" s="311">
        <f t="shared" si="82"/>
        <v>0</v>
      </c>
      <c r="HH12" s="146">
        <f t="shared" si="83"/>
        <v>60</v>
      </c>
      <c r="HI12" s="310">
        <f t="shared" si="84"/>
        <v>0</v>
      </c>
      <c r="HJ12" s="311">
        <f t="shared" si="85"/>
        <v>0</v>
      </c>
      <c r="HK12" s="146">
        <f t="shared" si="86"/>
        <v>80</v>
      </c>
      <c r="HL12" s="310">
        <f t="shared" si="87"/>
        <v>0</v>
      </c>
      <c r="HM12" s="311">
        <f t="shared" si="88"/>
        <v>0</v>
      </c>
      <c r="HN12" s="146">
        <f t="shared" si="89"/>
        <v>100</v>
      </c>
      <c r="HO12" s="310">
        <f t="shared" si="90"/>
        <v>0</v>
      </c>
      <c r="HQ12" s="244" t="s">
        <v>342</v>
      </c>
      <c r="HR12" s="322">
        <f>HR11*HT2/1</f>
        <v>0.000555555555555556</v>
      </c>
      <c r="HV12" s="310"/>
      <c r="HW12" s="311">
        <v>1</v>
      </c>
      <c r="HX12" s="146">
        <v>1</v>
      </c>
      <c r="HY12" s="310">
        <f t="shared" si="91"/>
        <v>7.77777777777778e-7</v>
      </c>
      <c r="HZ12" s="311">
        <f t="shared" si="92"/>
        <v>1</v>
      </c>
      <c r="IA12" s="146">
        <f t="shared" si="93"/>
        <v>1</v>
      </c>
      <c r="IB12" s="310">
        <f t="shared" si="94"/>
        <v>1.55555555555556e-6</v>
      </c>
      <c r="IC12" s="311">
        <f t="shared" si="95"/>
        <v>1</v>
      </c>
      <c r="ID12" s="146">
        <f t="shared" si="96"/>
        <v>1</v>
      </c>
      <c r="IE12" s="310">
        <f t="shared" si="97"/>
        <v>2.33333333333334e-6</v>
      </c>
      <c r="IF12" s="311">
        <f t="shared" si="98"/>
        <v>1</v>
      </c>
      <c r="IG12" s="146">
        <f t="shared" si="99"/>
        <v>1</v>
      </c>
      <c r="IH12" s="310">
        <f t="shared" si="100"/>
        <v>3.11111111111111e-6</v>
      </c>
      <c r="II12" s="311">
        <f t="shared" si="101"/>
        <v>1</v>
      </c>
      <c r="IJ12" s="146">
        <f t="shared" si="102"/>
        <v>1</v>
      </c>
      <c r="IK12" s="310">
        <f t="shared" si="103"/>
        <v>3.88888888888889e-6</v>
      </c>
      <c r="IL12" s="311">
        <f t="shared" si="104"/>
        <v>1</v>
      </c>
      <c r="IM12" s="146">
        <f t="shared" si="105"/>
        <v>1</v>
      </c>
      <c r="IN12" s="310">
        <f t="shared" si="106"/>
        <v>7.77777777777778e-6</v>
      </c>
      <c r="IO12" s="311">
        <f t="shared" si="107"/>
        <v>1</v>
      </c>
      <c r="IP12" s="146">
        <f t="shared" si="108"/>
        <v>1</v>
      </c>
      <c r="IQ12" s="310">
        <f t="shared" si="109"/>
        <v>1.55555555555556e-5</v>
      </c>
      <c r="IR12" s="311">
        <f t="shared" si="110"/>
        <v>1</v>
      </c>
      <c r="IS12" s="146">
        <f t="shared" si="111"/>
        <v>1</v>
      </c>
      <c r="IT12" s="310">
        <f t="shared" si="112"/>
        <v>2.33333333333334e-5</v>
      </c>
      <c r="IU12" s="311">
        <f t="shared" si="113"/>
        <v>1</v>
      </c>
      <c r="IV12" s="146">
        <f t="shared" si="114"/>
        <v>1</v>
      </c>
      <c r="IW12" s="310">
        <f t="shared" si="115"/>
        <v>3.11111111111111e-5</v>
      </c>
      <c r="IX12" s="311">
        <f t="shared" si="116"/>
        <v>1</v>
      </c>
      <c r="IY12" s="146">
        <f t="shared" si="117"/>
        <v>1</v>
      </c>
      <c r="IZ12" s="310">
        <f t="shared" si="118"/>
        <v>3.88888888888889e-5</v>
      </c>
      <c r="JA12" s="311">
        <f t="shared" si="119"/>
        <v>1</v>
      </c>
      <c r="JB12" s="146">
        <f t="shared" si="120"/>
        <v>1</v>
      </c>
      <c r="JC12" s="310">
        <f t="shared" si="121"/>
        <v>7.77777777777778e-5</v>
      </c>
      <c r="JD12" s="311">
        <f t="shared" si="122"/>
        <v>1</v>
      </c>
      <c r="JE12" s="146">
        <f t="shared" si="123"/>
        <v>1</v>
      </c>
      <c r="JF12" s="310">
        <f t="shared" si="124"/>
        <v>0.000155555555555556</v>
      </c>
      <c r="JG12" s="311">
        <f t="shared" si="125"/>
        <v>1</v>
      </c>
      <c r="JH12" s="146">
        <f t="shared" si="126"/>
        <v>1</v>
      </c>
      <c r="JI12" s="310">
        <f t="shared" si="127"/>
        <v>0.000233333333333334</v>
      </c>
      <c r="JJ12" s="311">
        <f t="shared" si="128"/>
        <v>1</v>
      </c>
      <c r="JK12" s="146">
        <f t="shared" si="129"/>
        <v>1</v>
      </c>
      <c r="JL12" s="310">
        <f t="shared" si="130"/>
        <v>0.000311111111111111</v>
      </c>
      <c r="JM12" s="311">
        <f t="shared" si="131"/>
        <v>1</v>
      </c>
      <c r="JN12" s="146">
        <f t="shared" si="132"/>
        <v>1</v>
      </c>
      <c r="JO12" s="310">
        <f t="shared" si="133"/>
        <v>0.000388888888888889</v>
      </c>
      <c r="JP12" s="311">
        <f t="shared" si="134"/>
        <v>1</v>
      </c>
      <c r="JQ12" s="146">
        <f t="shared" si="135"/>
        <v>1</v>
      </c>
      <c r="JR12" s="310">
        <f t="shared" si="136"/>
        <v>0.000777777777777778</v>
      </c>
      <c r="JS12" s="311">
        <f t="shared" si="137"/>
        <v>1</v>
      </c>
      <c r="JT12" s="146">
        <f t="shared" si="138"/>
        <v>1</v>
      </c>
      <c r="JU12" s="310">
        <f t="shared" si="139"/>
        <v>0.00155555555555556</v>
      </c>
      <c r="JV12" s="311">
        <f t="shared" si="140"/>
        <v>1</v>
      </c>
      <c r="JW12" s="146">
        <f t="shared" si="141"/>
        <v>1</v>
      </c>
      <c r="JX12" s="310">
        <f t="shared" si="142"/>
        <v>0.00233333333333334</v>
      </c>
      <c r="JY12" s="311">
        <f t="shared" si="143"/>
        <v>1</v>
      </c>
      <c r="JZ12" s="146">
        <f t="shared" si="144"/>
        <v>1</v>
      </c>
      <c r="KA12" s="310">
        <f t="shared" si="145"/>
        <v>0.00311111111111111</v>
      </c>
      <c r="KB12" s="311">
        <f t="shared" si="146"/>
        <v>1</v>
      </c>
      <c r="KC12" s="146">
        <f t="shared" si="147"/>
        <v>1</v>
      </c>
      <c r="KD12" s="310">
        <f t="shared" si="148"/>
        <v>0.00388888888888889</v>
      </c>
      <c r="KI12" s="334">
        <f t="shared" ref="KI12:LB12" si="189">$AI12*KI$4/10000*$F12*KI$3/$KQ$1</f>
        <v>0</v>
      </c>
      <c r="KJ12" s="334">
        <f t="shared" si="189"/>
        <v>0</v>
      </c>
      <c r="KK12" s="334">
        <f t="shared" si="189"/>
        <v>0</v>
      </c>
      <c r="KL12" s="334">
        <f t="shared" si="189"/>
        <v>0.00028</v>
      </c>
      <c r="KM12" s="334">
        <f t="shared" si="189"/>
        <v>0.00035</v>
      </c>
      <c r="KN12" s="334">
        <f t="shared" si="189"/>
        <v>0.0007</v>
      </c>
      <c r="KO12" s="334">
        <f t="shared" si="189"/>
        <v>0.0014</v>
      </c>
      <c r="KP12" s="334">
        <f t="shared" si="189"/>
        <v>0.0021</v>
      </c>
      <c r="KQ12" s="334">
        <f t="shared" si="189"/>
        <v>0.0028</v>
      </c>
      <c r="KR12" s="334">
        <f t="shared" si="189"/>
        <v>0.0035</v>
      </c>
      <c r="KS12" s="334">
        <f t="shared" si="189"/>
        <v>0.007</v>
      </c>
      <c r="KT12" s="334">
        <f t="shared" si="189"/>
        <v>0.00875</v>
      </c>
      <c r="KU12" s="334">
        <f t="shared" si="189"/>
        <v>0.0087486</v>
      </c>
      <c r="KV12" s="334">
        <f t="shared" si="189"/>
        <v>0.0087472</v>
      </c>
      <c r="KW12" s="334">
        <f t="shared" si="189"/>
        <v>0.0087465</v>
      </c>
      <c r="KX12" s="334">
        <f t="shared" si="189"/>
        <v>0.008743</v>
      </c>
      <c r="KY12" s="334">
        <f t="shared" si="189"/>
        <v>0.008736</v>
      </c>
      <c r="KZ12" s="334">
        <f t="shared" si="189"/>
        <v>0.008736</v>
      </c>
      <c r="LA12" s="334">
        <f t="shared" si="189"/>
        <v>0.008736</v>
      </c>
      <c r="LB12" s="334">
        <f t="shared" si="189"/>
        <v>0.008715</v>
      </c>
      <c r="LD12" s="46">
        <v>7</v>
      </c>
      <c r="LE12" s="50">
        <v>99999</v>
      </c>
      <c r="LI12" s="79">
        <v>0</v>
      </c>
      <c r="LJ12" s="79">
        <v>0</v>
      </c>
      <c r="LK12" s="79">
        <v>0</v>
      </c>
      <c r="LN12" s="108"/>
      <c r="LO12" s="343">
        <v>0.05</v>
      </c>
      <c r="LP12" s="343">
        <v>0.05</v>
      </c>
      <c r="LQ12" s="343">
        <v>0.05</v>
      </c>
      <c r="LR12" s="343">
        <v>0.05</v>
      </c>
      <c r="LS12" s="343">
        <v>0.05</v>
      </c>
      <c r="LT12" s="343">
        <v>0.025</v>
      </c>
      <c r="LU12" s="343">
        <v>0.025</v>
      </c>
      <c r="LV12" s="343">
        <v>0.025</v>
      </c>
      <c r="LW12" s="343">
        <v>0.025</v>
      </c>
      <c r="LX12" s="343">
        <v>0.025</v>
      </c>
      <c r="LY12" s="343">
        <v>0.005</v>
      </c>
      <c r="LZ12" s="343">
        <v>0.005</v>
      </c>
      <c r="MA12" s="343">
        <v>0.005</v>
      </c>
      <c r="MB12" s="343">
        <v>0.005</v>
      </c>
      <c r="MC12" s="343">
        <v>0.005</v>
      </c>
      <c r="MD12" s="343">
        <v>0.0009</v>
      </c>
      <c r="ME12" s="343">
        <v>0.0009</v>
      </c>
      <c r="MF12" s="343">
        <v>0.0009</v>
      </c>
      <c r="MG12" s="343">
        <v>0.0009</v>
      </c>
      <c r="MH12" s="343">
        <v>0.0009</v>
      </c>
      <c r="MI12" s="343">
        <v>0.0006</v>
      </c>
      <c r="MJ12" s="343">
        <v>0.00045</v>
      </c>
      <c r="MK12" s="343">
        <v>0.0004</v>
      </c>
      <c r="ML12" s="343">
        <v>0.0003</v>
      </c>
      <c r="MM12" s="343">
        <v>0.00025</v>
      </c>
      <c r="MN12" s="343">
        <v>0.00025</v>
      </c>
      <c r="MO12" s="343">
        <v>0.0002</v>
      </c>
      <c r="MP12" s="343">
        <v>0.0002</v>
      </c>
      <c r="MQ12" s="343"/>
      <c r="MR12" s="104">
        <v>1</v>
      </c>
      <c r="MS12" s="104">
        <v>1</v>
      </c>
      <c r="MT12" s="104">
        <v>1</v>
      </c>
      <c r="MU12" s="104">
        <v>1</v>
      </c>
      <c r="MV12" s="104">
        <v>1</v>
      </c>
      <c r="MW12" s="104">
        <v>1</v>
      </c>
      <c r="MX12" s="91">
        <v>1</v>
      </c>
      <c r="MY12" s="91">
        <v>1</v>
      </c>
      <c r="MZ12" s="91">
        <v>1</v>
      </c>
      <c r="NA12" s="91">
        <v>1</v>
      </c>
      <c r="NB12" s="91">
        <v>1</v>
      </c>
      <c r="NC12" s="91">
        <v>1</v>
      </c>
      <c r="ND12" s="91">
        <v>1</v>
      </c>
      <c r="NE12" s="91">
        <v>1</v>
      </c>
      <c r="NF12" s="91">
        <v>1</v>
      </c>
      <c r="NG12" s="91">
        <v>1</v>
      </c>
      <c r="NH12" s="91">
        <v>1</v>
      </c>
      <c r="NI12" s="91">
        <v>1</v>
      </c>
      <c r="NJ12" s="91">
        <v>1</v>
      </c>
      <c r="NK12" s="91">
        <v>1</v>
      </c>
      <c r="NL12" s="91">
        <v>1</v>
      </c>
      <c r="NM12" s="91">
        <v>1</v>
      </c>
      <c r="NN12" s="91">
        <v>1</v>
      </c>
      <c r="NO12" s="91">
        <v>1</v>
      </c>
      <c r="NP12" s="91">
        <v>1</v>
      </c>
      <c r="NQ12" s="91">
        <v>1</v>
      </c>
      <c r="NR12" s="91">
        <v>1</v>
      </c>
      <c r="NS12" s="91">
        <v>1</v>
      </c>
      <c r="NT12" s="91"/>
      <c r="NU12" s="345">
        <f t="shared" si="150"/>
        <v>0.00035</v>
      </c>
      <c r="NV12" s="345">
        <f t="shared" si="151"/>
        <v>0.0007</v>
      </c>
      <c r="NW12" s="345">
        <f t="shared" si="152"/>
        <v>0.00105</v>
      </c>
      <c r="NX12" s="345">
        <f t="shared" si="153"/>
        <v>0.0014</v>
      </c>
      <c r="NY12" s="345">
        <f t="shared" si="154"/>
        <v>0.00175</v>
      </c>
      <c r="NZ12" s="345">
        <f t="shared" si="155"/>
        <v>0.00175</v>
      </c>
      <c r="OA12" s="345">
        <f t="shared" si="156"/>
        <v>0.0035</v>
      </c>
      <c r="OB12" s="345">
        <f t="shared" si="157"/>
        <v>0.00525</v>
      </c>
      <c r="OC12" s="345">
        <f t="shared" si="158"/>
        <v>0.007</v>
      </c>
      <c r="OD12" s="345">
        <f t="shared" si="159"/>
        <v>0.00875</v>
      </c>
      <c r="OE12" s="345">
        <f t="shared" si="160"/>
        <v>0.0035</v>
      </c>
      <c r="OF12" s="345">
        <f t="shared" si="161"/>
        <v>0.007</v>
      </c>
      <c r="OG12" s="345">
        <f t="shared" si="162"/>
        <v>0.0105</v>
      </c>
      <c r="OH12" s="345">
        <f t="shared" si="163"/>
        <v>0.014</v>
      </c>
      <c r="OI12" s="345">
        <f t="shared" si="164"/>
        <v>0.0175</v>
      </c>
      <c r="OJ12" s="345">
        <f t="shared" si="165"/>
        <v>0.0063</v>
      </c>
      <c r="OK12" s="345">
        <f t="shared" si="166"/>
        <v>0.0126</v>
      </c>
      <c r="OL12" s="345">
        <f t="shared" si="167"/>
        <v>0.0189</v>
      </c>
      <c r="OM12" s="345">
        <f t="shared" si="168"/>
        <v>0.0252</v>
      </c>
      <c r="ON12" s="345">
        <f t="shared" si="169"/>
        <v>0.0315</v>
      </c>
      <c r="OO12" s="345">
        <f t="shared" si="170"/>
        <v>0.0315</v>
      </c>
      <c r="OP12" s="345">
        <f t="shared" si="171"/>
        <v>0.0315</v>
      </c>
      <c r="OQ12" s="345">
        <f t="shared" si="172"/>
        <v>0.035</v>
      </c>
      <c r="OR12" s="345">
        <f t="shared" si="173"/>
        <v>0.0315</v>
      </c>
      <c r="OS12" s="345">
        <f t="shared" si="174"/>
        <v>0.030625</v>
      </c>
      <c r="OT12" s="345">
        <f t="shared" si="175"/>
        <v>0.035</v>
      </c>
      <c r="OU12" s="345">
        <f t="shared" si="176"/>
        <v>0.0315</v>
      </c>
      <c r="OV12" s="345">
        <f t="shared" si="177"/>
        <v>0.035</v>
      </c>
      <c r="OX12" s="352"/>
      <c r="OY12" s="346">
        <v>20000</v>
      </c>
      <c r="OZ12" s="354">
        <v>0.05</v>
      </c>
      <c r="PA12" s="350">
        <f>500*100000/OY12</f>
        <v>2500</v>
      </c>
      <c r="PB12" s="372">
        <f t="shared" si="186"/>
        <v>138.888888888889</v>
      </c>
      <c r="PC12" s="372">
        <f t="shared" si="188"/>
        <v>138.888888888889</v>
      </c>
      <c r="PD12" s="373"/>
      <c r="PE12" s="369"/>
      <c r="PF12" s="370">
        <f>PF$3*$F12*$AG12*PF$4/'[1]Sheet3 '!$AJ$5</f>
        <v>0.00098</v>
      </c>
      <c r="PG12" s="370">
        <f>PG$3*$F12*$AG12*PG$4/'[1]Sheet3 '!$AJ$5</f>
        <v>0.00097965</v>
      </c>
      <c r="PH12" s="370">
        <f>PH$3*$F12*$AG12*PH$4/'[1]Sheet3 '!$AJ$5</f>
        <v>0.00098</v>
      </c>
      <c r="PI12" s="370">
        <f>PI$3*$F12*$AG12*PI$4/'[1]Sheet3 '!$AJ$5</f>
        <v>0.000882</v>
      </c>
      <c r="PJ12" s="370">
        <f>PJ$3*$F12*$AG12*PJ$4/'[1]Sheet3 '!$AJ$5</f>
        <v>0.000882</v>
      </c>
      <c r="PK12" s="370">
        <f>PK$3*$F12*$AG12*PK$4/'[1]Sheet3 '!$AJ$5</f>
        <v>0.00084</v>
      </c>
      <c r="PL12" s="370">
        <f>PL$3*$F12*$AG12*PL$4/'[1]Sheet3 '!$AJ$5</f>
        <v>0.000756</v>
      </c>
      <c r="PM12" s="370">
        <f>PM$3*$F12*$AG12*PM$4/'[1]Sheet3 '!$AJ$5</f>
        <v>0.000714</v>
      </c>
      <c r="PN12" s="370">
        <f>PN$3*$F12*$AG12*PN$4/'[1]Sheet3 '!$AJ$5</f>
        <v>0.0006482</v>
      </c>
      <c r="PO12" s="370">
        <f>PO$3*$F12*$AG12*PO$4/'[1]Sheet3 '!$AJ$5</f>
        <v>0.00056</v>
      </c>
      <c r="PP12" s="370">
        <f>PP$3*$F12*$AG12*PP$4/'[1]Sheet3 '!$AJ$5</f>
        <v>0.000504</v>
      </c>
      <c r="PQ12" s="370">
        <f>PQ$3*$F12*$AG12*PQ$4/'[1]Sheet3 '!$AJ$5</f>
        <v>0.000448</v>
      </c>
      <c r="PR12" s="370">
        <f>PR$3*$F12*$AG12*PR$4/'[1]Sheet3 '!$AJ$5</f>
        <v>0.00028</v>
      </c>
      <c r="PS12" s="367"/>
      <c r="PT12" s="367"/>
      <c r="PU12" s="367"/>
    </row>
    <row r="13" ht="16.2" spans="1:437">
      <c r="A13" s="39">
        <v>9</v>
      </c>
      <c r="B13" s="39"/>
      <c r="C13" s="74">
        <v>1</v>
      </c>
      <c r="D13" s="74">
        <v>-1</v>
      </c>
      <c r="E13" s="74"/>
      <c r="F13" s="74">
        <v>4</v>
      </c>
      <c r="G13" s="74">
        <v>4</v>
      </c>
      <c r="H13" s="74">
        <f t="shared" si="5"/>
        <v>4</v>
      </c>
      <c r="I13" s="127"/>
      <c r="J13" s="39">
        <f t="shared" si="6"/>
        <v>4</v>
      </c>
      <c r="K13" s="127"/>
      <c r="L13" s="127"/>
      <c r="M13" s="128">
        <f t="shared" si="178"/>
        <v>9</v>
      </c>
      <c r="N13" s="39">
        <f t="shared" si="7"/>
        <v>0</v>
      </c>
      <c r="O13" s="39">
        <f t="shared" si="8"/>
        <v>0</v>
      </c>
      <c r="P13" s="39">
        <v>0</v>
      </c>
      <c r="Q13" s="140">
        <v>0.0027776</v>
      </c>
      <c r="R13" s="91">
        <v>1</v>
      </c>
      <c r="S13" s="141">
        <v>0</v>
      </c>
      <c r="T13" s="146">
        <f t="shared" si="9"/>
        <v>0.000667</v>
      </c>
      <c r="U13" s="143">
        <v>0</v>
      </c>
      <c r="V13" s="143" t="s">
        <v>287</v>
      </c>
      <c r="W13" s="147">
        <v>0</v>
      </c>
      <c r="X13" s="145">
        <v>2</v>
      </c>
      <c r="Y13" s="166">
        <v>1</v>
      </c>
      <c r="Z13" s="143" t="str">
        <f t="shared" si="10"/>
        <v>[[0,1],[0,1],[0,1],[0,1],[0,1],[0,1],[0,1],[0,1],[0,1],[0,1],[0,2],[0,4],[0,6],[0,8],[0,10],[0,20],[0,40],[0,60],[0,80],[0,100]]</v>
      </c>
      <c r="AA13" s="143">
        <v>1</v>
      </c>
      <c r="AB13" s="143">
        <v>1</v>
      </c>
      <c r="AC13" s="143" t="str">
        <f t="shared" si="11"/>
        <v>[[1,1],[1,1],[1,1],[1,1],[1,1],[1,1],[1,1],[1,1],[1,1],[1,1],[1,1],[1,1],[1,1],[1,1],[1,1],[1,1],[1,1],[1,1],[1,1],[1,1]]</v>
      </c>
      <c r="AD13" s="39">
        <v>0</v>
      </c>
      <c r="AE13" s="169">
        <v>0</v>
      </c>
      <c r="AF13" s="168">
        <f t="shared" si="12"/>
        <v>0</v>
      </c>
      <c r="AG13" s="168">
        <v>0.05</v>
      </c>
      <c r="AH13" s="168">
        <v>0</v>
      </c>
      <c r="AI13" s="186">
        <f t="shared" si="179"/>
        <v>0.05</v>
      </c>
      <c r="AJ13" s="186">
        <f t="shared" si="179"/>
        <v>0</v>
      </c>
      <c r="AK13" s="186">
        <f t="shared" si="179"/>
        <v>0</v>
      </c>
      <c r="AL13" s="187">
        <v>0</v>
      </c>
      <c r="AM13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3" s="39" t="str">
        <f t="shared" si="14"/>
        <v>[[1,5],[2,2],[3,1]]</v>
      </c>
      <c r="AO13" s="195" t="str">
        <f t="shared" si="15"/>
        <v>[0.035556,0.017778,0.011852]</v>
      </c>
      <c r="AP13" s="195">
        <v>0</v>
      </c>
      <c r="AQ13" s="195">
        <v>1</v>
      </c>
      <c r="AR13" s="195">
        <f t="shared" si="16"/>
        <v>1</v>
      </c>
      <c r="AS13" s="195">
        <v>0</v>
      </c>
      <c r="AT13" s="195">
        <v>0.4</v>
      </c>
      <c r="AU13" s="195" t="s">
        <v>288</v>
      </c>
      <c r="AV13" s="195">
        <v>1</v>
      </c>
      <c r="AW13" s="199">
        <v>3</v>
      </c>
      <c r="AX13" s="39">
        <f t="shared" si="17"/>
        <v>-1</v>
      </c>
      <c r="AY13" s="39">
        <v>0</v>
      </c>
      <c r="AZ13" s="39"/>
      <c r="BA13" s="96"/>
      <c r="BB13" s="96" t="s">
        <v>289</v>
      </c>
      <c r="BC13" s="39">
        <v>1</v>
      </c>
      <c r="BD13" s="115">
        <v>1.5</v>
      </c>
      <c r="BE13" s="104"/>
      <c r="BF13" s="39"/>
      <c r="BG13" s="39">
        <v>0.5</v>
      </c>
      <c r="BH13" s="39">
        <v>1</v>
      </c>
      <c r="BI13" s="39"/>
      <c r="BJ13" s="203">
        <v>0.75</v>
      </c>
      <c r="BK13" s="203">
        <v>0.6</v>
      </c>
      <c r="BL13" s="96">
        <f t="shared" si="18"/>
        <v>4</v>
      </c>
      <c r="BM13" s="96" t="s">
        <v>291</v>
      </c>
      <c r="BN13" s="96">
        <v>1</v>
      </c>
      <c r="BO13" s="96" t="s">
        <v>343</v>
      </c>
      <c r="BP13" s="96" t="s">
        <v>293</v>
      </c>
      <c r="BQ13" s="207" t="s">
        <v>344</v>
      </c>
      <c r="BR13" s="207" t="s">
        <v>344</v>
      </c>
      <c r="BS13" s="127"/>
      <c r="BT13" s="128">
        <v>1</v>
      </c>
      <c r="BU13" s="127"/>
      <c r="BV13" s="127"/>
      <c r="BW13" s="127" t="s">
        <v>295</v>
      </c>
      <c r="BX13" s="218">
        <v>0</v>
      </c>
      <c r="BY13" s="128">
        <f t="shared" si="19"/>
        <v>3</v>
      </c>
      <c r="BZ13" s="219" t="str">
        <f t="shared" si="20"/>
        <v>[3,4,4,3]</v>
      </c>
      <c r="CA13" s="42">
        <v>0</v>
      </c>
      <c r="CB13" s="42">
        <v>0</v>
      </c>
      <c r="CC13" s="42">
        <v>0</v>
      </c>
      <c r="CD13" s="42">
        <v>0</v>
      </c>
      <c r="CE13" s="42">
        <v>0</v>
      </c>
      <c r="CF13" s="42">
        <v>0</v>
      </c>
      <c r="CG13" s="42">
        <v>0</v>
      </c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53" t="s">
        <v>297</v>
      </c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 t="e">
        <v>#N/A</v>
      </c>
      <c r="DV13" s="42">
        <f t="shared" si="21"/>
        <v>3</v>
      </c>
      <c r="DW13" s="128">
        <f t="shared" si="22"/>
        <v>4</v>
      </c>
      <c r="DX13" s="128">
        <f t="shared" si="23"/>
        <v>4</v>
      </c>
      <c r="DY13" s="128">
        <f t="shared" si="24"/>
        <v>3</v>
      </c>
      <c r="DZ13" s="128"/>
      <c r="EK13" s="269">
        <f t="shared" si="25"/>
        <v>4.4</v>
      </c>
      <c r="EL13" s="270">
        <f t="shared" si="180"/>
        <v>0.1</v>
      </c>
      <c r="EM13" s="271">
        <v>1</v>
      </c>
      <c r="EN13" s="108">
        <v>5</v>
      </c>
      <c r="EO13" s="271">
        <v>2</v>
      </c>
      <c r="EP13" s="108">
        <v>2</v>
      </c>
      <c r="EQ13" s="271">
        <v>3</v>
      </c>
      <c r="ER13" s="108">
        <v>1</v>
      </c>
      <c r="ES13" s="108">
        <f t="shared" si="26"/>
        <v>1.5</v>
      </c>
      <c r="ET13" s="108">
        <f t="shared" si="27"/>
        <v>7.5</v>
      </c>
      <c r="EU13" s="283">
        <f t="shared" si="28"/>
        <v>0.035556</v>
      </c>
      <c r="EV13" s="108">
        <f t="shared" si="29"/>
        <v>15</v>
      </c>
      <c r="EW13" s="293">
        <f t="shared" si="30"/>
        <v>0.017778</v>
      </c>
      <c r="EX13" s="108">
        <f t="shared" si="31"/>
        <v>22.5</v>
      </c>
      <c r="EY13" s="294">
        <f t="shared" si="32"/>
        <v>0.011852</v>
      </c>
      <c r="FB13" s="300"/>
      <c r="FC13" s="91"/>
      <c r="FG13" s="310"/>
      <c r="FH13" s="311">
        <v>0</v>
      </c>
      <c r="FI13" s="146">
        <v>1</v>
      </c>
      <c r="FJ13" s="310">
        <f t="shared" si="33"/>
        <v>0</v>
      </c>
      <c r="FK13" s="311">
        <f t="shared" si="34"/>
        <v>0</v>
      </c>
      <c r="FL13" s="146">
        <f t="shared" si="35"/>
        <v>1</v>
      </c>
      <c r="FM13" s="310">
        <f t="shared" si="36"/>
        <v>0</v>
      </c>
      <c r="FN13" s="311">
        <f t="shared" si="37"/>
        <v>0</v>
      </c>
      <c r="FO13" s="146">
        <f t="shared" si="38"/>
        <v>1</v>
      </c>
      <c r="FP13" s="310">
        <f t="shared" si="39"/>
        <v>0</v>
      </c>
      <c r="FQ13" s="311">
        <f t="shared" si="40"/>
        <v>0</v>
      </c>
      <c r="FR13" s="146">
        <f t="shared" si="41"/>
        <v>1</v>
      </c>
      <c r="FS13" s="310">
        <f t="shared" si="42"/>
        <v>0</v>
      </c>
      <c r="FT13" s="311">
        <f t="shared" si="43"/>
        <v>0</v>
      </c>
      <c r="FU13" s="146">
        <f t="shared" si="44"/>
        <v>1</v>
      </c>
      <c r="FV13" s="310">
        <f t="shared" si="45"/>
        <v>0</v>
      </c>
      <c r="FW13" s="311">
        <f t="shared" si="46"/>
        <v>0</v>
      </c>
      <c r="FX13" s="146">
        <f t="shared" si="47"/>
        <v>1</v>
      </c>
      <c r="FY13" s="310">
        <f t="shared" si="48"/>
        <v>0</v>
      </c>
      <c r="FZ13" s="311">
        <f t="shared" si="49"/>
        <v>0</v>
      </c>
      <c r="GA13" s="146">
        <f t="shared" si="50"/>
        <v>1</v>
      </c>
      <c r="GB13" s="310">
        <f t="shared" si="51"/>
        <v>0</v>
      </c>
      <c r="GC13" s="311">
        <f t="shared" si="52"/>
        <v>0</v>
      </c>
      <c r="GD13" s="146">
        <f t="shared" si="53"/>
        <v>1</v>
      </c>
      <c r="GE13" s="310">
        <f t="shared" si="54"/>
        <v>0</v>
      </c>
      <c r="GF13" s="311">
        <f t="shared" si="55"/>
        <v>0</v>
      </c>
      <c r="GG13" s="146">
        <f t="shared" si="56"/>
        <v>1</v>
      </c>
      <c r="GH13" s="310">
        <f t="shared" si="57"/>
        <v>0</v>
      </c>
      <c r="GI13" s="311">
        <f t="shared" si="58"/>
        <v>0</v>
      </c>
      <c r="GJ13" s="146">
        <f t="shared" si="59"/>
        <v>1</v>
      </c>
      <c r="GK13" s="310">
        <f t="shared" si="60"/>
        <v>0</v>
      </c>
      <c r="GL13" s="311">
        <f t="shared" si="61"/>
        <v>0</v>
      </c>
      <c r="GM13" s="146">
        <f t="shared" si="62"/>
        <v>2</v>
      </c>
      <c r="GN13" s="310">
        <f t="shared" si="63"/>
        <v>0</v>
      </c>
      <c r="GO13" s="311">
        <f t="shared" si="64"/>
        <v>0</v>
      </c>
      <c r="GP13" s="146">
        <f t="shared" si="65"/>
        <v>4</v>
      </c>
      <c r="GQ13" s="310">
        <f t="shared" si="66"/>
        <v>0</v>
      </c>
      <c r="GR13" s="311">
        <f t="shared" si="67"/>
        <v>0</v>
      </c>
      <c r="GS13" s="146">
        <f t="shared" si="68"/>
        <v>6</v>
      </c>
      <c r="GT13" s="310">
        <f t="shared" si="69"/>
        <v>0</v>
      </c>
      <c r="GU13" s="311">
        <f t="shared" si="70"/>
        <v>0</v>
      </c>
      <c r="GV13" s="146">
        <f t="shared" si="71"/>
        <v>8</v>
      </c>
      <c r="GW13" s="310">
        <f t="shared" si="72"/>
        <v>0</v>
      </c>
      <c r="GX13" s="311">
        <f t="shared" si="73"/>
        <v>0</v>
      </c>
      <c r="GY13" s="146">
        <f t="shared" si="74"/>
        <v>10</v>
      </c>
      <c r="GZ13" s="310">
        <f t="shared" si="75"/>
        <v>0</v>
      </c>
      <c r="HA13" s="311">
        <f t="shared" si="76"/>
        <v>0</v>
      </c>
      <c r="HB13" s="146">
        <f t="shared" si="77"/>
        <v>20</v>
      </c>
      <c r="HC13" s="310">
        <f t="shared" si="78"/>
        <v>0</v>
      </c>
      <c r="HD13" s="311">
        <f t="shared" si="79"/>
        <v>0</v>
      </c>
      <c r="HE13" s="146">
        <f t="shared" si="80"/>
        <v>40</v>
      </c>
      <c r="HF13" s="310">
        <f t="shared" si="81"/>
        <v>0</v>
      </c>
      <c r="HG13" s="311">
        <f t="shared" si="82"/>
        <v>0</v>
      </c>
      <c r="HH13" s="146">
        <f t="shared" si="83"/>
        <v>60</v>
      </c>
      <c r="HI13" s="310">
        <f t="shared" si="84"/>
        <v>0</v>
      </c>
      <c r="HJ13" s="311">
        <f t="shared" si="85"/>
        <v>0</v>
      </c>
      <c r="HK13" s="146">
        <f t="shared" si="86"/>
        <v>80</v>
      </c>
      <c r="HL13" s="310">
        <f t="shared" si="87"/>
        <v>0</v>
      </c>
      <c r="HM13" s="311">
        <f t="shared" si="88"/>
        <v>0</v>
      </c>
      <c r="HN13" s="146">
        <f t="shared" si="89"/>
        <v>100</v>
      </c>
      <c r="HO13" s="310">
        <f t="shared" si="90"/>
        <v>0</v>
      </c>
      <c r="HQ13" s="244" t="s">
        <v>345</v>
      </c>
      <c r="HR13" s="39">
        <f>1/HR12</f>
        <v>1800</v>
      </c>
      <c r="HV13" s="310"/>
      <c r="HW13" s="311">
        <v>1</v>
      </c>
      <c r="HX13" s="146">
        <v>1</v>
      </c>
      <c r="HY13" s="310">
        <f t="shared" si="91"/>
        <v>4.44444444444445e-7</v>
      </c>
      <c r="HZ13" s="311">
        <f t="shared" si="92"/>
        <v>1</v>
      </c>
      <c r="IA13" s="146">
        <f t="shared" si="93"/>
        <v>1</v>
      </c>
      <c r="IB13" s="310">
        <f t="shared" si="94"/>
        <v>8.8888888888889e-7</v>
      </c>
      <c r="IC13" s="311">
        <f t="shared" si="95"/>
        <v>1</v>
      </c>
      <c r="ID13" s="146">
        <f t="shared" si="96"/>
        <v>1</v>
      </c>
      <c r="IE13" s="310">
        <f t="shared" si="97"/>
        <v>1.33333333333333e-6</v>
      </c>
      <c r="IF13" s="311">
        <f t="shared" si="98"/>
        <v>1</v>
      </c>
      <c r="IG13" s="146">
        <f t="shared" si="99"/>
        <v>1</v>
      </c>
      <c r="IH13" s="310">
        <f t="shared" si="100"/>
        <v>1.77777777777778e-6</v>
      </c>
      <c r="II13" s="311">
        <f t="shared" si="101"/>
        <v>1</v>
      </c>
      <c r="IJ13" s="146">
        <f t="shared" si="102"/>
        <v>1</v>
      </c>
      <c r="IK13" s="310">
        <f t="shared" si="103"/>
        <v>2.22222222222222e-6</v>
      </c>
      <c r="IL13" s="311">
        <f t="shared" si="104"/>
        <v>1</v>
      </c>
      <c r="IM13" s="146">
        <f t="shared" si="105"/>
        <v>1</v>
      </c>
      <c r="IN13" s="310">
        <f t="shared" si="106"/>
        <v>4.44444444444445e-6</v>
      </c>
      <c r="IO13" s="311">
        <f t="shared" si="107"/>
        <v>1</v>
      </c>
      <c r="IP13" s="146">
        <f t="shared" si="108"/>
        <v>1</v>
      </c>
      <c r="IQ13" s="310">
        <f t="shared" si="109"/>
        <v>8.8888888888889e-6</v>
      </c>
      <c r="IR13" s="311">
        <f t="shared" si="110"/>
        <v>1</v>
      </c>
      <c r="IS13" s="146">
        <f t="shared" si="111"/>
        <v>1</v>
      </c>
      <c r="IT13" s="310">
        <f t="shared" si="112"/>
        <v>1.33333333333333e-5</v>
      </c>
      <c r="IU13" s="311">
        <f t="shared" si="113"/>
        <v>1</v>
      </c>
      <c r="IV13" s="146">
        <f t="shared" si="114"/>
        <v>1</v>
      </c>
      <c r="IW13" s="310">
        <f t="shared" si="115"/>
        <v>1.77777777777778e-5</v>
      </c>
      <c r="IX13" s="311">
        <f t="shared" si="116"/>
        <v>1</v>
      </c>
      <c r="IY13" s="146">
        <f t="shared" si="117"/>
        <v>1</v>
      </c>
      <c r="IZ13" s="310">
        <f t="shared" si="118"/>
        <v>2.22222222222222e-5</v>
      </c>
      <c r="JA13" s="311">
        <f t="shared" si="119"/>
        <v>1</v>
      </c>
      <c r="JB13" s="146">
        <f t="shared" si="120"/>
        <v>1</v>
      </c>
      <c r="JC13" s="310">
        <f t="shared" si="121"/>
        <v>4.44444444444445e-5</v>
      </c>
      <c r="JD13" s="311">
        <f t="shared" si="122"/>
        <v>1</v>
      </c>
      <c r="JE13" s="146">
        <f t="shared" si="123"/>
        <v>1</v>
      </c>
      <c r="JF13" s="310">
        <f t="shared" si="124"/>
        <v>8.8888888888889e-5</v>
      </c>
      <c r="JG13" s="311">
        <f t="shared" si="125"/>
        <v>1</v>
      </c>
      <c r="JH13" s="146">
        <f t="shared" si="126"/>
        <v>1</v>
      </c>
      <c r="JI13" s="310">
        <f t="shared" si="127"/>
        <v>0.000133333333333333</v>
      </c>
      <c r="JJ13" s="311">
        <f t="shared" si="128"/>
        <v>1</v>
      </c>
      <c r="JK13" s="146">
        <f t="shared" si="129"/>
        <v>1</v>
      </c>
      <c r="JL13" s="310">
        <f t="shared" si="130"/>
        <v>0.000177777777777778</v>
      </c>
      <c r="JM13" s="311">
        <f t="shared" si="131"/>
        <v>1</v>
      </c>
      <c r="JN13" s="146">
        <f t="shared" si="132"/>
        <v>1</v>
      </c>
      <c r="JO13" s="310">
        <f t="shared" si="133"/>
        <v>0.000222222222222222</v>
      </c>
      <c r="JP13" s="311">
        <f t="shared" si="134"/>
        <v>1</v>
      </c>
      <c r="JQ13" s="146">
        <f t="shared" si="135"/>
        <v>1</v>
      </c>
      <c r="JR13" s="310">
        <f t="shared" si="136"/>
        <v>0.000444444444444445</v>
      </c>
      <c r="JS13" s="311">
        <f t="shared" si="137"/>
        <v>1</v>
      </c>
      <c r="JT13" s="146">
        <f t="shared" si="138"/>
        <v>1</v>
      </c>
      <c r="JU13" s="310">
        <f t="shared" si="139"/>
        <v>0.00088888888888889</v>
      </c>
      <c r="JV13" s="311">
        <f t="shared" si="140"/>
        <v>1</v>
      </c>
      <c r="JW13" s="146">
        <f t="shared" si="141"/>
        <v>1</v>
      </c>
      <c r="JX13" s="310">
        <f t="shared" si="142"/>
        <v>0.00133333333333333</v>
      </c>
      <c r="JY13" s="311">
        <f t="shared" si="143"/>
        <v>1</v>
      </c>
      <c r="JZ13" s="146">
        <f t="shared" si="144"/>
        <v>1</v>
      </c>
      <c r="KA13" s="310">
        <f t="shared" si="145"/>
        <v>0.00177777777777778</v>
      </c>
      <c r="KB13" s="311">
        <f t="shared" si="146"/>
        <v>1</v>
      </c>
      <c r="KC13" s="146">
        <f t="shared" si="147"/>
        <v>1</v>
      </c>
      <c r="KD13" s="310">
        <f t="shared" si="148"/>
        <v>0.00222222222222222</v>
      </c>
      <c r="KI13" s="334">
        <f t="shared" ref="KI13:LB13" si="190">$AI13*KI$4/10000*$F13*KI$3/$KQ$1</f>
        <v>0</v>
      </c>
      <c r="KJ13" s="334">
        <f t="shared" si="190"/>
        <v>0</v>
      </c>
      <c r="KK13" s="334">
        <f t="shared" si="190"/>
        <v>0</v>
      </c>
      <c r="KL13" s="334">
        <f t="shared" si="190"/>
        <v>0.00016</v>
      </c>
      <c r="KM13" s="334">
        <f t="shared" si="190"/>
        <v>0.0002</v>
      </c>
      <c r="KN13" s="334">
        <f t="shared" si="190"/>
        <v>0.0004</v>
      </c>
      <c r="KO13" s="334">
        <f t="shared" si="190"/>
        <v>0.0008</v>
      </c>
      <c r="KP13" s="334">
        <f t="shared" si="190"/>
        <v>0.0012</v>
      </c>
      <c r="KQ13" s="334">
        <f t="shared" si="190"/>
        <v>0.0016</v>
      </c>
      <c r="KR13" s="334">
        <f t="shared" si="190"/>
        <v>0.002</v>
      </c>
      <c r="KS13" s="334">
        <f t="shared" si="190"/>
        <v>0.004</v>
      </c>
      <c r="KT13" s="334">
        <f t="shared" si="190"/>
        <v>0.005</v>
      </c>
      <c r="KU13" s="334">
        <f t="shared" si="190"/>
        <v>0.0049992</v>
      </c>
      <c r="KV13" s="334">
        <f t="shared" si="190"/>
        <v>0.0049984</v>
      </c>
      <c r="KW13" s="334">
        <f t="shared" si="190"/>
        <v>0.004998</v>
      </c>
      <c r="KX13" s="334">
        <f t="shared" si="190"/>
        <v>0.004996</v>
      </c>
      <c r="KY13" s="334">
        <f t="shared" si="190"/>
        <v>0.004992</v>
      </c>
      <c r="KZ13" s="334">
        <f t="shared" si="190"/>
        <v>0.004992</v>
      </c>
      <c r="LA13" s="334">
        <f t="shared" si="190"/>
        <v>0.004992</v>
      </c>
      <c r="LB13" s="334">
        <f t="shared" si="190"/>
        <v>0.00498</v>
      </c>
      <c r="LD13" s="46">
        <v>8</v>
      </c>
      <c r="LE13" s="50">
        <v>99999</v>
      </c>
      <c r="LI13" s="79">
        <v>0</v>
      </c>
      <c r="LJ13" s="79">
        <v>0</v>
      </c>
      <c r="LK13" s="79">
        <v>0</v>
      </c>
      <c r="LN13" s="108"/>
      <c r="LO13" s="343">
        <v>0.05</v>
      </c>
      <c r="LP13" s="343">
        <v>0.05</v>
      </c>
      <c r="LQ13" s="343">
        <v>0.05</v>
      </c>
      <c r="LR13" s="343">
        <v>0.05</v>
      </c>
      <c r="LS13" s="343">
        <v>0.05</v>
      </c>
      <c r="LT13" s="343">
        <v>0.025</v>
      </c>
      <c r="LU13" s="343">
        <v>0.025</v>
      </c>
      <c r="LV13" s="343">
        <v>0.025</v>
      </c>
      <c r="LW13" s="343">
        <v>0.025</v>
      </c>
      <c r="LX13" s="343">
        <v>0.025</v>
      </c>
      <c r="LY13" s="343">
        <v>0.005</v>
      </c>
      <c r="LZ13" s="343">
        <v>0.005</v>
      </c>
      <c r="MA13" s="343">
        <v>0.005</v>
      </c>
      <c r="MB13" s="343">
        <v>0.005</v>
      </c>
      <c r="MC13" s="343">
        <v>0.005</v>
      </c>
      <c r="MD13" s="343">
        <v>0.0009</v>
      </c>
      <c r="ME13" s="343">
        <v>0.0009</v>
      </c>
      <c r="MF13" s="343">
        <v>0.0009</v>
      </c>
      <c r="MG13" s="343">
        <v>0.0009</v>
      </c>
      <c r="MH13" s="343">
        <v>0.0009</v>
      </c>
      <c r="MI13" s="343">
        <v>0.0006</v>
      </c>
      <c r="MJ13" s="343">
        <v>0.00045</v>
      </c>
      <c r="MK13" s="343">
        <v>0.0004</v>
      </c>
      <c r="ML13" s="343">
        <v>0.0003</v>
      </c>
      <c r="MM13" s="343">
        <v>0.00025</v>
      </c>
      <c r="MN13" s="343">
        <v>0.00025</v>
      </c>
      <c r="MO13" s="343">
        <v>0.0002</v>
      </c>
      <c r="MP13" s="343">
        <v>0.0002</v>
      </c>
      <c r="MQ13" s="343"/>
      <c r="MR13" s="104">
        <v>1</v>
      </c>
      <c r="MS13" s="104">
        <v>1</v>
      </c>
      <c r="MT13" s="104">
        <v>1</v>
      </c>
      <c r="MU13" s="104">
        <v>1</v>
      </c>
      <c r="MV13" s="104">
        <v>1</v>
      </c>
      <c r="MW13" s="104">
        <v>1</v>
      </c>
      <c r="MX13" s="91">
        <v>1</v>
      </c>
      <c r="MY13" s="91">
        <v>1</v>
      </c>
      <c r="MZ13" s="91">
        <v>1</v>
      </c>
      <c r="NA13" s="91">
        <v>1</v>
      </c>
      <c r="NB13" s="91">
        <v>1</v>
      </c>
      <c r="NC13" s="91">
        <v>1</v>
      </c>
      <c r="ND13" s="91">
        <v>1</v>
      </c>
      <c r="NE13" s="91">
        <v>1</v>
      </c>
      <c r="NF13" s="91">
        <v>1</v>
      </c>
      <c r="NG13" s="91">
        <v>1</v>
      </c>
      <c r="NH13" s="91">
        <v>1</v>
      </c>
      <c r="NI13" s="91">
        <v>1</v>
      </c>
      <c r="NJ13" s="91">
        <v>1</v>
      </c>
      <c r="NK13" s="91">
        <v>1</v>
      </c>
      <c r="NL13" s="91">
        <v>1</v>
      </c>
      <c r="NM13" s="91">
        <v>1</v>
      </c>
      <c r="NN13" s="91">
        <v>1</v>
      </c>
      <c r="NO13" s="91">
        <v>1</v>
      </c>
      <c r="NP13" s="91">
        <v>1</v>
      </c>
      <c r="NQ13" s="91">
        <v>1</v>
      </c>
      <c r="NR13" s="91">
        <v>1</v>
      </c>
      <c r="NS13" s="91">
        <v>1</v>
      </c>
      <c r="NT13" s="91"/>
      <c r="NU13" s="345">
        <f t="shared" si="150"/>
        <v>0.0002</v>
      </c>
      <c r="NV13" s="345">
        <f t="shared" si="151"/>
        <v>0.0004</v>
      </c>
      <c r="NW13" s="345">
        <f t="shared" si="152"/>
        <v>0.0006</v>
      </c>
      <c r="NX13" s="345">
        <f t="shared" si="153"/>
        <v>0.0008</v>
      </c>
      <c r="NY13" s="345">
        <f t="shared" si="154"/>
        <v>0.001</v>
      </c>
      <c r="NZ13" s="345">
        <f t="shared" si="155"/>
        <v>0.001</v>
      </c>
      <c r="OA13" s="345">
        <f t="shared" si="156"/>
        <v>0.002</v>
      </c>
      <c r="OB13" s="345">
        <f t="shared" si="157"/>
        <v>0.003</v>
      </c>
      <c r="OC13" s="345">
        <f t="shared" si="158"/>
        <v>0.004</v>
      </c>
      <c r="OD13" s="345">
        <f t="shared" si="159"/>
        <v>0.005</v>
      </c>
      <c r="OE13" s="345">
        <f t="shared" si="160"/>
        <v>0.002</v>
      </c>
      <c r="OF13" s="345">
        <f t="shared" si="161"/>
        <v>0.004</v>
      </c>
      <c r="OG13" s="345">
        <f t="shared" si="162"/>
        <v>0.006</v>
      </c>
      <c r="OH13" s="345">
        <f t="shared" si="163"/>
        <v>0.008</v>
      </c>
      <c r="OI13" s="345">
        <f t="shared" si="164"/>
        <v>0.01</v>
      </c>
      <c r="OJ13" s="345">
        <f t="shared" si="165"/>
        <v>0.0036</v>
      </c>
      <c r="OK13" s="345">
        <f t="shared" si="166"/>
        <v>0.0072</v>
      </c>
      <c r="OL13" s="345">
        <f t="shared" si="167"/>
        <v>0.0108</v>
      </c>
      <c r="OM13" s="345">
        <f t="shared" si="168"/>
        <v>0.0144</v>
      </c>
      <c r="ON13" s="345">
        <f t="shared" si="169"/>
        <v>0.018</v>
      </c>
      <c r="OO13" s="345">
        <f t="shared" si="170"/>
        <v>0.018</v>
      </c>
      <c r="OP13" s="345">
        <f t="shared" si="171"/>
        <v>0.018</v>
      </c>
      <c r="OQ13" s="345">
        <f t="shared" si="172"/>
        <v>0.02</v>
      </c>
      <c r="OR13" s="345">
        <f t="shared" si="173"/>
        <v>0.018</v>
      </c>
      <c r="OS13" s="345">
        <f t="shared" si="174"/>
        <v>0.0175</v>
      </c>
      <c r="OT13" s="345">
        <f t="shared" si="175"/>
        <v>0.02</v>
      </c>
      <c r="OU13" s="345">
        <f t="shared" si="176"/>
        <v>0.018</v>
      </c>
      <c r="OV13" s="345">
        <f t="shared" si="177"/>
        <v>0.02</v>
      </c>
      <c r="OX13" s="352"/>
      <c r="OY13" s="346">
        <v>500000</v>
      </c>
      <c r="OZ13" s="354">
        <v>0.05</v>
      </c>
      <c r="PA13" s="350">
        <f>500*100000/OY13</f>
        <v>100</v>
      </c>
      <c r="PB13" s="372">
        <f t="shared" si="186"/>
        <v>5.55555555555556</v>
      </c>
      <c r="PC13" s="372">
        <f t="shared" si="188"/>
        <v>5.55555555555556</v>
      </c>
      <c r="PD13" s="373"/>
      <c r="PE13" s="369"/>
      <c r="PF13" s="370">
        <f>PF$3*$F13*$AG13*PF$4/'[1]Sheet3 '!$AJ$5</f>
        <v>0.00056</v>
      </c>
      <c r="PG13" s="370">
        <f>PG$3*$F13*$AG13*PG$4/'[1]Sheet3 '!$AJ$5</f>
        <v>0.0005598</v>
      </c>
      <c r="PH13" s="370">
        <f>PH$3*$F13*$AG13*PH$4/'[1]Sheet3 '!$AJ$5</f>
        <v>0.00056</v>
      </c>
      <c r="PI13" s="370">
        <f>PI$3*$F13*$AG13*PI$4/'[1]Sheet3 '!$AJ$5</f>
        <v>0.000504</v>
      </c>
      <c r="PJ13" s="370">
        <f>PJ$3*$F13*$AG13*PJ$4/'[1]Sheet3 '!$AJ$5</f>
        <v>0.000504</v>
      </c>
      <c r="PK13" s="370">
        <f>PK$3*$F13*$AG13*PK$4/'[1]Sheet3 '!$AJ$5</f>
        <v>0.00048</v>
      </c>
      <c r="PL13" s="370">
        <f>PL$3*$F13*$AG13*PL$4/'[1]Sheet3 '!$AJ$5</f>
        <v>0.000432</v>
      </c>
      <c r="PM13" s="370">
        <f>PM$3*$F13*$AG13*PM$4/'[1]Sheet3 '!$AJ$5</f>
        <v>0.000408</v>
      </c>
      <c r="PN13" s="370">
        <f>PN$3*$F13*$AG13*PN$4/'[1]Sheet3 '!$AJ$5</f>
        <v>0.0003704</v>
      </c>
      <c r="PO13" s="370">
        <f>PO$3*$F13*$AG13*PO$4/'[1]Sheet3 '!$AJ$5</f>
        <v>0.00032</v>
      </c>
      <c r="PP13" s="370">
        <f>PP$3*$F13*$AG13*PP$4/'[1]Sheet3 '!$AJ$5</f>
        <v>0.000288</v>
      </c>
      <c r="PQ13" s="370">
        <f>PQ$3*$F13*$AG13*PQ$4/'[1]Sheet3 '!$AJ$5</f>
        <v>0.000256</v>
      </c>
      <c r="PR13" s="370">
        <f>PR$3*$F13*$AG13*PR$4/'[1]Sheet3 '!$AJ$5</f>
        <v>0.00016</v>
      </c>
      <c r="PS13" s="367"/>
      <c r="PT13" s="367"/>
      <c r="PU13" s="367"/>
    </row>
    <row r="14" s="91" customFormat="1" ht="16.2" spans="1:437">
      <c r="A14" s="39">
        <v>20</v>
      </c>
      <c r="B14" s="39" t="s">
        <v>346</v>
      </c>
      <c r="C14" s="39">
        <v>1</v>
      </c>
      <c r="D14" s="39">
        <v>-1</v>
      </c>
      <c r="E14" s="39"/>
      <c r="F14" s="39">
        <v>8</v>
      </c>
      <c r="G14" s="107">
        <v>8</v>
      </c>
      <c r="H14" s="39">
        <f t="shared" si="5"/>
        <v>8</v>
      </c>
      <c r="I14" s="127"/>
      <c r="J14" s="39">
        <f t="shared" si="6"/>
        <v>8</v>
      </c>
      <c r="K14" s="127"/>
      <c r="L14" s="127"/>
      <c r="M14" s="128">
        <f t="shared" si="178"/>
        <v>20</v>
      </c>
      <c r="N14" s="39">
        <f t="shared" si="7"/>
        <v>0</v>
      </c>
      <c r="O14" s="39">
        <f t="shared" si="8"/>
        <v>0</v>
      </c>
      <c r="P14" s="39">
        <v>0</v>
      </c>
      <c r="Q14" s="140">
        <v>0.0055552</v>
      </c>
      <c r="R14" s="91">
        <v>1</v>
      </c>
      <c r="S14" s="141">
        <v>0</v>
      </c>
      <c r="T14" s="146">
        <f t="shared" si="9"/>
        <v>0.001333</v>
      </c>
      <c r="U14" s="143">
        <v>0</v>
      </c>
      <c r="V14" s="143" t="s">
        <v>287</v>
      </c>
      <c r="W14" s="147">
        <v>0</v>
      </c>
      <c r="X14" s="145">
        <v>2</v>
      </c>
      <c r="Y14" s="166">
        <v>1</v>
      </c>
      <c r="Z14" s="143" t="str">
        <f t="shared" si="10"/>
        <v>[[0,1],[0,1],[0,1],[0,1],[0,1],[0,1],[0,1],[0,1],[0,1],[0,1],[0,2],[0,4],[0,6],[0,8],[0,10],[0,20],[0,40],[0,60],[0,80],[0,100]]</v>
      </c>
      <c r="AA14" s="143">
        <v>1</v>
      </c>
      <c r="AB14" s="143">
        <v>1</v>
      </c>
      <c r="AC14" s="143" t="str">
        <f t="shared" si="11"/>
        <v>[[1,1],[1,1],[1,1],[1,1],[1,1],[1,1],[1,1],[1,1],[1,1],[1,1],[1,1],[1,1],[1,1],[1,1],[1,1],[1,1],[1,1],[1,1],[1,1],[1,1]]</v>
      </c>
      <c r="AD14" s="39">
        <v>0</v>
      </c>
      <c r="AE14" s="169">
        <v>0</v>
      </c>
      <c r="AF14" s="168">
        <f t="shared" si="12"/>
        <v>0</v>
      </c>
      <c r="AG14" s="168">
        <v>0.05</v>
      </c>
      <c r="AH14" s="168">
        <v>0</v>
      </c>
      <c r="AI14" s="186">
        <f>AI19</f>
        <v>0.05</v>
      </c>
      <c r="AJ14" s="186">
        <f>AJ19</f>
        <v>0</v>
      </c>
      <c r="AK14" s="186">
        <f>AK19</f>
        <v>0</v>
      </c>
      <c r="AL14" s="187">
        <v>0</v>
      </c>
      <c r="AM14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4" s="39" t="str">
        <f t="shared" si="14"/>
        <v>[[2,5],[3,2],[4,1]]</v>
      </c>
      <c r="AO14" s="195" t="str">
        <f t="shared" si="15"/>
        <v>[0.042667,0.021333,0.014222]</v>
      </c>
      <c r="AP14" s="195">
        <v>0</v>
      </c>
      <c r="AQ14" s="195">
        <v>1</v>
      </c>
      <c r="AR14" s="195">
        <f t="shared" si="16"/>
        <v>1</v>
      </c>
      <c r="AS14" s="195">
        <v>0</v>
      </c>
      <c r="AT14" s="195">
        <v>0.4</v>
      </c>
      <c r="AU14" s="195" t="s">
        <v>288</v>
      </c>
      <c r="AV14" s="195">
        <v>1</v>
      </c>
      <c r="AW14" s="199">
        <v>3</v>
      </c>
      <c r="AX14" s="39">
        <v>-1</v>
      </c>
      <c r="AY14" s="39">
        <v>0</v>
      </c>
      <c r="AZ14" s="96"/>
      <c r="BA14" s="96"/>
      <c r="BB14" s="96" t="s">
        <v>289</v>
      </c>
      <c r="BC14" s="201">
        <v>0.46</v>
      </c>
      <c r="BD14" s="115">
        <f>BC14*1.5</f>
        <v>0.69</v>
      </c>
      <c r="BE14" s="39"/>
      <c r="BF14" s="39"/>
      <c r="BG14" s="39">
        <v>1</v>
      </c>
      <c r="BH14" s="39">
        <v>1</v>
      </c>
      <c r="BI14" s="39" t="s">
        <v>347</v>
      </c>
      <c r="BJ14" s="203">
        <v>0.75</v>
      </c>
      <c r="BK14" s="203">
        <v>0.6</v>
      </c>
      <c r="BL14" s="96">
        <f t="shared" si="18"/>
        <v>8</v>
      </c>
      <c r="BM14" s="96" t="s">
        <v>291</v>
      </c>
      <c r="BN14" s="96">
        <v>1</v>
      </c>
      <c r="BO14" s="96" t="s">
        <v>292</v>
      </c>
      <c r="BP14" s="96" t="s">
        <v>293</v>
      </c>
      <c r="BQ14" s="209" t="s">
        <v>348</v>
      </c>
      <c r="BR14" s="209" t="s">
        <v>348</v>
      </c>
      <c r="BS14" s="128">
        <v>10</v>
      </c>
      <c r="BT14" s="128">
        <v>1</v>
      </c>
      <c r="BU14" s="127"/>
      <c r="BV14" s="127"/>
      <c r="BW14" s="127" t="s">
        <v>295</v>
      </c>
      <c r="BX14" s="218">
        <v>0</v>
      </c>
      <c r="BY14" s="128">
        <f t="shared" si="19"/>
        <v>6</v>
      </c>
      <c r="BZ14" s="219" t="str">
        <f t="shared" si="20"/>
        <v>[6,8,8,6]</v>
      </c>
      <c r="CA14" s="42">
        <v>1</v>
      </c>
      <c r="CB14" s="42">
        <v>1</v>
      </c>
      <c r="CC14" s="42">
        <v>1</v>
      </c>
      <c r="CD14" s="42">
        <v>1</v>
      </c>
      <c r="CE14" s="42">
        <v>1</v>
      </c>
      <c r="CF14" s="42">
        <v>0</v>
      </c>
      <c r="CG14" s="42">
        <v>1</v>
      </c>
      <c r="CH14" s="42"/>
      <c r="CI14" s="42"/>
      <c r="CJ14" s="42"/>
      <c r="CK14" s="42"/>
      <c r="CL14" s="42"/>
      <c r="CM14" s="42"/>
      <c r="CN14" s="42"/>
      <c r="CO14" s="42"/>
      <c r="CP14" s="42" t="s">
        <v>310</v>
      </c>
      <c r="CQ14" s="42"/>
      <c r="CR14" s="42"/>
      <c r="CS14" s="53" t="s">
        <v>297</v>
      </c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 t="s">
        <v>349</v>
      </c>
      <c r="DV14" s="42">
        <f t="shared" si="21"/>
        <v>6</v>
      </c>
      <c r="DW14" s="128">
        <f t="shared" si="22"/>
        <v>8</v>
      </c>
      <c r="DX14" s="128">
        <f t="shared" si="23"/>
        <v>8</v>
      </c>
      <c r="DY14" s="128">
        <f t="shared" si="24"/>
        <v>6</v>
      </c>
      <c r="DZ14" s="128"/>
      <c r="ED14" s="79"/>
      <c r="EK14" s="269">
        <f t="shared" si="25"/>
        <v>8.8</v>
      </c>
      <c r="EL14" s="270">
        <f>EL19</f>
        <v>0.1</v>
      </c>
      <c r="EM14" s="271">
        <v>2</v>
      </c>
      <c r="EN14" s="108">
        <v>5</v>
      </c>
      <c r="EO14" s="271">
        <v>3</v>
      </c>
      <c r="EP14" s="108">
        <v>2</v>
      </c>
      <c r="EQ14" s="271">
        <v>4</v>
      </c>
      <c r="ER14" s="108">
        <v>1</v>
      </c>
      <c r="ES14" s="108">
        <f t="shared" si="26"/>
        <v>2.5</v>
      </c>
      <c r="ET14" s="108">
        <f t="shared" si="27"/>
        <v>7.5</v>
      </c>
      <c r="EU14" s="283">
        <f t="shared" si="28"/>
        <v>0.042667</v>
      </c>
      <c r="EV14" s="108">
        <f t="shared" si="29"/>
        <v>15</v>
      </c>
      <c r="EW14" s="293">
        <f t="shared" si="30"/>
        <v>0.021333</v>
      </c>
      <c r="EX14" s="108">
        <f t="shared" si="31"/>
        <v>22.5</v>
      </c>
      <c r="EY14" s="294">
        <f t="shared" si="32"/>
        <v>0.014222</v>
      </c>
      <c r="FB14" s="299"/>
      <c r="FG14" s="310"/>
      <c r="FH14" s="311">
        <v>0</v>
      </c>
      <c r="FI14" s="146">
        <v>1</v>
      </c>
      <c r="FJ14" s="310">
        <f t="shared" si="33"/>
        <v>0</v>
      </c>
      <c r="FK14" s="311">
        <f t="shared" si="34"/>
        <v>0</v>
      </c>
      <c r="FL14" s="146">
        <f t="shared" si="35"/>
        <v>1</v>
      </c>
      <c r="FM14" s="310">
        <f t="shared" si="36"/>
        <v>0</v>
      </c>
      <c r="FN14" s="311">
        <f t="shared" si="37"/>
        <v>0</v>
      </c>
      <c r="FO14" s="146">
        <f t="shared" si="38"/>
        <v>1</v>
      </c>
      <c r="FP14" s="310">
        <f t="shared" si="39"/>
        <v>0</v>
      </c>
      <c r="FQ14" s="311">
        <f t="shared" si="40"/>
        <v>0</v>
      </c>
      <c r="FR14" s="146">
        <f t="shared" si="41"/>
        <v>1</v>
      </c>
      <c r="FS14" s="310">
        <f t="shared" si="42"/>
        <v>0</v>
      </c>
      <c r="FT14" s="311">
        <f t="shared" si="43"/>
        <v>0</v>
      </c>
      <c r="FU14" s="146">
        <f t="shared" si="44"/>
        <v>1</v>
      </c>
      <c r="FV14" s="310">
        <f t="shared" si="45"/>
        <v>0</v>
      </c>
      <c r="FW14" s="311">
        <f t="shared" si="46"/>
        <v>0</v>
      </c>
      <c r="FX14" s="146">
        <f t="shared" si="47"/>
        <v>1</v>
      </c>
      <c r="FY14" s="310">
        <f t="shared" si="48"/>
        <v>0</v>
      </c>
      <c r="FZ14" s="311">
        <f t="shared" si="49"/>
        <v>0</v>
      </c>
      <c r="GA14" s="146">
        <f t="shared" si="50"/>
        <v>1</v>
      </c>
      <c r="GB14" s="310">
        <f t="shared" si="51"/>
        <v>0</v>
      </c>
      <c r="GC14" s="311">
        <f t="shared" si="52"/>
        <v>0</v>
      </c>
      <c r="GD14" s="146">
        <f t="shared" si="53"/>
        <v>1</v>
      </c>
      <c r="GE14" s="310">
        <f t="shared" si="54"/>
        <v>0</v>
      </c>
      <c r="GF14" s="311">
        <f t="shared" si="55"/>
        <v>0</v>
      </c>
      <c r="GG14" s="146">
        <f t="shared" si="56"/>
        <v>1</v>
      </c>
      <c r="GH14" s="310">
        <f t="shared" si="57"/>
        <v>0</v>
      </c>
      <c r="GI14" s="311">
        <f t="shared" si="58"/>
        <v>0</v>
      </c>
      <c r="GJ14" s="146">
        <f t="shared" si="59"/>
        <v>1</v>
      </c>
      <c r="GK14" s="310">
        <f t="shared" si="60"/>
        <v>0</v>
      </c>
      <c r="GL14" s="311">
        <f t="shared" si="61"/>
        <v>0</v>
      </c>
      <c r="GM14" s="146">
        <f t="shared" si="62"/>
        <v>2</v>
      </c>
      <c r="GN14" s="310">
        <f t="shared" si="63"/>
        <v>0</v>
      </c>
      <c r="GO14" s="311">
        <f t="shared" si="64"/>
        <v>0</v>
      </c>
      <c r="GP14" s="146">
        <f t="shared" si="65"/>
        <v>4</v>
      </c>
      <c r="GQ14" s="310">
        <f t="shared" si="66"/>
        <v>0</v>
      </c>
      <c r="GR14" s="311">
        <f t="shared" si="67"/>
        <v>0</v>
      </c>
      <c r="GS14" s="146">
        <f t="shared" si="68"/>
        <v>6</v>
      </c>
      <c r="GT14" s="310">
        <f t="shared" si="69"/>
        <v>0</v>
      </c>
      <c r="GU14" s="311">
        <f t="shared" si="70"/>
        <v>0</v>
      </c>
      <c r="GV14" s="146">
        <f t="shared" si="71"/>
        <v>8</v>
      </c>
      <c r="GW14" s="310">
        <f t="shared" si="72"/>
        <v>0</v>
      </c>
      <c r="GX14" s="311">
        <f t="shared" si="73"/>
        <v>0</v>
      </c>
      <c r="GY14" s="146">
        <f t="shared" si="74"/>
        <v>10</v>
      </c>
      <c r="GZ14" s="310">
        <f t="shared" si="75"/>
        <v>0</v>
      </c>
      <c r="HA14" s="311">
        <f t="shared" si="76"/>
        <v>0</v>
      </c>
      <c r="HB14" s="146">
        <f t="shared" si="77"/>
        <v>20</v>
      </c>
      <c r="HC14" s="310">
        <f t="shared" si="78"/>
        <v>0</v>
      </c>
      <c r="HD14" s="311">
        <f t="shared" si="79"/>
        <v>0</v>
      </c>
      <c r="HE14" s="146">
        <f t="shared" si="80"/>
        <v>40</v>
      </c>
      <c r="HF14" s="310">
        <f t="shared" si="81"/>
        <v>0</v>
      </c>
      <c r="HG14" s="311">
        <f t="shared" si="82"/>
        <v>0</v>
      </c>
      <c r="HH14" s="146">
        <f t="shared" si="83"/>
        <v>60</v>
      </c>
      <c r="HI14" s="310">
        <f t="shared" si="84"/>
        <v>0</v>
      </c>
      <c r="HJ14" s="311">
        <f t="shared" si="85"/>
        <v>0</v>
      </c>
      <c r="HK14" s="146">
        <f t="shared" si="86"/>
        <v>80</v>
      </c>
      <c r="HL14" s="310">
        <f t="shared" si="87"/>
        <v>0</v>
      </c>
      <c r="HM14" s="311">
        <f t="shared" si="88"/>
        <v>0</v>
      </c>
      <c r="HN14" s="146">
        <f t="shared" si="89"/>
        <v>100</v>
      </c>
      <c r="HO14" s="310">
        <f t="shared" si="90"/>
        <v>0</v>
      </c>
      <c r="HQ14" s="299"/>
      <c r="HV14" s="310"/>
      <c r="HW14" s="311">
        <v>1</v>
      </c>
      <c r="HX14" s="146">
        <v>1</v>
      </c>
      <c r="HY14" s="310">
        <f t="shared" si="91"/>
        <v>8.8888888888889e-7</v>
      </c>
      <c r="HZ14" s="311">
        <f t="shared" si="92"/>
        <v>1</v>
      </c>
      <c r="IA14" s="146">
        <f t="shared" si="93"/>
        <v>1</v>
      </c>
      <c r="IB14" s="310">
        <f t="shared" si="94"/>
        <v>1.77777777777778e-6</v>
      </c>
      <c r="IC14" s="311">
        <f t="shared" si="95"/>
        <v>1</v>
      </c>
      <c r="ID14" s="146">
        <f t="shared" si="96"/>
        <v>1</v>
      </c>
      <c r="IE14" s="310">
        <f t="shared" si="97"/>
        <v>2.66666666666667e-6</v>
      </c>
      <c r="IF14" s="311">
        <f t="shared" si="98"/>
        <v>1</v>
      </c>
      <c r="IG14" s="146">
        <f t="shared" si="99"/>
        <v>1</v>
      </c>
      <c r="IH14" s="310">
        <f t="shared" si="100"/>
        <v>3.55555555555556e-6</v>
      </c>
      <c r="II14" s="311">
        <f t="shared" si="101"/>
        <v>1</v>
      </c>
      <c r="IJ14" s="146">
        <f t="shared" si="102"/>
        <v>1</v>
      </c>
      <c r="IK14" s="310">
        <f t="shared" si="103"/>
        <v>4.44444444444445e-6</v>
      </c>
      <c r="IL14" s="311">
        <f t="shared" si="104"/>
        <v>1</v>
      </c>
      <c r="IM14" s="146">
        <f t="shared" si="105"/>
        <v>1</v>
      </c>
      <c r="IN14" s="310">
        <f t="shared" si="106"/>
        <v>8.8888888888889e-6</v>
      </c>
      <c r="IO14" s="311">
        <f t="shared" si="107"/>
        <v>1</v>
      </c>
      <c r="IP14" s="146">
        <f t="shared" si="108"/>
        <v>1</v>
      </c>
      <c r="IQ14" s="310">
        <f t="shared" si="109"/>
        <v>1.77777777777778e-5</v>
      </c>
      <c r="IR14" s="311">
        <f t="shared" si="110"/>
        <v>1</v>
      </c>
      <c r="IS14" s="146">
        <f t="shared" si="111"/>
        <v>1</v>
      </c>
      <c r="IT14" s="310">
        <f t="shared" si="112"/>
        <v>2.66666666666667e-5</v>
      </c>
      <c r="IU14" s="311">
        <f t="shared" si="113"/>
        <v>1</v>
      </c>
      <c r="IV14" s="146">
        <f t="shared" si="114"/>
        <v>1</v>
      </c>
      <c r="IW14" s="310">
        <f t="shared" si="115"/>
        <v>3.55555555555556e-5</v>
      </c>
      <c r="IX14" s="311">
        <f t="shared" si="116"/>
        <v>1</v>
      </c>
      <c r="IY14" s="146">
        <f t="shared" si="117"/>
        <v>1</v>
      </c>
      <c r="IZ14" s="310">
        <f t="shared" si="118"/>
        <v>4.44444444444445e-5</v>
      </c>
      <c r="JA14" s="311">
        <f t="shared" si="119"/>
        <v>1</v>
      </c>
      <c r="JB14" s="146">
        <f t="shared" si="120"/>
        <v>1</v>
      </c>
      <c r="JC14" s="310">
        <f t="shared" si="121"/>
        <v>8.8888888888889e-5</v>
      </c>
      <c r="JD14" s="311">
        <f t="shared" si="122"/>
        <v>1</v>
      </c>
      <c r="JE14" s="146">
        <f t="shared" si="123"/>
        <v>1</v>
      </c>
      <c r="JF14" s="310">
        <f t="shared" si="124"/>
        <v>0.000177777777777778</v>
      </c>
      <c r="JG14" s="311">
        <f t="shared" si="125"/>
        <v>1</v>
      </c>
      <c r="JH14" s="146">
        <f t="shared" si="126"/>
        <v>1</v>
      </c>
      <c r="JI14" s="310">
        <f t="shared" si="127"/>
        <v>0.000266666666666667</v>
      </c>
      <c r="JJ14" s="311">
        <f t="shared" si="128"/>
        <v>1</v>
      </c>
      <c r="JK14" s="146">
        <f t="shared" si="129"/>
        <v>1</v>
      </c>
      <c r="JL14" s="310">
        <f t="shared" si="130"/>
        <v>0.000355555555555556</v>
      </c>
      <c r="JM14" s="311">
        <f t="shared" si="131"/>
        <v>1</v>
      </c>
      <c r="JN14" s="146">
        <f t="shared" si="132"/>
        <v>1</v>
      </c>
      <c r="JO14" s="310">
        <f t="shared" si="133"/>
        <v>0.000444444444444445</v>
      </c>
      <c r="JP14" s="311">
        <f t="shared" si="134"/>
        <v>1</v>
      </c>
      <c r="JQ14" s="146">
        <f t="shared" si="135"/>
        <v>1</v>
      </c>
      <c r="JR14" s="310">
        <f t="shared" si="136"/>
        <v>0.00088888888888889</v>
      </c>
      <c r="JS14" s="311">
        <f t="shared" si="137"/>
        <v>1</v>
      </c>
      <c r="JT14" s="146">
        <f t="shared" si="138"/>
        <v>1</v>
      </c>
      <c r="JU14" s="310">
        <f t="shared" si="139"/>
        <v>0.00177777777777778</v>
      </c>
      <c r="JV14" s="311">
        <f t="shared" si="140"/>
        <v>1</v>
      </c>
      <c r="JW14" s="146">
        <f t="shared" si="141"/>
        <v>1</v>
      </c>
      <c r="JX14" s="310">
        <f t="shared" si="142"/>
        <v>0.00266666666666667</v>
      </c>
      <c r="JY14" s="311">
        <f t="shared" si="143"/>
        <v>1</v>
      </c>
      <c r="JZ14" s="146">
        <f t="shared" si="144"/>
        <v>1</v>
      </c>
      <c r="KA14" s="310">
        <f t="shared" si="145"/>
        <v>0.00355555555555556</v>
      </c>
      <c r="KB14" s="311">
        <f t="shared" si="146"/>
        <v>1</v>
      </c>
      <c r="KC14" s="146">
        <f t="shared" si="147"/>
        <v>1</v>
      </c>
      <c r="KD14" s="310">
        <f t="shared" si="148"/>
        <v>0.00444444444444445</v>
      </c>
      <c r="KI14" s="334">
        <f t="shared" ref="KI14:LB14" si="191">$AI14*KI$4/10000*$F14*KI$3/$KQ$1</f>
        <v>0</v>
      </c>
      <c r="KJ14" s="334">
        <f t="shared" si="191"/>
        <v>0</v>
      </c>
      <c r="KK14" s="334">
        <f t="shared" si="191"/>
        <v>0</v>
      </c>
      <c r="KL14" s="334">
        <f t="shared" si="191"/>
        <v>0.00032</v>
      </c>
      <c r="KM14" s="334">
        <f t="shared" si="191"/>
        <v>0.0004</v>
      </c>
      <c r="KN14" s="334">
        <f t="shared" si="191"/>
        <v>0.0008</v>
      </c>
      <c r="KO14" s="334">
        <f t="shared" si="191"/>
        <v>0.0016</v>
      </c>
      <c r="KP14" s="334">
        <f t="shared" si="191"/>
        <v>0.0024</v>
      </c>
      <c r="KQ14" s="334">
        <f t="shared" si="191"/>
        <v>0.0032</v>
      </c>
      <c r="KR14" s="334">
        <f t="shared" si="191"/>
        <v>0.004</v>
      </c>
      <c r="KS14" s="334">
        <f t="shared" si="191"/>
        <v>0.008</v>
      </c>
      <c r="KT14" s="334">
        <f t="shared" si="191"/>
        <v>0.01</v>
      </c>
      <c r="KU14" s="334">
        <f t="shared" si="191"/>
        <v>0.0099984</v>
      </c>
      <c r="KV14" s="334">
        <f t="shared" si="191"/>
        <v>0.0099968</v>
      </c>
      <c r="KW14" s="334">
        <f t="shared" si="191"/>
        <v>0.009996</v>
      </c>
      <c r="KX14" s="334">
        <f t="shared" si="191"/>
        <v>0.009992</v>
      </c>
      <c r="KY14" s="334">
        <f t="shared" si="191"/>
        <v>0.009984</v>
      </c>
      <c r="KZ14" s="334">
        <f t="shared" si="191"/>
        <v>0.009984</v>
      </c>
      <c r="LA14" s="334">
        <f t="shared" si="191"/>
        <v>0.009984</v>
      </c>
      <c r="LB14" s="334">
        <f t="shared" si="191"/>
        <v>0.00996</v>
      </c>
      <c r="LD14" s="46">
        <v>9</v>
      </c>
      <c r="LE14" s="50">
        <v>99999</v>
      </c>
      <c r="LI14" s="91">
        <v>0</v>
      </c>
      <c r="LJ14" s="91">
        <v>0</v>
      </c>
      <c r="LK14" s="91">
        <v>0</v>
      </c>
      <c r="LN14" s="108"/>
      <c r="LO14" s="343">
        <v>0.05</v>
      </c>
      <c r="LP14" s="343">
        <v>0.05</v>
      </c>
      <c r="LQ14" s="343">
        <v>0.05</v>
      </c>
      <c r="LR14" s="343">
        <v>0.05</v>
      </c>
      <c r="LS14" s="343">
        <v>0.05</v>
      </c>
      <c r="LT14" s="343">
        <v>0.025</v>
      </c>
      <c r="LU14" s="343">
        <v>0.025</v>
      </c>
      <c r="LV14" s="343">
        <v>0.025</v>
      </c>
      <c r="LW14" s="343">
        <v>0.025</v>
      </c>
      <c r="LX14" s="343">
        <v>0.025</v>
      </c>
      <c r="LY14" s="343">
        <v>0.005</v>
      </c>
      <c r="LZ14" s="343">
        <v>0.005</v>
      </c>
      <c r="MA14" s="343">
        <v>0.005</v>
      </c>
      <c r="MB14" s="343">
        <v>0.005</v>
      </c>
      <c r="MC14" s="343">
        <v>0.005</v>
      </c>
      <c r="MD14" s="343">
        <v>0.0009</v>
      </c>
      <c r="ME14" s="343">
        <v>0.0009</v>
      </c>
      <c r="MF14" s="343">
        <v>0.0009</v>
      </c>
      <c r="MG14" s="343">
        <v>0.0009</v>
      </c>
      <c r="MH14" s="343">
        <v>0.0009</v>
      </c>
      <c r="MI14" s="343">
        <v>0.0006</v>
      </c>
      <c r="MJ14" s="343">
        <v>0.00045</v>
      </c>
      <c r="MK14" s="343">
        <v>0.0004</v>
      </c>
      <c r="ML14" s="343">
        <v>0.0003</v>
      </c>
      <c r="MM14" s="343">
        <v>0.00025</v>
      </c>
      <c r="MN14" s="343">
        <v>0.00025</v>
      </c>
      <c r="MO14" s="343">
        <v>0.0002</v>
      </c>
      <c r="MP14" s="343">
        <v>0.0002</v>
      </c>
      <c r="MQ14" s="343"/>
      <c r="MR14" s="104">
        <v>1</v>
      </c>
      <c r="MS14" s="104">
        <v>1</v>
      </c>
      <c r="MT14" s="104">
        <v>1</v>
      </c>
      <c r="MU14" s="104">
        <v>1</v>
      </c>
      <c r="MV14" s="104">
        <v>1</v>
      </c>
      <c r="MW14" s="104">
        <v>1</v>
      </c>
      <c r="MX14" s="91">
        <v>1</v>
      </c>
      <c r="MY14" s="91">
        <v>1</v>
      </c>
      <c r="MZ14" s="91">
        <v>1</v>
      </c>
      <c r="NA14" s="91">
        <v>1</v>
      </c>
      <c r="NB14" s="91">
        <v>1</v>
      </c>
      <c r="NC14" s="91">
        <v>1</v>
      </c>
      <c r="ND14" s="91">
        <v>1</v>
      </c>
      <c r="NE14" s="91">
        <v>1</v>
      </c>
      <c r="NF14" s="91">
        <v>1</v>
      </c>
      <c r="NG14" s="91">
        <v>1</v>
      </c>
      <c r="NH14" s="91">
        <v>1</v>
      </c>
      <c r="NI14" s="91">
        <v>1</v>
      </c>
      <c r="NJ14" s="91">
        <v>1</v>
      </c>
      <c r="NK14" s="91">
        <v>1</v>
      </c>
      <c r="NL14" s="91">
        <v>1</v>
      </c>
      <c r="NM14" s="91">
        <v>1</v>
      </c>
      <c r="NN14" s="91">
        <v>1</v>
      </c>
      <c r="NO14" s="91">
        <v>1</v>
      </c>
      <c r="NP14" s="91">
        <v>1</v>
      </c>
      <c r="NQ14" s="91">
        <v>1</v>
      </c>
      <c r="NR14" s="91">
        <v>1</v>
      </c>
      <c r="NS14" s="91">
        <v>1</v>
      </c>
      <c r="NU14" s="345">
        <f t="shared" si="150"/>
        <v>0.0004</v>
      </c>
      <c r="NV14" s="345">
        <f t="shared" si="151"/>
        <v>0.0008</v>
      </c>
      <c r="NW14" s="345">
        <f t="shared" si="152"/>
        <v>0.0012</v>
      </c>
      <c r="NX14" s="345">
        <f t="shared" si="153"/>
        <v>0.0016</v>
      </c>
      <c r="NY14" s="345">
        <f t="shared" si="154"/>
        <v>0.002</v>
      </c>
      <c r="NZ14" s="345">
        <f t="shared" si="155"/>
        <v>0.002</v>
      </c>
      <c r="OA14" s="345">
        <f t="shared" si="156"/>
        <v>0.004</v>
      </c>
      <c r="OB14" s="345">
        <f t="shared" si="157"/>
        <v>0.006</v>
      </c>
      <c r="OC14" s="345">
        <f t="shared" si="158"/>
        <v>0.008</v>
      </c>
      <c r="OD14" s="345">
        <f t="shared" si="159"/>
        <v>0.01</v>
      </c>
      <c r="OE14" s="345">
        <f t="shared" si="160"/>
        <v>0.004</v>
      </c>
      <c r="OF14" s="345">
        <f t="shared" si="161"/>
        <v>0.008</v>
      </c>
      <c r="OG14" s="345">
        <f t="shared" si="162"/>
        <v>0.012</v>
      </c>
      <c r="OH14" s="345">
        <f t="shared" si="163"/>
        <v>0.016</v>
      </c>
      <c r="OI14" s="345">
        <f t="shared" si="164"/>
        <v>0.02</v>
      </c>
      <c r="OJ14" s="345">
        <f t="shared" si="165"/>
        <v>0.0072</v>
      </c>
      <c r="OK14" s="345">
        <f t="shared" si="166"/>
        <v>0.0144</v>
      </c>
      <c r="OL14" s="345">
        <f t="shared" si="167"/>
        <v>0.0216</v>
      </c>
      <c r="OM14" s="345">
        <f t="shared" si="168"/>
        <v>0.0288</v>
      </c>
      <c r="ON14" s="345">
        <f t="shared" si="169"/>
        <v>0.036</v>
      </c>
      <c r="OO14" s="345">
        <f t="shared" si="170"/>
        <v>0.036</v>
      </c>
      <c r="OP14" s="345">
        <f t="shared" si="171"/>
        <v>0.036</v>
      </c>
      <c r="OQ14" s="345">
        <f t="shared" si="172"/>
        <v>0.04</v>
      </c>
      <c r="OR14" s="345">
        <f t="shared" si="173"/>
        <v>0.036</v>
      </c>
      <c r="OS14" s="345">
        <f t="shared" si="174"/>
        <v>0.035</v>
      </c>
      <c r="OT14" s="345">
        <f t="shared" si="175"/>
        <v>0.04</v>
      </c>
      <c r="OU14" s="345">
        <f t="shared" si="176"/>
        <v>0.036</v>
      </c>
      <c r="OV14" s="345">
        <f t="shared" si="177"/>
        <v>0.04</v>
      </c>
      <c r="OX14" s="352" t="s">
        <v>350</v>
      </c>
      <c r="OY14" s="346">
        <v>100000</v>
      </c>
      <c r="OZ14" s="354">
        <v>0.04</v>
      </c>
      <c r="PA14" s="350">
        <f>'[1]Sheet3 '!$AJ$5/OY14</f>
        <v>250</v>
      </c>
      <c r="PB14" s="374">
        <f t="shared" si="186"/>
        <v>17.3611111111111</v>
      </c>
      <c r="PC14" s="374">
        <f t="shared" si="188"/>
        <v>17.3611111111111</v>
      </c>
      <c r="PD14" s="373"/>
      <c r="PE14" s="369"/>
      <c r="PF14" s="370">
        <f>PF$3*$F14*$AG14*PF$4/'[1]Sheet3 '!$AJ$5</f>
        <v>0.00112</v>
      </c>
      <c r="PG14" s="370">
        <f>PG$3*$F14*$AG14*PG$4/'[1]Sheet3 '!$AJ$5</f>
        <v>0.0011196</v>
      </c>
      <c r="PH14" s="370">
        <f>PH$3*$F14*$AG14*PH$4/'[1]Sheet3 '!$AJ$5</f>
        <v>0.00112</v>
      </c>
      <c r="PI14" s="370">
        <f>PI$3*$F14*$AG14*PI$4/'[1]Sheet3 '!$AJ$5</f>
        <v>0.001008</v>
      </c>
      <c r="PJ14" s="370">
        <f>PJ$3*$F14*$AG14*PJ$4/'[1]Sheet3 '!$AJ$5</f>
        <v>0.001008</v>
      </c>
      <c r="PK14" s="370">
        <f>PK$3*$F14*$AG14*PK$4/'[1]Sheet3 '!$AJ$5</f>
        <v>0.00096</v>
      </c>
      <c r="PL14" s="370">
        <f>PL$3*$F14*$AG14*PL$4/'[1]Sheet3 '!$AJ$5</f>
        <v>0.000864</v>
      </c>
      <c r="PM14" s="370">
        <f>PM$3*$F14*$AG14*PM$4/'[1]Sheet3 '!$AJ$5</f>
        <v>0.000816</v>
      </c>
      <c r="PN14" s="370">
        <f>PN$3*$F14*$AG14*PN$4/'[1]Sheet3 '!$AJ$5</f>
        <v>0.0007408</v>
      </c>
      <c r="PO14" s="370">
        <f>PO$3*$F14*$AG14*PO$4/'[1]Sheet3 '!$AJ$5</f>
        <v>0.00064</v>
      </c>
      <c r="PP14" s="370">
        <f>PP$3*$F14*$AG14*PP$4/'[1]Sheet3 '!$AJ$5</f>
        <v>0.000576</v>
      </c>
      <c r="PQ14" s="370">
        <f>PQ$3*$F14*$AG14*PQ$4/'[1]Sheet3 '!$AJ$5</f>
        <v>0.000512</v>
      </c>
      <c r="PR14" s="370">
        <f>PR$3*$F14*$AG14*PR$4/'[1]Sheet3 '!$AJ$5</f>
        <v>0.00032</v>
      </c>
      <c r="PS14" s="367"/>
      <c r="PT14" s="367"/>
      <c r="PU14" s="367"/>
    </row>
    <row r="15" s="91" customFormat="1" ht="16.2" spans="1:437">
      <c r="A15" s="39">
        <v>10</v>
      </c>
      <c r="B15" s="39" t="s">
        <v>351</v>
      </c>
      <c r="C15" s="39">
        <v>1</v>
      </c>
      <c r="D15" s="39">
        <v>-1</v>
      </c>
      <c r="E15" s="39"/>
      <c r="F15" s="39">
        <v>10</v>
      </c>
      <c r="G15" s="107">
        <v>10</v>
      </c>
      <c r="H15" s="39">
        <f t="shared" si="5"/>
        <v>10</v>
      </c>
      <c r="I15" s="127"/>
      <c r="J15" s="39">
        <f t="shared" si="6"/>
        <v>10</v>
      </c>
      <c r="K15" s="127"/>
      <c r="L15" s="127"/>
      <c r="M15" s="128">
        <f t="shared" si="178"/>
        <v>10</v>
      </c>
      <c r="N15" s="39">
        <f t="shared" si="7"/>
        <v>0</v>
      </c>
      <c r="O15" s="39">
        <f t="shared" si="8"/>
        <v>0</v>
      </c>
      <c r="P15" s="39">
        <v>0</v>
      </c>
      <c r="Q15" s="140">
        <v>0.006944</v>
      </c>
      <c r="R15" s="91">
        <v>1</v>
      </c>
      <c r="S15" s="141">
        <v>0</v>
      </c>
      <c r="T15" s="146">
        <f t="shared" si="9"/>
        <v>0.001667</v>
      </c>
      <c r="U15" s="143">
        <v>0</v>
      </c>
      <c r="V15" s="143" t="s">
        <v>287</v>
      </c>
      <c r="W15" s="147">
        <v>0</v>
      </c>
      <c r="X15" s="145">
        <v>3</v>
      </c>
      <c r="Y15" s="166">
        <v>1</v>
      </c>
      <c r="Z15" s="143" t="str">
        <f t="shared" si="10"/>
        <v>[[0,1],[0,1],[0,1],[0,1],[0,1],[0,1],[0,1],[0,1],[0,1],[0,1],[0,2],[0,4],[0,6],[0,8],[0,10],[0,20],[0,40],[0,60],[0,80],[0,100]]</v>
      </c>
      <c r="AA15" s="143">
        <v>1</v>
      </c>
      <c r="AB15" s="143">
        <v>1</v>
      </c>
      <c r="AC15" s="143" t="str">
        <f t="shared" si="11"/>
        <v>[[1,1],[1,1],[1,1],[1,1],[1,1],[1,1],[1,1],[1,1],[1,1],[1,1],[1,1],[1,1],[1,1],[1,1],[1,1],[1,1],[1,1],[1,1],[1,1],[1,1]]</v>
      </c>
      <c r="AD15" s="39">
        <v>0</v>
      </c>
      <c r="AE15" s="169">
        <v>0</v>
      </c>
      <c r="AF15" s="168">
        <f t="shared" si="12"/>
        <v>0</v>
      </c>
      <c r="AG15" s="168">
        <v>0.05</v>
      </c>
      <c r="AH15" s="168">
        <v>0</v>
      </c>
      <c r="AI15" s="186">
        <f>AI13</f>
        <v>0.05</v>
      </c>
      <c r="AJ15" s="186">
        <f>AJ13</f>
        <v>0</v>
      </c>
      <c r="AK15" s="186">
        <f>AK13</f>
        <v>0</v>
      </c>
      <c r="AL15" s="187">
        <v>0</v>
      </c>
      <c r="AM15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5" s="39" t="str">
        <f t="shared" si="14"/>
        <v>[[1,5],[2,2],[3,1]]</v>
      </c>
      <c r="AO15" s="195" t="str">
        <f t="shared" si="15"/>
        <v>[0.088889,0.044444,0.02963]</v>
      </c>
      <c r="AP15" s="195">
        <v>0</v>
      </c>
      <c r="AQ15" s="195">
        <v>1</v>
      </c>
      <c r="AR15" s="195">
        <f t="shared" si="16"/>
        <v>1</v>
      </c>
      <c r="AS15" s="195">
        <v>0</v>
      </c>
      <c r="AT15" s="195">
        <v>0.4</v>
      </c>
      <c r="AU15" s="195" t="s">
        <v>288</v>
      </c>
      <c r="AV15" s="195">
        <v>1</v>
      </c>
      <c r="AW15" s="199">
        <v>4</v>
      </c>
      <c r="AX15" s="39">
        <f t="shared" ref="AX15:AX24" si="192">IF(C15=4,1,IF(C15=6,2,-1))</f>
        <v>-1</v>
      </c>
      <c r="AY15" s="39">
        <v>0</v>
      </c>
      <c r="AZ15" s="104"/>
      <c r="BA15" s="96"/>
      <c r="BB15" s="96" t="s">
        <v>289</v>
      </c>
      <c r="BC15" s="200">
        <v>0.9</v>
      </c>
      <c r="BD15" s="200">
        <f>BC15</f>
        <v>0.9</v>
      </c>
      <c r="BE15" s="39"/>
      <c r="BF15" s="39"/>
      <c r="BG15" s="39">
        <v>0.5</v>
      </c>
      <c r="BH15" s="39">
        <v>1</v>
      </c>
      <c r="BI15" s="39" t="s">
        <v>352</v>
      </c>
      <c r="BJ15" s="203">
        <v>0.75</v>
      </c>
      <c r="BK15" s="203">
        <v>0.6</v>
      </c>
      <c r="BL15" s="96">
        <f t="shared" si="18"/>
        <v>10</v>
      </c>
      <c r="BM15" s="96" t="s">
        <v>321</v>
      </c>
      <c r="BN15" s="96">
        <v>1</v>
      </c>
      <c r="BO15" s="96" t="s">
        <v>292</v>
      </c>
      <c r="BP15" s="96" t="s">
        <v>293</v>
      </c>
      <c r="BQ15" s="207" t="s">
        <v>353</v>
      </c>
      <c r="BR15" s="207" t="s">
        <v>353</v>
      </c>
      <c r="BS15" s="128">
        <v>11</v>
      </c>
      <c r="BT15" s="128">
        <v>1</v>
      </c>
      <c r="BU15" s="127"/>
      <c r="BV15" s="127"/>
      <c r="BW15" s="127" t="s">
        <v>295</v>
      </c>
      <c r="BX15" s="218">
        <v>0</v>
      </c>
      <c r="BY15" s="128">
        <f t="shared" si="19"/>
        <v>7.5</v>
      </c>
      <c r="BZ15" s="219" t="str">
        <f t="shared" si="20"/>
        <v>[7.5,10,10,7.5]</v>
      </c>
      <c r="CA15" s="42">
        <v>1</v>
      </c>
      <c r="CB15" s="42">
        <v>1</v>
      </c>
      <c r="CC15" s="42">
        <v>1</v>
      </c>
      <c r="CD15" s="42">
        <v>1</v>
      </c>
      <c r="CE15" s="42">
        <v>0</v>
      </c>
      <c r="CF15" s="42">
        <v>1</v>
      </c>
      <c r="CG15" s="42">
        <v>0</v>
      </c>
      <c r="CH15" s="42"/>
      <c r="CI15" s="42"/>
      <c r="CJ15" s="42"/>
      <c r="CK15" s="42"/>
      <c r="CL15" s="42"/>
      <c r="CM15" s="42"/>
      <c r="CN15" s="42"/>
      <c r="CO15" s="42"/>
      <c r="CP15" s="42" t="s">
        <v>303</v>
      </c>
      <c r="CQ15" s="42"/>
      <c r="CR15" s="42"/>
      <c r="CS15" s="53" t="s">
        <v>297</v>
      </c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 t="s">
        <v>354</v>
      </c>
      <c r="DV15" s="42">
        <f t="shared" si="21"/>
        <v>7.5</v>
      </c>
      <c r="DW15" s="128">
        <f t="shared" si="22"/>
        <v>10</v>
      </c>
      <c r="DX15" s="128">
        <f t="shared" si="23"/>
        <v>10</v>
      </c>
      <c r="DY15" s="128">
        <f t="shared" si="24"/>
        <v>7.5</v>
      </c>
      <c r="DZ15" s="128"/>
      <c r="EK15" s="269">
        <f t="shared" si="25"/>
        <v>11</v>
      </c>
      <c r="EL15" s="270">
        <f>EL13</f>
        <v>0.1</v>
      </c>
      <c r="EM15" s="271">
        <v>1</v>
      </c>
      <c r="EN15" s="108">
        <v>5</v>
      </c>
      <c r="EO15" s="271">
        <v>2</v>
      </c>
      <c r="EP15" s="108">
        <v>2</v>
      </c>
      <c r="EQ15" s="271">
        <v>3</v>
      </c>
      <c r="ER15" s="108">
        <v>1</v>
      </c>
      <c r="ES15" s="108">
        <f t="shared" si="26"/>
        <v>1.5</v>
      </c>
      <c r="ET15" s="108">
        <f t="shared" si="27"/>
        <v>7.5</v>
      </c>
      <c r="EU15" s="283">
        <f t="shared" si="28"/>
        <v>0.088889</v>
      </c>
      <c r="EV15" s="108">
        <f t="shared" si="29"/>
        <v>15</v>
      </c>
      <c r="EW15" s="293">
        <f t="shared" si="30"/>
        <v>0.044444</v>
      </c>
      <c r="EX15" s="108">
        <f t="shared" si="31"/>
        <v>22.5</v>
      </c>
      <c r="EY15" s="294">
        <f t="shared" si="32"/>
        <v>0.02963</v>
      </c>
      <c r="FB15" s="299"/>
      <c r="FG15" s="310"/>
      <c r="FH15" s="311">
        <v>0</v>
      </c>
      <c r="FI15" s="146">
        <v>1</v>
      </c>
      <c r="FJ15" s="310">
        <f t="shared" si="33"/>
        <v>0</v>
      </c>
      <c r="FK15" s="311">
        <f t="shared" si="34"/>
        <v>0</v>
      </c>
      <c r="FL15" s="146">
        <f t="shared" si="35"/>
        <v>1</v>
      </c>
      <c r="FM15" s="310">
        <f t="shared" si="36"/>
        <v>0</v>
      </c>
      <c r="FN15" s="311">
        <f t="shared" si="37"/>
        <v>0</v>
      </c>
      <c r="FO15" s="146">
        <f t="shared" si="38"/>
        <v>1</v>
      </c>
      <c r="FP15" s="310">
        <f t="shared" si="39"/>
        <v>0</v>
      </c>
      <c r="FQ15" s="311">
        <f t="shared" si="40"/>
        <v>0</v>
      </c>
      <c r="FR15" s="146">
        <f t="shared" si="41"/>
        <v>1</v>
      </c>
      <c r="FS15" s="310">
        <f t="shared" si="42"/>
        <v>0</v>
      </c>
      <c r="FT15" s="311">
        <f t="shared" si="43"/>
        <v>0</v>
      </c>
      <c r="FU15" s="146">
        <f t="shared" si="44"/>
        <v>1</v>
      </c>
      <c r="FV15" s="310">
        <f t="shared" si="45"/>
        <v>0</v>
      </c>
      <c r="FW15" s="311">
        <f t="shared" si="46"/>
        <v>0</v>
      </c>
      <c r="FX15" s="146">
        <f t="shared" si="47"/>
        <v>1</v>
      </c>
      <c r="FY15" s="310">
        <f t="shared" si="48"/>
        <v>0</v>
      </c>
      <c r="FZ15" s="311">
        <f t="shared" si="49"/>
        <v>0</v>
      </c>
      <c r="GA15" s="146">
        <f t="shared" si="50"/>
        <v>1</v>
      </c>
      <c r="GB15" s="310">
        <f t="shared" si="51"/>
        <v>0</v>
      </c>
      <c r="GC15" s="311">
        <f t="shared" si="52"/>
        <v>0</v>
      </c>
      <c r="GD15" s="146">
        <f t="shared" si="53"/>
        <v>1</v>
      </c>
      <c r="GE15" s="310">
        <f t="shared" si="54"/>
        <v>0</v>
      </c>
      <c r="GF15" s="311">
        <f t="shared" si="55"/>
        <v>0</v>
      </c>
      <c r="GG15" s="146">
        <f t="shared" si="56"/>
        <v>1</v>
      </c>
      <c r="GH15" s="310">
        <f t="shared" si="57"/>
        <v>0</v>
      </c>
      <c r="GI15" s="311">
        <f t="shared" si="58"/>
        <v>0</v>
      </c>
      <c r="GJ15" s="146">
        <f t="shared" si="59"/>
        <v>1</v>
      </c>
      <c r="GK15" s="310">
        <f t="shared" si="60"/>
        <v>0</v>
      </c>
      <c r="GL15" s="311">
        <f t="shared" si="61"/>
        <v>0</v>
      </c>
      <c r="GM15" s="146">
        <f t="shared" si="62"/>
        <v>2</v>
      </c>
      <c r="GN15" s="310">
        <f t="shared" si="63"/>
        <v>0</v>
      </c>
      <c r="GO15" s="311">
        <f t="shared" si="64"/>
        <v>0</v>
      </c>
      <c r="GP15" s="146">
        <f t="shared" si="65"/>
        <v>4</v>
      </c>
      <c r="GQ15" s="310">
        <f t="shared" si="66"/>
        <v>0</v>
      </c>
      <c r="GR15" s="311">
        <f t="shared" si="67"/>
        <v>0</v>
      </c>
      <c r="GS15" s="146">
        <f t="shared" si="68"/>
        <v>6</v>
      </c>
      <c r="GT15" s="310">
        <f t="shared" si="69"/>
        <v>0</v>
      </c>
      <c r="GU15" s="311">
        <f t="shared" si="70"/>
        <v>0</v>
      </c>
      <c r="GV15" s="146">
        <f t="shared" si="71"/>
        <v>8</v>
      </c>
      <c r="GW15" s="310">
        <f t="shared" si="72"/>
        <v>0</v>
      </c>
      <c r="GX15" s="311">
        <f t="shared" si="73"/>
        <v>0</v>
      </c>
      <c r="GY15" s="146">
        <f t="shared" si="74"/>
        <v>10</v>
      </c>
      <c r="GZ15" s="310">
        <f t="shared" si="75"/>
        <v>0</v>
      </c>
      <c r="HA15" s="311">
        <f t="shared" si="76"/>
        <v>0</v>
      </c>
      <c r="HB15" s="146">
        <f t="shared" si="77"/>
        <v>20</v>
      </c>
      <c r="HC15" s="310">
        <f t="shared" si="78"/>
        <v>0</v>
      </c>
      <c r="HD15" s="311">
        <f t="shared" si="79"/>
        <v>0</v>
      </c>
      <c r="HE15" s="146">
        <f t="shared" si="80"/>
        <v>40</v>
      </c>
      <c r="HF15" s="310">
        <f t="shared" si="81"/>
        <v>0</v>
      </c>
      <c r="HG15" s="311">
        <f t="shared" si="82"/>
        <v>0</v>
      </c>
      <c r="HH15" s="146">
        <f t="shared" si="83"/>
        <v>60</v>
      </c>
      <c r="HI15" s="310">
        <f t="shared" si="84"/>
        <v>0</v>
      </c>
      <c r="HJ15" s="311">
        <f t="shared" si="85"/>
        <v>0</v>
      </c>
      <c r="HK15" s="146">
        <f t="shared" si="86"/>
        <v>80</v>
      </c>
      <c r="HL15" s="310">
        <f t="shared" si="87"/>
        <v>0</v>
      </c>
      <c r="HM15" s="311">
        <f t="shared" si="88"/>
        <v>0</v>
      </c>
      <c r="HN15" s="146">
        <f t="shared" si="89"/>
        <v>100</v>
      </c>
      <c r="HO15" s="310">
        <f t="shared" si="90"/>
        <v>0</v>
      </c>
      <c r="HQ15" s="323" t="s">
        <v>355</v>
      </c>
      <c r="HR15" s="39">
        <f>HR13/6/60</f>
        <v>5</v>
      </c>
      <c r="HV15" s="310"/>
      <c r="HW15" s="311">
        <v>1</v>
      </c>
      <c r="HX15" s="146">
        <v>1</v>
      </c>
      <c r="HY15" s="310">
        <f t="shared" si="91"/>
        <v>1.11111111111111e-6</v>
      </c>
      <c r="HZ15" s="311">
        <f t="shared" si="92"/>
        <v>1</v>
      </c>
      <c r="IA15" s="146">
        <f t="shared" si="93"/>
        <v>1</v>
      </c>
      <c r="IB15" s="310">
        <f t="shared" si="94"/>
        <v>2.22222222222222e-6</v>
      </c>
      <c r="IC15" s="311">
        <f t="shared" si="95"/>
        <v>1</v>
      </c>
      <c r="ID15" s="146">
        <f t="shared" si="96"/>
        <v>1</v>
      </c>
      <c r="IE15" s="310">
        <f t="shared" si="97"/>
        <v>3.33333333333334e-6</v>
      </c>
      <c r="IF15" s="311">
        <f t="shared" si="98"/>
        <v>1</v>
      </c>
      <c r="IG15" s="146">
        <f t="shared" si="99"/>
        <v>1</v>
      </c>
      <c r="IH15" s="310">
        <f t="shared" si="100"/>
        <v>4.44444444444445e-6</v>
      </c>
      <c r="II15" s="311">
        <f t="shared" si="101"/>
        <v>1</v>
      </c>
      <c r="IJ15" s="146">
        <f t="shared" si="102"/>
        <v>1</v>
      </c>
      <c r="IK15" s="310">
        <f t="shared" si="103"/>
        <v>5.55555555555556e-6</v>
      </c>
      <c r="IL15" s="311">
        <f t="shared" si="104"/>
        <v>1</v>
      </c>
      <c r="IM15" s="146">
        <f t="shared" si="105"/>
        <v>1</v>
      </c>
      <c r="IN15" s="310">
        <f t="shared" si="106"/>
        <v>1.11111111111111e-5</v>
      </c>
      <c r="IO15" s="311">
        <f t="shared" si="107"/>
        <v>1</v>
      </c>
      <c r="IP15" s="146">
        <f t="shared" si="108"/>
        <v>1</v>
      </c>
      <c r="IQ15" s="310">
        <f t="shared" si="109"/>
        <v>2.22222222222222e-5</v>
      </c>
      <c r="IR15" s="311">
        <f t="shared" si="110"/>
        <v>1</v>
      </c>
      <c r="IS15" s="146">
        <f t="shared" si="111"/>
        <v>1</v>
      </c>
      <c r="IT15" s="310">
        <f t="shared" si="112"/>
        <v>3.33333333333334e-5</v>
      </c>
      <c r="IU15" s="311">
        <f t="shared" si="113"/>
        <v>1</v>
      </c>
      <c r="IV15" s="146">
        <f t="shared" si="114"/>
        <v>1</v>
      </c>
      <c r="IW15" s="310">
        <f t="shared" si="115"/>
        <v>4.44444444444445e-5</v>
      </c>
      <c r="IX15" s="311">
        <f t="shared" si="116"/>
        <v>1</v>
      </c>
      <c r="IY15" s="146">
        <f t="shared" si="117"/>
        <v>1</v>
      </c>
      <c r="IZ15" s="310">
        <f t="shared" si="118"/>
        <v>5.55555555555556e-5</v>
      </c>
      <c r="JA15" s="311">
        <f t="shared" si="119"/>
        <v>1</v>
      </c>
      <c r="JB15" s="146">
        <f t="shared" si="120"/>
        <v>1</v>
      </c>
      <c r="JC15" s="310">
        <f t="shared" si="121"/>
        <v>0.000111111111111111</v>
      </c>
      <c r="JD15" s="311">
        <f t="shared" si="122"/>
        <v>1</v>
      </c>
      <c r="JE15" s="146">
        <f t="shared" si="123"/>
        <v>1</v>
      </c>
      <c r="JF15" s="310">
        <f t="shared" si="124"/>
        <v>0.000222222222222222</v>
      </c>
      <c r="JG15" s="311">
        <f t="shared" si="125"/>
        <v>1</v>
      </c>
      <c r="JH15" s="146">
        <f t="shared" si="126"/>
        <v>1</v>
      </c>
      <c r="JI15" s="310">
        <f t="shared" si="127"/>
        <v>0.000333333333333334</v>
      </c>
      <c r="JJ15" s="311">
        <f t="shared" si="128"/>
        <v>1</v>
      </c>
      <c r="JK15" s="146">
        <f t="shared" si="129"/>
        <v>1</v>
      </c>
      <c r="JL15" s="310">
        <f t="shared" si="130"/>
        <v>0.000444444444444445</v>
      </c>
      <c r="JM15" s="311">
        <f t="shared" si="131"/>
        <v>1</v>
      </c>
      <c r="JN15" s="146">
        <f t="shared" si="132"/>
        <v>1</v>
      </c>
      <c r="JO15" s="310">
        <f t="shared" si="133"/>
        <v>0.000555555555555556</v>
      </c>
      <c r="JP15" s="311">
        <f t="shared" si="134"/>
        <v>1</v>
      </c>
      <c r="JQ15" s="146">
        <f t="shared" si="135"/>
        <v>1</v>
      </c>
      <c r="JR15" s="310">
        <f t="shared" si="136"/>
        <v>0.00111111111111111</v>
      </c>
      <c r="JS15" s="311">
        <f t="shared" si="137"/>
        <v>1</v>
      </c>
      <c r="JT15" s="146">
        <f t="shared" si="138"/>
        <v>1</v>
      </c>
      <c r="JU15" s="310">
        <f t="shared" si="139"/>
        <v>0.00222222222222222</v>
      </c>
      <c r="JV15" s="311">
        <f t="shared" si="140"/>
        <v>1</v>
      </c>
      <c r="JW15" s="146">
        <f t="shared" si="141"/>
        <v>1</v>
      </c>
      <c r="JX15" s="310">
        <f t="shared" si="142"/>
        <v>0.00333333333333334</v>
      </c>
      <c r="JY15" s="311">
        <f t="shared" si="143"/>
        <v>1</v>
      </c>
      <c r="JZ15" s="146">
        <f t="shared" si="144"/>
        <v>1</v>
      </c>
      <c r="KA15" s="310">
        <f t="shared" si="145"/>
        <v>0.00444444444444445</v>
      </c>
      <c r="KB15" s="311">
        <f t="shared" si="146"/>
        <v>1</v>
      </c>
      <c r="KC15" s="146">
        <f t="shared" si="147"/>
        <v>1</v>
      </c>
      <c r="KD15" s="310">
        <f t="shared" si="148"/>
        <v>0.00555555555555556</v>
      </c>
      <c r="KI15" s="334">
        <f t="shared" ref="KI15:LB15" si="193">$AI15*KI$4/10000*$F15*KI$3/$KQ$1</f>
        <v>0</v>
      </c>
      <c r="KJ15" s="334">
        <f t="shared" si="193"/>
        <v>0</v>
      </c>
      <c r="KK15" s="334">
        <f t="shared" si="193"/>
        <v>0</v>
      </c>
      <c r="KL15" s="334">
        <f t="shared" si="193"/>
        <v>0.0004</v>
      </c>
      <c r="KM15" s="334">
        <f t="shared" si="193"/>
        <v>0.0005</v>
      </c>
      <c r="KN15" s="334">
        <f t="shared" si="193"/>
        <v>0.001</v>
      </c>
      <c r="KO15" s="334">
        <f t="shared" si="193"/>
        <v>0.002</v>
      </c>
      <c r="KP15" s="334">
        <f t="shared" si="193"/>
        <v>0.003</v>
      </c>
      <c r="KQ15" s="334">
        <f t="shared" si="193"/>
        <v>0.004</v>
      </c>
      <c r="KR15" s="334">
        <f t="shared" si="193"/>
        <v>0.005</v>
      </c>
      <c r="KS15" s="334">
        <f t="shared" si="193"/>
        <v>0.01</v>
      </c>
      <c r="KT15" s="334">
        <f t="shared" si="193"/>
        <v>0.0125</v>
      </c>
      <c r="KU15" s="334">
        <f t="shared" si="193"/>
        <v>0.012498</v>
      </c>
      <c r="KV15" s="334">
        <f t="shared" si="193"/>
        <v>0.012496</v>
      </c>
      <c r="KW15" s="334">
        <f t="shared" si="193"/>
        <v>0.012495</v>
      </c>
      <c r="KX15" s="334">
        <f t="shared" si="193"/>
        <v>0.01249</v>
      </c>
      <c r="KY15" s="334">
        <f t="shared" si="193"/>
        <v>0.01248</v>
      </c>
      <c r="KZ15" s="334">
        <f t="shared" si="193"/>
        <v>0.01248</v>
      </c>
      <c r="LA15" s="334">
        <f t="shared" si="193"/>
        <v>0.01248</v>
      </c>
      <c r="LB15" s="334">
        <f t="shared" si="193"/>
        <v>0.01245</v>
      </c>
      <c r="LD15" s="46">
        <v>10</v>
      </c>
      <c r="LE15" s="50">
        <v>99999</v>
      </c>
      <c r="LI15" s="91">
        <v>0</v>
      </c>
      <c r="LJ15" s="91">
        <v>0</v>
      </c>
      <c r="LK15" s="91">
        <v>0</v>
      </c>
      <c r="LN15" s="108"/>
      <c r="LO15" s="343">
        <v>0.05</v>
      </c>
      <c r="LP15" s="343">
        <v>0.05</v>
      </c>
      <c r="LQ15" s="343">
        <v>0.05</v>
      </c>
      <c r="LR15" s="343">
        <v>0.05</v>
      </c>
      <c r="LS15" s="343">
        <v>0.05</v>
      </c>
      <c r="LT15" s="343">
        <v>0.025</v>
      </c>
      <c r="LU15" s="343">
        <v>0.025</v>
      </c>
      <c r="LV15" s="343">
        <v>0.025</v>
      </c>
      <c r="LW15" s="343">
        <v>0.025</v>
      </c>
      <c r="LX15" s="343">
        <v>0.025</v>
      </c>
      <c r="LY15" s="343">
        <v>0.005</v>
      </c>
      <c r="LZ15" s="343">
        <v>0.005</v>
      </c>
      <c r="MA15" s="343">
        <v>0.005</v>
      </c>
      <c r="MB15" s="343">
        <v>0.005</v>
      </c>
      <c r="MC15" s="343">
        <v>0.005</v>
      </c>
      <c r="MD15" s="343">
        <v>0.0009</v>
      </c>
      <c r="ME15" s="343">
        <v>0.0009</v>
      </c>
      <c r="MF15" s="343">
        <v>0.0009</v>
      </c>
      <c r="MG15" s="343">
        <v>0.0009</v>
      </c>
      <c r="MH15" s="343">
        <v>0.0009</v>
      </c>
      <c r="MI15" s="343">
        <v>0.0006</v>
      </c>
      <c r="MJ15" s="343">
        <v>0.00045</v>
      </c>
      <c r="MK15" s="343">
        <v>0.0004</v>
      </c>
      <c r="ML15" s="343">
        <v>0.0003</v>
      </c>
      <c r="MM15" s="343">
        <v>0.00025</v>
      </c>
      <c r="MN15" s="343">
        <v>0.00025</v>
      </c>
      <c r="MO15" s="343">
        <v>0.0002</v>
      </c>
      <c r="MP15" s="343">
        <v>0.0002</v>
      </c>
      <c r="MQ15" s="343"/>
      <c r="MR15" s="104">
        <v>1</v>
      </c>
      <c r="MS15" s="104">
        <v>1</v>
      </c>
      <c r="MT15" s="104">
        <v>1</v>
      </c>
      <c r="MU15" s="104">
        <v>1</v>
      </c>
      <c r="MV15" s="104">
        <v>1</v>
      </c>
      <c r="MW15" s="104">
        <v>1</v>
      </c>
      <c r="MX15" s="91">
        <v>1</v>
      </c>
      <c r="MY15" s="91">
        <v>1</v>
      </c>
      <c r="MZ15" s="91">
        <v>1</v>
      </c>
      <c r="NA15" s="91">
        <v>1</v>
      </c>
      <c r="NB15" s="91">
        <v>1</v>
      </c>
      <c r="NC15" s="91">
        <v>1</v>
      </c>
      <c r="ND15" s="91">
        <v>1</v>
      </c>
      <c r="NE15" s="91">
        <v>1</v>
      </c>
      <c r="NF15" s="91">
        <v>1</v>
      </c>
      <c r="NG15" s="91">
        <v>1</v>
      </c>
      <c r="NH15" s="91">
        <v>1</v>
      </c>
      <c r="NI15" s="91">
        <v>1</v>
      </c>
      <c r="NJ15" s="91">
        <v>1</v>
      </c>
      <c r="NK15" s="91">
        <v>1</v>
      </c>
      <c r="NL15" s="91">
        <v>1</v>
      </c>
      <c r="NM15" s="91">
        <v>1</v>
      </c>
      <c r="NN15" s="91">
        <v>1</v>
      </c>
      <c r="NO15" s="91">
        <v>1</v>
      </c>
      <c r="NP15" s="91">
        <v>1</v>
      </c>
      <c r="NQ15" s="91">
        <v>1</v>
      </c>
      <c r="NR15" s="91">
        <v>1</v>
      </c>
      <c r="NS15" s="91">
        <v>1</v>
      </c>
      <c r="NU15" s="345">
        <f t="shared" si="150"/>
        <v>0.0005</v>
      </c>
      <c r="NV15" s="345">
        <f t="shared" si="151"/>
        <v>0.001</v>
      </c>
      <c r="NW15" s="345">
        <f t="shared" si="152"/>
        <v>0.0015</v>
      </c>
      <c r="NX15" s="345">
        <f t="shared" si="153"/>
        <v>0.002</v>
      </c>
      <c r="NY15" s="345">
        <f t="shared" si="154"/>
        <v>0.0025</v>
      </c>
      <c r="NZ15" s="345">
        <f t="shared" si="155"/>
        <v>0.0025</v>
      </c>
      <c r="OA15" s="345">
        <f t="shared" si="156"/>
        <v>0.005</v>
      </c>
      <c r="OB15" s="345">
        <f t="shared" si="157"/>
        <v>0.0075</v>
      </c>
      <c r="OC15" s="345">
        <f t="shared" si="158"/>
        <v>0.01</v>
      </c>
      <c r="OD15" s="345">
        <f t="shared" si="159"/>
        <v>0.0125</v>
      </c>
      <c r="OE15" s="345">
        <f t="shared" si="160"/>
        <v>0.005</v>
      </c>
      <c r="OF15" s="345">
        <f t="shared" si="161"/>
        <v>0.01</v>
      </c>
      <c r="OG15" s="345">
        <f t="shared" si="162"/>
        <v>0.015</v>
      </c>
      <c r="OH15" s="345">
        <f t="shared" si="163"/>
        <v>0.02</v>
      </c>
      <c r="OI15" s="345">
        <f t="shared" si="164"/>
        <v>0.025</v>
      </c>
      <c r="OJ15" s="345">
        <f t="shared" si="165"/>
        <v>0.009</v>
      </c>
      <c r="OK15" s="345">
        <f t="shared" si="166"/>
        <v>0.018</v>
      </c>
      <c r="OL15" s="345">
        <f t="shared" si="167"/>
        <v>0.027</v>
      </c>
      <c r="OM15" s="345">
        <f t="shared" si="168"/>
        <v>0.036</v>
      </c>
      <c r="ON15" s="345">
        <f t="shared" si="169"/>
        <v>0.045</v>
      </c>
      <c r="OO15" s="345">
        <f t="shared" si="170"/>
        <v>0.045</v>
      </c>
      <c r="OP15" s="345">
        <f t="shared" si="171"/>
        <v>0.045</v>
      </c>
      <c r="OQ15" s="345">
        <f t="shared" si="172"/>
        <v>0.05</v>
      </c>
      <c r="OR15" s="345">
        <f t="shared" si="173"/>
        <v>0.045</v>
      </c>
      <c r="OS15" s="345">
        <f t="shared" si="174"/>
        <v>0.04375</v>
      </c>
      <c r="OT15" s="345">
        <f t="shared" si="175"/>
        <v>0.05</v>
      </c>
      <c r="OU15" s="345">
        <f t="shared" si="176"/>
        <v>0.045</v>
      </c>
      <c r="OV15" s="345">
        <f t="shared" si="177"/>
        <v>0.05</v>
      </c>
      <c r="OX15" s="352"/>
      <c r="OY15" s="346">
        <v>20000</v>
      </c>
      <c r="OZ15" s="354">
        <v>0.139</v>
      </c>
      <c r="PA15" s="350">
        <f>'[1]Sheet3 '!$AJ$5/OY15</f>
        <v>1250</v>
      </c>
      <c r="PB15" s="374">
        <f t="shared" si="186"/>
        <v>24.9800159872102</v>
      </c>
      <c r="PC15" s="374">
        <f t="shared" si="188"/>
        <v>24.9800159872102</v>
      </c>
      <c r="PD15" s="375">
        <v>25</v>
      </c>
      <c r="PE15" s="369"/>
      <c r="PF15" s="370">
        <f>PF$3*$F15*$AG15*PF$4/'[1]Sheet3 '!$AJ$5</f>
        <v>0.0014</v>
      </c>
      <c r="PG15" s="370">
        <f>PG$3*$F15*$AG15*PG$4/'[1]Sheet3 '!$AJ$5</f>
        <v>0.0013995</v>
      </c>
      <c r="PH15" s="370">
        <f>PH$3*$F15*$AG15*PH$4/'[1]Sheet3 '!$AJ$5</f>
        <v>0.0014</v>
      </c>
      <c r="PI15" s="370">
        <f>PI$3*$F15*$AG15*PI$4/'[1]Sheet3 '!$AJ$5</f>
        <v>0.00126</v>
      </c>
      <c r="PJ15" s="370">
        <f>PJ$3*$F15*$AG15*PJ$4/'[1]Sheet3 '!$AJ$5</f>
        <v>0.00126</v>
      </c>
      <c r="PK15" s="370">
        <f>PK$3*$F15*$AG15*PK$4/'[1]Sheet3 '!$AJ$5</f>
        <v>0.0012</v>
      </c>
      <c r="PL15" s="370">
        <f>PL$3*$F15*$AG15*PL$4/'[1]Sheet3 '!$AJ$5</f>
        <v>0.00108</v>
      </c>
      <c r="PM15" s="370">
        <f>PM$3*$F15*$AG15*PM$4/'[1]Sheet3 '!$AJ$5</f>
        <v>0.00102</v>
      </c>
      <c r="PN15" s="370">
        <f>PN$3*$F15*$AG15*PN$4/'[1]Sheet3 '!$AJ$5</f>
        <v>0.000926</v>
      </c>
      <c r="PO15" s="370">
        <f>PO$3*$F15*$AG15*PO$4/'[1]Sheet3 '!$AJ$5</f>
        <v>0.0008</v>
      </c>
      <c r="PP15" s="370">
        <f>PP$3*$F15*$AG15*PP$4/'[1]Sheet3 '!$AJ$5</f>
        <v>0.00072</v>
      </c>
      <c r="PQ15" s="370">
        <f>PQ$3*$F15*$AG15*PQ$4/'[1]Sheet3 '!$AJ$5</f>
        <v>0.00064</v>
      </c>
      <c r="PR15" s="370">
        <f>PR$3*$F15*$AG15*PR$4/'[1]Sheet3 '!$AJ$5</f>
        <v>0.0004</v>
      </c>
      <c r="PS15" s="367"/>
      <c r="PT15" s="367"/>
      <c r="PU15" s="367"/>
    </row>
    <row r="16" ht="16.2" spans="1:437">
      <c r="A16" s="39">
        <v>11</v>
      </c>
      <c r="B16" s="39" t="s">
        <v>356</v>
      </c>
      <c r="C16" s="39">
        <v>1</v>
      </c>
      <c r="D16" s="39">
        <v>-1</v>
      </c>
      <c r="E16" s="39"/>
      <c r="F16" s="39">
        <v>12</v>
      </c>
      <c r="G16" s="107">
        <v>12</v>
      </c>
      <c r="H16" s="39">
        <f t="shared" si="5"/>
        <v>12</v>
      </c>
      <c r="I16" s="127"/>
      <c r="J16" s="39">
        <f t="shared" si="6"/>
        <v>12</v>
      </c>
      <c r="K16" s="127"/>
      <c r="L16" s="127"/>
      <c r="M16" s="128">
        <f t="shared" si="178"/>
        <v>11</v>
      </c>
      <c r="N16" s="39">
        <v>0</v>
      </c>
      <c r="O16" s="39">
        <f t="shared" si="8"/>
        <v>0</v>
      </c>
      <c r="P16" s="39">
        <v>0</v>
      </c>
      <c r="Q16" s="140">
        <v>0.0083328</v>
      </c>
      <c r="R16" s="91">
        <v>1</v>
      </c>
      <c r="S16" s="141">
        <v>0</v>
      </c>
      <c r="T16" s="146">
        <f t="shared" si="9"/>
        <v>0.002</v>
      </c>
      <c r="U16" s="143">
        <v>0</v>
      </c>
      <c r="V16" s="143" t="s">
        <v>287</v>
      </c>
      <c r="W16" s="147">
        <v>0</v>
      </c>
      <c r="X16" s="145">
        <v>3</v>
      </c>
      <c r="Y16" s="166">
        <v>1</v>
      </c>
      <c r="Z16" s="143" t="str">
        <f t="shared" si="10"/>
        <v>[[0,1],[0,1],[0,1],[0,1],[0,1],[0,1],[0,1],[0,1],[0,1],[0,1],[0,2],[0,4],[0,6],[0,8],[0,10],[0,20],[0,40],[0,60],[0,80],[0,100]]</v>
      </c>
      <c r="AA16" s="143">
        <v>1</v>
      </c>
      <c r="AB16" s="143">
        <v>1</v>
      </c>
      <c r="AC16" s="143" t="str">
        <f t="shared" si="11"/>
        <v>[[1,1],[1,1],[1,1],[1,1],[1,1],[1,1],[1,1],[1,1],[1,1],[1,1],[1,1],[1,1],[1,1],[1,1],[1,1],[1,1],[1,1],[1,1],[1,1],[1,1]]</v>
      </c>
      <c r="AD16" s="39">
        <v>0</v>
      </c>
      <c r="AE16" s="169">
        <v>0</v>
      </c>
      <c r="AF16" s="168">
        <f t="shared" si="12"/>
        <v>0</v>
      </c>
      <c r="AG16" s="168">
        <v>0.05</v>
      </c>
      <c r="AH16" s="168">
        <v>0</v>
      </c>
      <c r="AI16" s="186">
        <f t="shared" ref="AI16:AK19" si="194">AI15</f>
        <v>0.05</v>
      </c>
      <c r="AJ16" s="186">
        <f t="shared" si="194"/>
        <v>0</v>
      </c>
      <c r="AK16" s="186">
        <f t="shared" si="194"/>
        <v>0</v>
      </c>
      <c r="AL16" s="187">
        <v>0</v>
      </c>
      <c r="AM16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6" s="39" t="str">
        <f t="shared" si="14"/>
        <v>[[1,5],[2,2],[3,1]]</v>
      </c>
      <c r="AO16" s="195" t="str">
        <f t="shared" si="15"/>
        <v>[0.106667,0.053333,0.035556]</v>
      </c>
      <c r="AP16" s="195">
        <v>0</v>
      </c>
      <c r="AQ16" s="195">
        <v>1</v>
      </c>
      <c r="AR16" s="195">
        <f t="shared" si="16"/>
        <v>1</v>
      </c>
      <c r="AS16" s="195">
        <v>0</v>
      </c>
      <c r="AT16" s="195">
        <v>0.4</v>
      </c>
      <c r="AU16" s="195" t="s">
        <v>288</v>
      </c>
      <c r="AV16" s="195">
        <v>1</v>
      </c>
      <c r="AW16" s="199">
        <v>5</v>
      </c>
      <c r="AX16" s="39">
        <f t="shared" si="192"/>
        <v>-1</v>
      </c>
      <c r="AY16" s="39">
        <v>0</v>
      </c>
      <c r="AZ16" s="39"/>
      <c r="BA16" s="96"/>
      <c r="BB16" s="96" t="s">
        <v>289</v>
      </c>
      <c r="BC16" s="200">
        <v>0.8</v>
      </c>
      <c r="BD16" s="200">
        <v>1.2</v>
      </c>
      <c r="BE16" s="39"/>
      <c r="BF16" s="39"/>
      <c r="BG16" s="39">
        <v>0.5</v>
      </c>
      <c r="BH16" s="39">
        <v>1</v>
      </c>
      <c r="BI16" s="39" t="s">
        <v>357</v>
      </c>
      <c r="BJ16" s="203">
        <v>0.75</v>
      </c>
      <c r="BK16" s="203">
        <v>0.6</v>
      </c>
      <c r="BL16" s="96">
        <f t="shared" si="18"/>
        <v>12</v>
      </c>
      <c r="BM16" s="96" t="s">
        <v>291</v>
      </c>
      <c r="BN16" s="96">
        <v>1</v>
      </c>
      <c r="BO16" s="96" t="s">
        <v>292</v>
      </c>
      <c r="BP16" s="96" t="s">
        <v>293</v>
      </c>
      <c r="BQ16" s="207" t="s">
        <v>358</v>
      </c>
      <c r="BR16" s="207" t="s">
        <v>358</v>
      </c>
      <c r="BS16" s="128">
        <v>12</v>
      </c>
      <c r="BT16" s="128">
        <v>1</v>
      </c>
      <c r="BU16" s="127"/>
      <c r="BV16" s="127"/>
      <c r="BW16" s="127" t="s">
        <v>295</v>
      </c>
      <c r="BX16" s="218">
        <v>0</v>
      </c>
      <c r="BY16" s="128">
        <f t="shared" si="19"/>
        <v>9</v>
      </c>
      <c r="BZ16" s="219" t="str">
        <f t="shared" si="20"/>
        <v>[9,6,12,9]</v>
      </c>
      <c r="CA16" s="42">
        <v>0</v>
      </c>
      <c r="CB16" s="42">
        <v>0</v>
      </c>
      <c r="CC16" s="42">
        <v>1</v>
      </c>
      <c r="CD16" s="42">
        <v>1</v>
      </c>
      <c r="CE16" s="42">
        <v>1</v>
      </c>
      <c r="CF16" s="42">
        <v>1</v>
      </c>
      <c r="CG16" s="42">
        <v>1</v>
      </c>
      <c r="CH16" s="42"/>
      <c r="CI16" s="42"/>
      <c r="CJ16" s="42"/>
      <c r="CK16" s="42"/>
      <c r="CL16" s="42"/>
      <c r="CM16" s="42"/>
      <c r="CN16" s="42"/>
      <c r="CO16" s="42"/>
      <c r="CP16" s="42" t="s">
        <v>296</v>
      </c>
      <c r="CQ16" s="42"/>
      <c r="CR16" s="42"/>
      <c r="CS16" s="53" t="s">
        <v>297</v>
      </c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 t="s">
        <v>359</v>
      </c>
      <c r="DV16" s="42">
        <f t="shared" si="21"/>
        <v>9</v>
      </c>
      <c r="DW16" s="128">
        <f t="shared" si="22"/>
        <v>6</v>
      </c>
      <c r="DX16" s="128">
        <f t="shared" si="23"/>
        <v>12</v>
      </c>
      <c r="DY16" s="128">
        <f t="shared" si="24"/>
        <v>9</v>
      </c>
      <c r="DZ16" s="128"/>
      <c r="EF16" s="104"/>
      <c r="EK16" s="269">
        <f t="shared" si="25"/>
        <v>13.2</v>
      </c>
      <c r="EL16" s="270">
        <f t="shared" ref="EL16:EL25" si="195">EL15</f>
        <v>0.1</v>
      </c>
      <c r="EM16" s="271">
        <v>1</v>
      </c>
      <c r="EN16" s="108">
        <v>5</v>
      </c>
      <c r="EO16" s="271">
        <v>2</v>
      </c>
      <c r="EP16" s="108">
        <v>2</v>
      </c>
      <c r="EQ16" s="271">
        <v>3</v>
      </c>
      <c r="ER16" s="108">
        <v>1</v>
      </c>
      <c r="ES16" s="108">
        <f t="shared" si="26"/>
        <v>1.5</v>
      </c>
      <c r="ET16" s="108">
        <f t="shared" si="27"/>
        <v>7.5</v>
      </c>
      <c r="EU16" s="283">
        <f t="shared" si="28"/>
        <v>0.106667</v>
      </c>
      <c r="EV16" s="108">
        <f t="shared" si="29"/>
        <v>15</v>
      </c>
      <c r="EW16" s="293">
        <f t="shared" si="30"/>
        <v>0.053333</v>
      </c>
      <c r="EX16" s="108">
        <f t="shared" si="31"/>
        <v>22.5</v>
      </c>
      <c r="EY16" s="294">
        <f t="shared" si="32"/>
        <v>0.035556</v>
      </c>
      <c r="FB16" s="300"/>
      <c r="FC16" s="91"/>
      <c r="FG16" s="310"/>
      <c r="FH16" s="311">
        <v>0</v>
      </c>
      <c r="FI16" s="146">
        <v>1</v>
      </c>
      <c r="FJ16" s="310">
        <f t="shared" si="33"/>
        <v>0</v>
      </c>
      <c r="FK16" s="311">
        <f t="shared" si="34"/>
        <v>0</v>
      </c>
      <c r="FL16" s="146">
        <f t="shared" si="35"/>
        <v>1</v>
      </c>
      <c r="FM16" s="310">
        <f t="shared" si="36"/>
        <v>0</v>
      </c>
      <c r="FN16" s="311">
        <f t="shared" si="37"/>
        <v>0</v>
      </c>
      <c r="FO16" s="146">
        <f t="shared" si="38"/>
        <v>1</v>
      </c>
      <c r="FP16" s="310">
        <f t="shared" si="39"/>
        <v>0</v>
      </c>
      <c r="FQ16" s="311">
        <f t="shared" si="40"/>
        <v>0</v>
      </c>
      <c r="FR16" s="146">
        <f t="shared" si="41"/>
        <v>1</v>
      </c>
      <c r="FS16" s="310">
        <f t="shared" si="42"/>
        <v>0</v>
      </c>
      <c r="FT16" s="311">
        <f t="shared" si="43"/>
        <v>0</v>
      </c>
      <c r="FU16" s="146">
        <f t="shared" si="44"/>
        <v>1</v>
      </c>
      <c r="FV16" s="310">
        <f t="shared" si="45"/>
        <v>0</v>
      </c>
      <c r="FW16" s="311">
        <f t="shared" si="46"/>
        <v>0</v>
      </c>
      <c r="FX16" s="146">
        <f t="shared" si="47"/>
        <v>1</v>
      </c>
      <c r="FY16" s="310">
        <f t="shared" si="48"/>
        <v>0</v>
      </c>
      <c r="FZ16" s="311">
        <f t="shared" si="49"/>
        <v>0</v>
      </c>
      <c r="GA16" s="146">
        <f t="shared" si="50"/>
        <v>1</v>
      </c>
      <c r="GB16" s="310">
        <f t="shared" si="51"/>
        <v>0</v>
      </c>
      <c r="GC16" s="311">
        <f t="shared" si="52"/>
        <v>0</v>
      </c>
      <c r="GD16" s="146">
        <f t="shared" si="53"/>
        <v>1</v>
      </c>
      <c r="GE16" s="310">
        <f t="shared" si="54"/>
        <v>0</v>
      </c>
      <c r="GF16" s="311">
        <f t="shared" si="55"/>
        <v>0</v>
      </c>
      <c r="GG16" s="146">
        <f t="shared" si="56"/>
        <v>1</v>
      </c>
      <c r="GH16" s="310">
        <f t="shared" si="57"/>
        <v>0</v>
      </c>
      <c r="GI16" s="311">
        <f t="shared" si="58"/>
        <v>0</v>
      </c>
      <c r="GJ16" s="146">
        <f t="shared" si="59"/>
        <v>1</v>
      </c>
      <c r="GK16" s="310">
        <f t="shared" si="60"/>
        <v>0</v>
      </c>
      <c r="GL16" s="311">
        <f t="shared" si="61"/>
        <v>0</v>
      </c>
      <c r="GM16" s="146">
        <f t="shared" si="62"/>
        <v>2</v>
      </c>
      <c r="GN16" s="310">
        <f t="shared" si="63"/>
        <v>0</v>
      </c>
      <c r="GO16" s="311">
        <f t="shared" si="64"/>
        <v>0</v>
      </c>
      <c r="GP16" s="146">
        <f t="shared" si="65"/>
        <v>4</v>
      </c>
      <c r="GQ16" s="310">
        <f t="shared" si="66"/>
        <v>0</v>
      </c>
      <c r="GR16" s="311">
        <f t="shared" si="67"/>
        <v>0</v>
      </c>
      <c r="GS16" s="146">
        <f t="shared" si="68"/>
        <v>6</v>
      </c>
      <c r="GT16" s="310">
        <f t="shared" si="69"/>
        <v>0</v>
      </c>
      <c r="GU16" s="311">
        <f t="shared" si="70"/>
        <v>0</v>
      </c>
      <c r="GV16" s="146">
        <f t="shared" si="71"/>
        <v>8</v>
      </c>
      <c r="GW16" s="310">
        <f t="shared" si="72"/>
        <v>0</v>
      </c>
      <c r="GX16" s="311">
        <f t="shared" si="73"/>
        <v>0</v>
      </c>
      <c r="GY16" s="146">
        <f t="shared" si="74"/>
        <v>10</v>
      </c>
      <c r="GZ16" s="310">
        <f t="shared" si="75"/>
        <v>0</v>
      </c>
      <c r="HA16" s="311">
        <f t="shared" si="76"/>
        <v>0</v>
      </c>
      <c r="HB16" s="146">
        <f t="shared" si="77"/>
        <v>20</v>
      </c>
      <c r="HC16" s="310">
        <f t="shared" si="78"/>
        <v>0</v>
      </c>
      <c r="HD16" s="311">
        <f t="shared" si="79"/>
        <v>0</v>
      </c>
      <c r="HE16" s="146">
        <f t="shared" si="80"/>
        <v>40</v>
      </c>
      <c r="HF16" s="310">
        <f t="shared" si="81"/>
        <v>0</v>
      </c>
      <c r="HG16" s="311">
        <f t="shared" si="82"/>
        <v>0</v>
      </c>
      <c r="HH16" s="146">
        <f t="shared" si="83"/>
        <v>60</v>
      </c>
      <c r="HI16" s="310">
        <f t="shared" si="84"/>
        <v>0</v>
      </c>
      <c r="HJ16" s="311">
        <f t="shared" si="85"/>
        <v>0</v>
      </c>
      <c r="HK16" s="146">
        <f t="shared" si="86"/>
        <v>80</v>
      </c>
      <c r="HL16" s="310">
        <f t="shared" si="87"/>
        <v>0</v>
      </c>
      <c r="HM16" s="311">
        <f t="shared" si="88"/>
        <v>0</v>
      </c>
      <c r="HN16" s="146">
        <f t="shared" si="89"/>
        <v>100</v>
      </c>
      <c r="HO16" s="310">
        <f t="shared" si="90"/>
        <v>0</v>
      </c>
      <c r="HQ16" s="300"/>
      <c r="HR16" s="91"/>
      <c r="HV16" s="310"/>
      <c r="HW16" s="311">
        <v>1</v>
      </c>
      <c r="HX16" s="146">
        <v>1</v>
      </c>
      <c r="HY16" s="310">
        <f t="shared" si="91"/>
        <v>1.33333333333333e-6</v>
      </c>
      <c r="HZ16" s="311">
        <f t="shared" si="92"/>
        <v>1</v>
      </c>
      <c r="IA16" s="146">
        <f t="shared" si="93"/>
        <v>1</v>
      </c>
      <c r="IB16" s="310">
        <f t="shared" si="94"/>
        <v>2.66666666666667e-6</v>
      </c>
      <c r="IC16" s="311">
        <f t="shared" si="95"/>
        <v>1</v>
      </c>
      <c r="ID16" s="146">
        <f t="shared" si="96"/>
        <v>1</v>
      </c>
      <c r="IE16" s="310">
        <f t="shared" si="97"/>
        <v>4e-6</v>
      </c>
      <c r="IF16" s="311">
        <f t="shared" si="98"/>
        <v>1</v>
      </c>
      <c r="IG16" s="146">
        <f t="shared" si="99"/>
        <v>1</v>
      </c>
      <c r="IH16" s="310">
        <f t="shared" si="100"/>
        <v>5.33333333333334e-6</v>
      </c>
      <c r="II16" s="311">
        <f t="shared" si="101"/>
        <v>1</v>
      </c>
      <c r="IJ16" s="146">
        <f t="shared" si="102"/>
        <v>1</v>
      </c>
      <c r="IK16" s="310">
        <f t="shared" si="103"/>
        <v>6.66666666666667e-6</v>
      </c>
      <c r="IL16" s="311">
        <f t="shared" si="104"/>
        <v>1</v>
      </c>
      <c r="IM16" s="146">
        <f t="shared" si="105"/>
        <v>1</v>
      </c>
      <c r="IN16" s="310">
        <f t="shared" si="106"/>
        <v>1.33333333333333e-5</v>
      </c>
      <c r="IO16" s="311">
        <f t="shared" si="107"/>
        <v>1</v>
      </c>
      <c r="IP16" s="146">
        <f t="shared" si="108"/>
        <v>1</v>
      </c>
      <c r="IQ16" s="310">
        <f t="shared" si="109"/>
        <v>2.66666666666667e-5</v>
      </c>
      <c r="IR16" s="311">
        <f t="shared" si="110"/>
        <v>1</v>
      </c>
      <c r="IS16" s="146">
        <f t="shared" si="111"/>
        <v>1</v>
      </c>
      <c r="IT16" s="310">
        <f t="shared" si="112"/>
        <v>4e-5</v>
      </c>
      <c r="IU16" s="311">
        <f t="shared" si="113"/>
        <v>1</v>
      </c>
      <c r="IV16" s="146">
        <f t="shared" si="114"/>
        <v>1</v>
      </c>
      <c r="IW16" s="310">
        <f t="shared" si="115"/>
        <v>5.33333333333334e-5</v>
      </c>
      <c r="IX16" s="311">
        <f t="shared" si="116"/>
        <v>1</v>
      </c>
      <c r="IY16" s="146">
        <f t="shared" si="117"/>
        <v>1</v>
      </c>
      <c r="IZ16" s="310">
        <f t="shared" si="118"/>
        <v>6.66666666666667e-5</v>
      </c>
      <c r="JA16" s="311">
        <f t="shared" si="119"/>
        <v>1</v>
      </c>
      <c r="JB16" s="146">
        <f t="shared" si="120"/>
        <v>1</v>
      </c>
      <c r="JC16" s="310">
        <f t="shared" si="121"/>
        <v>0.000133333333333333</v>
      </c>
      <c r="JD16" s="311">
        <f t="shared" si="122"/>
        <v>1</v>
      </c>
      <c r="JE16" s="146">
        <f t="shared" si="123"/>
        <v>1</v>
      </c>
      <c r="JF16" s="310">
        <f t="shared" si="124"/>
        <v>0.000266666666666667</v>
      </c>
      <c r="JG16" s="311">
        <f t="shared" si="125"/>
        <v>1</v>
      </c>
      <c r="JH16" s="146">
        <f t="shared" si="126"/>
        <v>1</v>
      </c>
      <c r="JI16" s="310">
        <f t="shared" si="127"/>
        <v>0.0004</v>
      </c>
      <c r="JJ16" s="311">
        <f t="shared" si="128"/>
        <v>1</v>
      </c>
      <c r="JK16" s="146">
        <f t="shared" si="129"/>
        <v>1</v>
      </c>
      <c r="JL16" s="310">
        <f t="shared" si="130"/>
        <v>0.000533333333333334</v>
      </c>
      <c r="JM16" s="311">
        <f t="shared" si="131"/>
        <v>1</v>
      </c>
      <c r="JN16" s="146">
        <f t="shared" si="132"/>
        <v>1</v>
      </c>
      <c r="JO16" s="310">
        <f t="shared" si="133"/>
        <v>0.000666666666666667</v>
      </c>
      <c r="JP16" s="311">
        <f t="shared" si="134"/>
        <v>1</v>
      </c>
      <c r="JQ16" s="146">
        <f t="shared" si="135"/>
        <v>1</v>
      </c>
      <c r="JR16" s="310">
        <f t="shared" si="136"/>
        <v>0.00133333333333333</v>
      </c>
      <c r="JS16" s="311">
        <f t="shared" si="137"/>
        <v>1</v>
      </c>
      <c r="JT16" s="146">
        <f t="shared" si="138"/>
        <v>1</v>
      </c>
      <c r="JU16" s="310">
        <f t="shared" si="139"/>
        <v>0.00266666666666667</v>
      </c>
      <c r="JV16" s="311">
        <f t="shared" si="140"/>
        <v>1</v>
      </c>
      <c r="JW16" s="146">
        <f t="shared" si="141"/>
        <v>1</v>
      </c>
      <c r="JX16" s="310">
        <f t="shared" si="142"/>
        <v>0.004</v>
      </c>
      <c r="JY16" s="311">
        <f t="shared" si="143"/>
        <v>1</v>
      </c>
      <c r="JZ16" s="146">
        <f t="shared" si="144"/>
        <v>1</v>
      </c>
      <c r="KA16" s="310">
        <f t="shared" si="145"/>
        <v>0.00533333333333334</v>
      </c>
      <c r="KB16" s="311">
        <f t="shared" si="146"/>
        <v>1</v>
      </c>
      <c r="KC16" s="146">
        <f t="shared" si="147"/>
        <v>1</v>
      </c>
      <c r="KD16" s="310">
        <f t="shared" si="148"/>
        <v>0.00666666666666667</v>
      </c>
      <c r="KI16" s="334">
        <f t="shared" ref="KI16:LB16" si="196">$AI16*KI$4/10000*$F16*KI$3/$KQ$1</f>
        <v>0</v>
      </c>
      <c r="KJ16" s="334">
        <f t="shared" si="196"/>
        <v>0</v>
      </c>
      <c r="KK16" s="334">
        <f t="shared" si="196"/>
        <v>0</v>
      </c>
      <c r="KL16" s="334">
        <f t="shared" si="196"/>
        <v>0.00048</v>
      </c>
      <c r="KM16" s="334">
        <f t="shared" si="196"/>
        <v>0.0006</v>
      </c>
      <c r="KN16" s="334">
        <f t="shared" si="196"/>
        <v>0.0012</v>
      </c>
      <c r="KO16" s="334">
        <f t="shared" si="196"/>
        <v>0.0024</v>
      </c>
      <c r="KP16" s="334">
        <f t="shared" si="196"/>
        <v>0.0036</v>
      </c>
      <c r="KQ16" s="334">
        <f t="shared" si="196"/>
        <v>0.0048</v>
      </c>
      <c r="KR16" s="334">
        <f t="shared" si="196"/>
        <v>0.006</v>
      </c>
      <c r="KS16" s="334">
        <f t="shared" si="196"/>
        <v>0.012</v>
      </c>
      <c r="KT16" s="334">
        <f t="shared" si="196"/>
        <v>0.015</v>
      </c>
      <c r="KU16" s="334">
        <f t="shared" si="196"/>
        <v>0.0149976</v>
      </c>
      <c r="KV16" s="334">
        <f t="shared" si="196"/>
        <v>0.0149952</v>
      </c>
      <c r="KW16" s="334">
        <f t="shared" si="196"/>
        <v>0.014994</v>
      </c>
      <c r="KX16" s="334">
        <f t="shared" si="196"/>
        <v>0.014988</v>
      </c>
      <c r="KY16" s="334">
        <f t="shared" si="196"/>
        <v>0.014976</v>
      </c>
      <c r="KZ16" s="334">
        <f t="shared" si="196"/>
        <v>0.014976</v>
      </c>
      <c r="LA16" s="334">
        <f t="shared" si="196"/>
        <v>0.014976</v>
      </c>
      <c r="LB16" s="334">
        <f t="shared" si="196"/>
        <v>0.01494</v>
      </c>
      <c r="LI16" s="79">
        <v>0</v>
      </c>
      <c r="LJ16" s="79">
        <v>0</v>
      </c>
      <c r="LK16" s="79">
        <v>0</v>
      </c>
      <c r="LN16" s="108"/>
      <c r="LO16" s="343">
        <v>0.05</v>
      </c>
      <c r="LP16" s="343">
        <v>0.05</v>
      </c>
      <c r="LQ16" s="343">
        <v>0.05</v>
      </c>
      <c r="LR16" s="343">
        <v>0.05</v>
      </c>
      <c r="LS16" s="343">
        <v>0.05</v>
      </c>
      <c r="LT16" s="343">
        <v>0.025</v>
      </c>
      <c r="LU16" s="343">
        <v>0.025</v>
      </c>
      <c r="LV16" s="343">
        <v>0.025</v>
      </c>
      <c r="LW16" s="343">
        <v>0.025</v>
      </c>
      <c r="LX16" s="343">
        <v>0.025</v>
      </c>
      <c r="LY16" s="343">
        <v>0.005</v>
      </c>
      <c r="LZ16" s="343">
        <v>0.005</v>
      </c>
      <c r="MA16" s="343">
        <v>0.005</v>
      </c>
      <c r="MB16" s="343">
        <v>0.005</v>
      </c>
      <c r="MC16" s="343">
        <v>0.005</v>
      </c>
      <c r="MD16" s="343">
        <v>0.0009</v>
      </c>
      <c r="ME16" s="343">
        <v>0.0009</v>
      </c>
      <c r="MF16" s="343">
        <v>0.0009</v>
      </c>
      <c r="MG16" s="343">
        <v>0.0009</v>
      </c>
      <c r="MH16" s="343">
        <v>0.0009</v>
      </c>
      <c r="MI16" s="343">
        <v>0.0006</v>
      </c>
      <c r="MJ16" s="343">
        <v>0.00045</v>
      </c>
      <c r="MK16" s="343">
        <v>0.0004</v>
      </c>
      <c r="ML16" s="343">
        <v>0.0003</v>
      </c>
      <c r="MM16" s="343">
        <v>0.00025</v>
      </c>
      <c r="MN16" s="343">
        <v>0.00025</v>
      </c>
      <c r="MO16" s="343">
        <v>0.0002</v>
      </c>
      <c r="MP16" s="343">
        <v>0.0002</v>
      </c>
      <c r="MQ16" s="343"/>
      <c r="MR16" s="104">
        <v>1</v>
      </c>
      <c r="MS16" s="104">
        <v>1</v>
      </c>
      <c r="MT16" s="104">
        <v>1</v>
      </c>
      <c r="MU16" s="104">
        <v>1</v>
      </c>
      <c r="MV16" s="104">
        <v>1</v>
      </c>
      <c r="MW16" s="104">
        <v>1</v>
      </c>
      <c r="MX16" s="91">
        <v>1</v>
      </c>
      <c r="MY16" s="91">
        <v>1</v>
      </c>
      <c r="MZ16" s="91">
        <v>1</v>
      </c>
      <c r="NA16" s="91">
        <v>1</v>
      </c>
      <c r="NB16" s="91">
        <v>1</v>
      </c>
      <c r="NC16" s="91">
        <v>1</v>
      </c>
      <c r="ND16" s="91">
        <v>1</v>
      </c>
      <c r="NE16" s="91">
        <v>1</v>
      </c>
      <c r="NF16" s="91">
        <v>1</v>
      </c>
      <c r="NG16" s="91">
        <v>1</v>
      </c>
      <c r="NH16" s="91">
        <v>1</v>
      </c>
      <c r="NI16" s="91">
        <v>1</v>
      </c>
      <c r="NJ16" s="91">
        <v>1</v>
      </c>
      <c r="NK16" s="91">
        <v>1</v>
      </c>
      <c r="NL16" s="91">
        <v>1</v>
      </c>
      <c r="NM16" s="91">
        <v>1</v>
      </c>
      <c r="NN16" s="91">
        <v>1</v>
      </c>
      <c r="NO16" s="91">
        <v>1</v>
      </c>
      <c r="NP16" s="91">
        <v>1</v>
      </c>
      <c r="NQ16" s="91">
        <v>1</v>
      </c>
      <c r="NR16" s="91">
        <v>1</v>
      </c>
      <c r="NS16" s="91">
        <v>1</v>
      </c>
      <c r="NT16" s="91"/>
      <c r="NU16" s="345">
        <f t="shared" si="150"/>
        <v>0.0006</v>
      </c>
      <c r="NV16" s="345">
        <f t="shared" si="151"/>
        <v>0.0012</v>
      </c>
      <c r="NW16" s="345">
        <f t="shared" si="152"/>
        <v>0.0018</v>
      </c>
      <c r="NX16" s="345">
        <f t="shared" si="153"/>
        <v>0.0024</v>
      </c>
      <c r="NY16" s="345">
        <f t="shared" si="154"/>
        <v>0.003</v>
      </c>
      <c r="NZ16" s="345">
        <f t="shared" si="155"/>
        <v>0.003</v>
      </c>
      <c r="OA16" s="345">
        <f t="shared" si="156"/>
        <v>0.006</v>
      </c>
      <c r="OB16" s="345">
        <f t="shared" si="157"/>
        <v>0.009</v>
      </c>
      <c r="OC16" s="345">
        <f t="shared" si="158"/>
        <v>0.012</v>
      </c>
      <c r="OD16" s="345">
        <f t="shared" si="159"/>
        <v>0.015</v>
      </c>
      <c r="OE16" s="345">
        <f t="shared" si="160"/>
        <v>0.006</v>
      </c>
      <c r="OF16" s="345">
        <f t="shared" si="161"/>
        <v>0.012</v>
      </c>
      <c r="OG16" s="345">
        <f t="shared" si="162"/>
        <v>0.018</v>
      </c>
      <c r="OH16" s="345">
        <f t="shared" si="163"/>
        <v>0.024</v>
      </c>
      <c r="OI16" s="345">
        <f t="shared" si="164"/>
        <v>0.03</v>
      </c>
      <c r="OJ16" s="345">
        <f t="shared" si="165"/>
        <v>0.0108</v>
      </c>
      <c r="OK16" s="345">
        <f t="shared" si="166"/>
        <v>0.0216</v>
      </c>
      <c r="OL16" s="345">
        <f t="shared" si="167"/>
        <v>0.0324</v>
      </c>
      <c r="OM16" s="345">
        <f t="shared" si="168"/>
        <v>0.0432</v>
      </c>
      <c r="ON16" s="345">
        <f t="shared" si="169"/>
        <v>0.054</v>
      </c>
      <c r="OO16" s="345">
        <f t="shared" si="170"/>
        <v>0.054</v>
      </c>
      <c r="OP16" s="345">
        <f t="shared" si="171"/>
        <v>0.054</v>
      </c>
      <c r="OQ16" s="345">
        <f t="shared" si="172"/>
        <v>0.06</v>
      </c>
      <c r="OR16" s="345">
        <f t="shared" si="173"/>
        <v>0.054</v>
      </c>
      <c r="OS16" s="345">
        <f t="shared" si="174"/>
        <v>0.0525</v>
      </c>
      <c r="OT16" s="345">
        <f t="shared" si="175"/>
        <v>0.06</v>
      </c>
      <c r="OU16" s="345">
        <f t="shared" si="176"/>
        <v>0.054</v>
      </c>
      <c r="OV16" s="345">
        <f t="shared" si="177"/>
        <v>0.06</v>
      </c>
      <c r="OX16" s="352"/>
      <c r="OY16" s="346">
        <v>500000</v>
      </c>
      <c r="OZ16" s="354">
        <v>0.014</v>
      </c>
      <c r="PA16" s="350">
        <f>'[1]Sheet3 '!$AJ$5/OY16</f>
        <v>50</v>
      </c>
      <c r="PB16" s="374">
        <f t="shared" si="186"/>
        <v>9.92063492063492</v>
      </c>
      <c r="PC16" s="374">
        <f t="shared" si="188"/>
        <v>9.92063492063492</v>
      </c>
      <c r="PD16" s="375">
        <v>10</v>
      </c>
      <c r="PE16" s="369"/>
      <c r="PF16" s="370">
        <f>PF$3*$F16*$AG16*PF$4/'[1]Sheet3 '!$AJ$5</f>
        <v>0.00168</v>
      </c>
      <c r="PG16" s="370">
        <f>PG$3*$F16*$AG16*PG$4/'[1]Sheet3 '!$AJ$5</f>
        <v>0.0016794</v>
      </c>
      <c r="PH16" s="370">
        <f>PH$3*$F16*$AG16*PH$4/'[1]Sheet3 '!$AJ$5</f>
        <v>0.00168</v>
      </c>
      <c r="PI16" s="370">
        <f>PI$3*$F16*$AG16*PI$4/'[1]Sheet3 '!$AJ$5</f>
        <v>0.001512</v>
      </c>
      <c r="PJ16" s="370">
        <f>PJ$3*$F16*$AG16*PJ$4/'[1]Sheet3 '!$AJ$5</f>
        <v>0.001512</v>
      </c>
      <c r="PK16" s="370">
        <f>PK$3*$F16*$AG16*PK$4/'[1]Sheet3 '!$AJ$5</f>
        <v>0.00144</v>
      </c>
      <c r="PL16" s="370">
        <f>PL$3*$F16*$AG16*PL$4/'[1]Sheet3 '!$AJ$5</f>
        <v>0.001296</v>
      </c>
      <c r="PM16" s="370">
        <f>PM$3*$F16*$AG16*PM$4/'[1]Sheet3 '!$AJ$5</f>
        <v>0.001224</v>
      </c>
      <c r="PN16" s="370">
        <f>PN$3*$F16*$AG16*PN$4/'[1]Sheet3 '!$AJ$5</f>
        <v>0.0011112</v>
      </c>
      <c r="PO16" s="370">
        <f>PO$3*$F16*$AG16*PO$4/'[1]Sheet3 '!$AJ$5</f>
        <v>0.00096</v>
      </c>
      <c r="PP16" s="370">
        <f>PP$3*$F16*$AG16*PP$4/'[1]Sheet3 '!$AJ$5</f>
        <v>0.000864</v>
      </c>
      <c r="PQ16" s="370">
        <f>PQ$3*$F16*$AG16*PQ$4/'[1]Sheet3 '!$AJ$5</f>
        <v>0.000768</v>
      </c>
      <c r="PR16" s="370">
        <f>PR$3*$F16*$AG16*PR$4/'[1]Sheet3 '!$AJ$5</f>
        <v>0.00048</v>
      </c>
      <c r="PS16" s="367"/>
      <c r="PT16" s="367"/>
      <c r="PU16" s="367"/>
    </row>
    <row r="17" ht="16.2" spans="1:437">
      <c r="A17" s="39">
        <v>12</v>
      </c>
      <c r="B17" s="39" t="s">
        <v>360</v>
      </c>
      <c r="C17" s="39">
        <v>2</v>
      </c>
      <c r="D17" s="39">
        <v>-1</v>
      </c>
      <c r="E17" s="39"/>
      <c r="F17" s="39">
        <v>12</v>
      </c>
      <c r="G17" s="107">
        <v>12</v>
      </c>
      <c r="H17" s="39">
        <f t="shared" si="5"/>
        <v>12</v>
      </c>
      <c r="I17" s="127"/>
      <c r="J17" s="39">
        <f t="shared" si="6"/>
        <v>12</v>
      </c>
      <c r="K17" s="127"/>
      <c r="L17" s="127"/>
      <c r="M17" s="128">
        <f t="shared" si="178"/>
        <v>12</v>
      </c>
      <c r="N17" s="39">
        <f t="shared" ref="N17:N26" si="197">ROUND(IF(C17=4,F17*10%,0),0)</f>
        <v>0</v>
      </c>
      <c r="O17" s="39">
        <f t="shared" si="8"/>
        <v>0</v>
      </c>
      <c r="P17" s="39">
        <v>0</v>
      </c>
      <c r="Q17" s="140">
        <v>0.0083328</v>
      </c>
      <c r="R17" s="91">
        <v>1</v>
      </c>
      <c r="S17" s="141">
        <v>0</v>
      </c>
      <c r="T17" s="146">
        <f t="shared" si="9"/>
        <v>0.002</v>
      </c>
      <c r="U17" s="143">
        <v>0</v>
      </c>
      <c r="V17" s="143" t="s">
        <v>287</v>
      </c>
      <c r="W17" s="147">
        <v>0</v>
      </c>
      <c r="X17" s="145">
        <v>3</v>
      </c>
      <c r="Y17" s="166">
        <v>1</v>
      </c>
      <c r="Z17" s="143" t="str">
        <f t="shared" si="10"/>
        <v>[[0,1],[0,1],[0,1],[0,1],[0,1],[0,1],[0,1],[0,1],[0,1],[0,1],[0,2],[0,4],[0,6],[0,8],[0,10],[0,20],[0,40],[0,60],[0,80],[0,100]]</v>
      </c>
      <c r="AA17" s="143">
        <v>1</v>
      </c>
      <c r="AB17" s="143">
        <v>1</v>
      </c>
      <c r="AC17" s="143" t="str">
        <f t="shared" si="11"/>
        <v>[[1,1],[1,1],[1,1],[1,1],[1,1],[1,1],[1,1],[1,1],[1,1],[1,1],[1,1],[1,1],[1,1],[1,1],[1,1],[1,1],[1,1],[1,1],[1,1],[1,1]]</v>
      </c>
      <c r="AD17" s="39">
        <v>0</v>
      </c>
      <c r="AE17" s="169">
        <v>0</v>
      </c>
      <c r="AF17" s="168">
        <f t="shared" si="12"/>
        <v>0</v>
      </c>
      <c r="AG17" s="168">
        <v>0.05</v>
      </c>
      <c r="AH17" s="168">
        <v>0</v>
      </c>
      <c r="AI17" s="186">
        <f t="shared" si="194"/>
        <v>0.05</v>
      </c>
      <c r="AJ17" s="186">
        <f t="shared" si="194"/>
        <v>0</v>
      </c>
      <c r="AK17" s="186">
        <f t="shared" si="194"/>
        <v>0</v>
      </c>
      <c r="AL17" s="187">
        <v>0</v>
      </c>
      <c r="AM17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7" s="39" t="str">
        <f t="shared" si="14"/>
        <v>[[1,5],[2,2],[3,1]]</v>
      </c>
      <c r="AO17" s="195" t="str">
        <f t="shared" si="15"/>
        <v>[0.106667,0.053333,0.035556]</v>
      </c>
      <c r="AP17" s="195">
        <v>0</v>
      </c>
      <c r="AQ17" s="195">
        <v>1</v>
      </c>
      <c r="AR17" s="195">
        <f t="shared" si="16"/>
        <v>1</v>
      </c>
      <c r="AS17" s="195">
        <v>0</v>
      </c>
      <c r="AT17" s="195">
        <v>0.4</v>
      </c>
      <c r="AU17" s="195" t="s">
        <v>288</v>
      </c>
      <c r="AV17" s="195">
        <v>1</v>
      </c>
      <c r="AW17" s="199">
        <v>5</v>
      </c>
      <c r="AX17" s="39">
        <f t="shared" si="192"/>
        <v>-1</v>
      </c>
      <c r="AY17" s="39">
        <v>0</v>
      </c>
      <c r="AZ17" s="96"/>
      <c r="BA17" s="96"/>
      <c r="BB17" s="96" t="s">
        <v>289</v>
      </c>
      <c r="BC17" s="200">
        <v>0.85</v>
      </c>
      <c r="BD17" s="200">
        <f>BC17</f>
        <v>0.85</v>
      </c>
      <c r="BE17" s="39"/>
      <c r="BF17" s="39"/>
      <c r="BG17" s="39">
        <v>0.5</v>
      </c>
      <c r="BH17" s="39">
        <v>1</v>
      </c>
      <c r="BI17" s="39" t="s">
        <v>347</v>
      </c>
      <c r="BJ17" s="203">
        <v>0.75</v>
      </c>
      <c r="BK17" s="203">
        <v>0.6</v>
      </c>
      <c r="BL17" s="96">
        <f t="shared" si="18"/>
        <v>12</v>
      </c>
      <c r="BM17" s="96" t="s">
        <v>321</v>
      </c>
      <c r="BN17" s="96">
        <v>1</v>
      </c>
      <c r="BO17" s="96" t="s">
        <v>292</v>
      </c>
      <c r="BP17" s="96" t="s">
        <v>293</v>
      </c>
      <c r="BQ17" s="207" t="s">
        <v>361</v>
      </c>
      <c r="BR17" s="207" t="s">
        <v>361</v>
      </c>
      <c r="BS17" s="128">
        <v>13</v>
      </c>
      <c r="BT17" s="128">
        <v>1</v>
      </c>
      <c r="BU17" s="127"/>
      <c r="BV17" s="127"/>
      <c r="BW17" s="127" t="s">
        <v>295</v>
      </c>
      <c r="BX17" s="218">
        <v>0</v>
      </c>
      <c r="BY17" s="128">
        <f t="shared" si="19"/>
        <v>9</v>
      </c>
      <c r="BZ17" s="219" t="str">
        <f t="shared" si="20"/>
        <v>[9,6,12,9]</v>
      </c>
      <c r="CA17" s="42">
        <v>1</v>
      </c>
      <c r="CB17" s="42">
        <v>1</v>
      </c>
      <c r="CC17" s="42">
        <v>0</v>
      </c>
      <c r="CD17" s="42">
        <v>0</v>
      </c>
      <c r="CE17" s="42">
        <v>0</v>
      </c>
      <c r="CF17" s="42">
        <v>1</v>
      </c>
      <c r="CG17" s="42">
        <v>0</v>
      </c>
      <c r="CH17" s="42"/>
      <c r="CI17" s="42"/>
      <c r="CJ17" s="42"/>
      <c r="CK17" s="42"/>
      <c r="CL17" s="42"/>
      <c r="CM17" s="42"/>
      <c r="CN17" s="42"/>
      <c r="CO17" s="42"/>
      <c r="CP17" s="42" t="s">
        <v>310</v>
      </c>
      <c r="CQ17" s="42"/>
      <c r="CR17" s="42"/>
      <c r="CS17" s="53" t="s">
        <v>297</v>
      </c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 t="s">
        <v>362</v>
      </c>
      <c r="DV17" s="42">
        <f t="shared" si="21"/>
        <v>9</v>
      </c>
      <c r="DW17" s="128">
        <f t="shared" si="22"/>
        <v>6</v>
      </c>
      <c r="DX17" s="128">
        <f t="shared" si="23"/>
        <v>12</v>
      </c>
      <c r="DY17" s="128">
        <f t="shared" si="24"/>
        <v>9</v>
      </c>
      <c r="DZ17" s="128"/>
      <c r="EK17" s="269">
        <f t="shared" si="25"/>
        <v>13.2</v>
      </c>
      <c r="EL17" s="270">
        <f t="shared" si="195"/>
        <v>0.1</v>
      </c>
      <c r="EM17" s="271">
        <v>1</v>
      </c>
      <c r="EN17" s="108">
        <v>5</v>
      </c>
      <c r="EO17" s="271">
        <v>2</v>
      </c>
      <c r="EP17" s="108">
        <v>2</v>
      </c>
      <c r="EQ17" s="271">
        <v>3</v>
      </c>
      <c r="ER17" s="108">
        <v>1</v>
      </c>
      <c r="ES17" s="108">
        <f t="shared" si="26"/>
        <v>1.5</v>
      </c>
      <c r="ET17" s="108">
        <f t="shared" si="27"/>
        <v>7.5</v>
      </c>
      <c r="EU17" s="283">
        <f t="shared" si="28"/>
        <v>0.106667</v>
      </c>
      <c r="EV17" s="108">
        <f t="shared" si="29"/>
        <v>15</v>
      </c>
      <c r="EW17" s="293">
        <f t="shared" si="30"/>
        <v>0.053333</v>
      </c>
      <c r="EX17" s="108">
        <f t="shared" si="31"/>
        <v>22.5</v>
      </c>
      <c r="EY17" s="294">
        <f t="shared" si="32"/>
        <v>0.035556</v>
      </c>
      <c r="FB17" s="300"/>
      <c r="FC17" s="91"/>
      <c r="FG17" s="310"/>
      <c r="FH17" s="311">
        <v>0</v>
      </c>
      <c r="FI17" s="146">
        <v>1</v>
      </c>
      <c r="FJ17" s="310">
        <f t="shared" si="33"/>
        <v>0</v>
      </c>
      <c r="FK17" s="311">
        <f t="shared" si="34"/>
        <v>0</v>
      </c>
      <c r="FL17" s="146">
        <f t="shared" si="35"/>
        <v>1</v>
      </c>
      <c r="FM17" s="310">
        <f t="shared" si="36"/>
        <v>0</v>
      </c>
      <c r="FN17" s="311">
        <f t="shared" si="37"/>
        <v>0</v>
      </c>
      <c r="FO17" s="146">
        <f t="shared" si="38"/>
        <v>1</v>
      </c>
      <c r="FP17" s="310">
        <f t="shared" si="39"/>
        <v>0</v>
      </c>
      <c r="FQ17" s="311">
        <f t="shared" si="40"/>
        <v>0</v>
      </c>
      <c r="FR17" s="146">
        <f t="shared" si="41"/>
        <v>1</v>
      </c>
      <c r="FS17" s="310">
        <f t="shared" si="42"/>
        <v>0</v>
      </c>
      <c r="FT17" s="311">
        <f t="shared" si="43"/>
        <v>0</v>
      </c>
      <c r="FU17" s="146">
        <f t="shared" si="44"/>
        <v>1</v>
      </c>
      <c r="FV17" s="310">
        <f t="shared" si="45"/>
        <v>0</v>
      </c>
      <c r="FW17" s="311">
        <f t="shared" si="46"/>
        <v>0</v>
      </c>
      <c r="FX17" s="146">
        <f t="shared" si="47"/>
        <v>1</v>
      </c>
      <c r="FY17" s="310">
        <f t="shared" si="48"/>
        <v>0</v>
      </c>
      <c r="FZ17" s="311">
        <f t="shared" si="49"/>
        <v>0</v>
      </c>
      <c r="GA17" s="146">
        <f t="shared" si="50"/>
        <v>1</v>
      </c>
      <c r="GB17" s="310">
        <f t="shared" si="51"/>
        <v>0</v>
      </c>
      <c r="GC17" s="311">
        <f t="shared" si="52"/>
        <v>0</v>
      </c>
      <c r="GD17" s="146">
        <f t="shared" si="53"/>
        <v>1</v>
      </c>
      <c r="GE17" s="310">
        <f t="shared" si="54"/>
        <v>0</v>
      </c>
      <c r="GF17" s="311">
        <f t="shared" si="55"/>
        <v>0</v>
      </c>
      <c r="GG17" s="146">
        <f t="shared" si="56"/>
        <v>1</v>
      </c>
      <c r="GH17" s="310">
        <f t="shared" si="57"/>
        <v>0</v>
      </c>
      <c r="GI17" s="311">
        <f t="shared" si="58"/>
        <v>0</v>
      </c>
      <c r="GJ17" s="146">
        <f t="shared" si="59"/>
        <v>1</v>
      </c>
      <c r="GK17" s="310">
        <f t="shared" si="60"/>
        <v>0</v>
      </c>
      <c r="GL17" s="311">
        <f t="shared" si="61"/>
        <v>0</v>
      </c>
      <c r="GM17" s="146">
        <f t="shared" si="62"/>
        <v>2</v>
      </c>
      <c r="GN17" s="310">
        <f t="shared" si="63"/>
        <v>0</v>
      </c>
      <c r="GO17" s="311">
        <f t="shared" si="64"/>
        <v>0</v>
      </c>
      <c r="GP17" s="146">
        <f t="shared" si="65"/>
        <v>4</v>
      </c>
      <c r="GQ17" s="310">
        <f t="shared" si="66"/>
        <v>0</v>
      </c>
      <c r="GR17" s="311">
        <f t="shared" si="67"/>
        <v>0</v>
      </c>
      <c r="GS17" s="146">
        <f t="shared" si="68"/>
        <v>6</v>
      </c>
      <c r="GT17" s="310">
        <f t="shared" si="69"/>
        <v>0</v>
      </c>
      <c r="GU17" s="311">
        <f t="shared" si="70"/>
        <v>0</v>
      </c>
      <c r="GV17" s="146">
        <f t="shared" si="71"/>
        <v>8</v>
      </c>
      <c r="GW17" s="310">
        <f t="shared" si="72"/>
        <v>0</v>
      </c>
      <c r="GX17" s="311">
        <f t="shared" si="73"/>
        <v>0</v>
      </c>
      <c r="GY17" s="146">
        <f t="shared" si="74"/>
        <v>10</v>
      </c>
      <c r="GZ17" s="310">
        <f t="shared" si="75"/>
        <v>0</v>
      </c>
      <c r="HA17" s="311">
        <f t="shared" si="76"/>
        <v>0</v>
      </c>
      <c r="HB17" s="146">
        <f t="shared" si="77"/>
        <v>20</v>
      </c>
      <c r="HC17" s="310">
        <f t="shared" si="78"/>
        <v>0</v>
      </c>
      <c r="HD17" s="311">
        <f t="shared" si="79"/>
        <v>0</v>
      </c>
      <c r="HE17" s="146">
        <f t="shared" si="80"/>
        <v>40</v>
      </c>
      <c r="HF17" s="310">
        <f t="shared" si="81"/>
        <v>0</v>
      </c>
      <c r="HG17" s="311">
        <f t="shared" si="82"/>
        <v>0</v>
      </c>
      <c r="HH17" s="146">
        <f t="shared" si="83"/>
        <v>60</v>
      </c>
      <c r="HI17" s="310">
        <f t="shared" si="84"/>
        <v>0</v>
      </c>
      <c r="HJ17" s="311">
        <f t="shared" si="85"/>
        <v>0</v>
      </c>
      <c r="HK17" s="146">
        <f t="shared" si="86"/>
        <v>80</v>
      </c>
      <c r="HL17" s="310">
        <f t="shared" si="87"/>
        <v>0</v>
      </c>
      <c r="HM17" s="311">
        <f t="shared" si="88"/>
        <v>0</v>
      </c>
      <c r="HN17" s="146">
        <f t="shared" si="89"/>
        <v>100</v>
      </c>
      <c r="HO17" s="310">
        <f t="shared" si="90"/>
        <v>0</v>
      </c>
      <c r="HQ17" s="300"/>
      <c r="HR17" s="91"/>
      <c r="HV17" s="310"/>
      <c r="HW17" s="311">
        <v>1</v>
      </c>
      <c r="HX17" s="146">
        <v>1</v>
      </c>
      <c r="HY17" s="310">
        <f t="shared" si="91"/>
        <v>1.33333333333333e-6</v>
      </c>
      <c r="HZ17" s="311">
        <f t="shared" si="92"/>
        <v>1</v>
      </c>
      <c r="IA17" s="146">
        <f t="shared" si="93"/>
        <v>1</v>
      </c>
      <c r="IB17" s="310">
        <f t="shared" si="94"/>
        <v>2.66666666666667e-6</v>
      </c>
      <c r="IC17" s="311">
        <f t="shared" si="95"/>
        <v>1</v>
      </c>
      <c r="ID17" s="146">
        <f t="shared" si="96"/>
        <v>1</v>
      </c>
      <c r="IE17" s="310">
        <f t="shared" si="97"/>
        <v>4e-6</v>
      </c>
      <c r="IF17" s="311">
        <f t="shared" si="98"/>
        <v>1</v>
      </c>
      <c r="IG17" s="146">
        <f t="shared" si="99"/>
        <v>1</v>
      </c>
      <c r="IH17" s="310">
        <f t="shared" si="100"/>
        <v>5.33333333333334e-6</v>
      </c>
      <c r="II17" s="311">
        <f t="shared" si="101"/>
        <v>1</v>
      </c>
      <c r="IJ17" s="146">
        <f t="shared" si="102"/>
        <v>1</v>
      </c>
      <c r="IK17" s="310">
        <f t="shared" si="103"/>
        <v>6.66666666666667e-6</v>
      </c>
      <c r="IL17" s="311">
        <f t="shared" si="104"/>
        <v>1</v>
      </c>
      <c r="IM17" s="146">
        <f t="shared" si="105"/>
        <v>1</v>
      </c>
      <c r="IN17" s="310">
        <f t="shared" si="106"/>
        <v>1.33333333333333e-5</v>
      </c>
      <c r="IO17" s="311">
        <f t="shared" si="107"/>
        <v>1</v>
      </c>
      <c r="IP17" s="146">
        <f t="shared" si="108"/>
        <v>1</v>
      </c>
      <c r="IQ17" s="310">
        <f t="shared" si="109"/>
        <v>2.66666666666667e-5</v>
      </c>
      <c r="IR17" s="311">
        <f t="shared" si="110"/>
        <v>1</v>
      </c>
      <c r="IS17" s="146">
        <f t="shared" si="111"/>
        <v>1</v>
      </c>
      <c r="IT17" s="310">
        <f t="shared" si="112"/>
        <v>4e-5</v>
      </c>
      <c r="IU17" s="311">
        <f t="shared" si="113"/>
        <v>1</v>
      </c>
      <c r="IV17" s="146">
        <f t="shared" si="114"/>
        <v>1</v>
      </c>
      <c r="IW17" s="310">
        <f t="shared" si="115"/>
        <v>5.33333333333334e-5</v>
      </c>
      <c r="IX17" s="311">
        <f t="shared" si="116"/>
        <v>1</v>
      </c>
      <c r="IY17" s="146">
        <f t="shared" si="117"/>
        <v>1</v>
      </c>
      <c r="IZ17" s="310">
        <f t="shared" si="118"/>
        <v>6.66666666666667e-5</v>
      </c>
      <c r="JA17" s="311">
        <f t="shared" si="119"/>
        <v>1</v>
      </c>
      <c r="JB17" s="146">
        <f t="shared" si="120"/>
        <v>1</v>
      </c>
      <c r="JC17" s="310">
        <f t="shared" si="121"/>
        <v>0.000133333333333333</v>
      </c>
      <c r="JD17" s="311">
        <f t="shared" si="122"/>
        <v>1</v>
      </c>
      <c r="JE17" s="146">
        <f t="shared" si="123"/>
        <v>1</v>
      </c>
      <c r="JF17" s="310">
        <f t="shared" si="124"/>
        <v>0.000266666666666667</v>
      </c>
      <c r="JG17" s="311">
        <f t="shared" si="125"/>
        <v>1</v>
      </c>
      <c r="JH17" s="146">
        <f t="shared" si="126"/>
        <v>1</v>
      </c>
      <c r="JI17" s="310">
        <f t="shared" si="127"/>
        <v>0.0004</v>
      </c>
      <c r="JJ17" s="311">
        <f t="shared" si="128"/>
        <v>1</v>
      </c>
      <c r="JK17" s="146">
        <f t="shared" si="129"/>
        <v>1</v>
      </c>
      <c r="JL17" s="310">
        <f t="shared" si="130"/>
        <v>0.000533333333333334</v>
      </c>
      <c r="JM17" s="311">
        <f t="shared" si="131"/>
        <v>1</v>
      </c>
      <c r="JN17" s="146">
        <f t="shared" si="132"/>
        <v>1</v>
      </c>
      <c r="JO17" s="310">
        <f t="shared" si="133"/>
        <v>0.000666666666666667</v>
      </c>
      <c r="JP17" s="311">
        <f t="shared" si="134"/>
        <v>1</v>
      </c>
      <c r="JQ17" s="146">
        <f t="shared" si="135"/>
        <v>1</v>
      </c>
      <c r="JR17" s="310">
        <f t="shared" si="136"/>
        <v>0.00133333333333333</v>
      </c>
      <c r="JS17" s="311">
        <f t="shared" si="137"/>
        <v>1</v>
      </c>
      <c r="JT17" s="146">
        <f t="shared" si="138"/>
        <v>1</v>
      </c>
      <c r="JU17" s="310">
        <f t="shared" si="139"/>
        <v>0.00266666666666667</v>
      </c>
      <c r="JV17" s="311">
        <f t="shared" si="140"/>
        <v>1</v>
      </c>
      <c r="JW17" s="146">
        <f t="shared" si="141"/>
        <v>1</v>
      </c>
      <c r="JX17" s="310">
        <f t="shared" si="142"/>
        <v>0.004</v>
      </c>
      <c r="JY17" s="311">
        <f t="shared" si="143"/>
        <v>1</v>
      </c>
      <c r="JZ17" s="146">
        <f t="shared" si="144"/>
        <v>1</v>
      </c>
      <c r="KA17" s="310">
        <f t="shared" si="145"/>
        <v>0.00533333333333334</v>
      </c>
      <c r="KB17" s="311">
        <f t="shared" si="146"/>
        <v>1</v>
      </c>
      <c r="KC17" s="146">
        <f t="shared" si="147"/>
        <v>1</v>
      </c>
      <c r="KD17" s="310">
        <f t="shared" si="148"/>
        <v>0.00666666666666667</v>
      </c>
      <c r="KI17" s="334">
        <f t="shared" ref="KI17:LB17" si="198">$AI17*KI$4/10000*$F17*KI$3/$KQ$1</f>
        <v>0</v>
      </c>
      <c r="KJ17" s="334">
        <f t="shared" si="198"/>
        <v>0</v>
      </c>
      <c r="KK17" s="334">
        <f t="shared" si="198"/>
        <v>0</v>
      </c>
      <c r="KL17" s="334">
        <f t="shared" si="198"/>
        <v>0.00048</v>
      </c>
      <c r="KM17" s="334">
        <f t="shared" si="198"/>
        <v>0.0006</v>
      </c>
      <c r="KN17" s="334">
        <f t="shared" si="198"/>
        <v>0.0012</v>
      </c>
      <c r="KO17" s="334">
        <f t="shared" si="198"/>
        <v>0.0024</v>
      </c>
      <c r="KP17" s="334">
        <f t="shared" si="198"/>
        <v>0.0036</v>
      </c>
      <c r="KQ17" s="334">
        <f t="shared" si="198"/>
        <v>0.0048</v>
      </c>
      <c r="KR17" s="334">
        <f t="shared" si="198"/>
        <v>0.006</v>
      </c>
      <c r="KS17" s="334">
        <f t="shared" si="198"/>
        <v>0.012</v>
      </c>
      <c r="KT17" s="334">
        <f t="shared" si="198"/>
        <v>0.015</v>
      </c>
      <c r="KU17" s="334">
        <f t="shared" si="198"/>
        <v>0.0149976</v>
      </c>
      <c r="KV17" s="334">
        <f t="shared" si="198"/>
        <v>0.0149952</v>
      </c>
      <c r="KW17" s="334">
        <f t="shared" si="198"/>
        <v>0.014994</v>
      </c>
      <c r="KX17" s="334">
        <f t="shared" si="198"/>
        <v>0.014988</v>
      </c>
      <c r="KY17" s="334">
        <f t="shared" si="198"/>
        <v>0.014976</v>
      </c>
      <c r="KZ17" s="334">
        <f t="shared" si="198"/>
        <v>0.014976</v>
      </c>
      <c r="LA17" s="334">
        <f t="shared" si="198"/>
        <v>0.014976</v>
      </c>
      <c r="LB17" s="334">
        <f t="shared" si="198"/>
        <v>0.01494</v>
      </c>
      <c r="LI17" s="79">
        <v>0</v>
      </c>
      <c r="LJ17" s="79">
        <v>0</v>
      </c>
      <c r="LK17" s="79">
        <v>0</v>
      </c>
      <c r="LN17" s="108"/>
      <c r="LO17" s="343">
        <v>0.05</v>
      </c>
      <c r="LP17" s="343">
        <v>0.05</v>
      </c>
      <c r="LQ17" s="343">
        <v>0.05</v>
      </c>
      <c r="LR17" s="343">
        <v>0.05</v>
      </c>
      <c r="LS17" s="343">
        <v>0.05</v>
      </c>
      <c r="LT17" s="343">
        <v>0.025</v>
      </c>
      <c r="LU17" s="343">
        <v>0.025</v>
      </c>
      <c r="LV17" s="343">
        <v>0.025</v>
      </c>
      <c r="LW17" s="343">
        <v>0.025</v>
      </c>
      <c r="LX17" s="343">
        <v>0.025</v>
      </c>
      <c r="LY17" s="343">
        <v>0.005</v>
      </c>
      <c r="LZ17" s="343">
        <v>0.005</v>
      </c>
      <c r="MA17" s="343">
        <v>0.005</v>
      </c>
      <c r="MB17" s="343">
        <v>0.005</v>
      </c>
      <c r="MC17" s="343">
        <v>0.005</v>
      </c>
      <c r="MD17" s="343">
        <v>0.0009</v>
      </c>
      <c r="ME17" s="343">
        <v>0.0009</v>
      </c>
      <c r="MF17" s="343">
        <v>0.0009</v>
      </c>
      <c r="MG17" s="343">
        <v>0.0009</v>
      </c>
      <c r="MH17" s="343">
        <v>0.0009</v>
      </c>
      <c r="MI17" s="343">
        <v>0.0006</v>
      </c>
      <c r="MJ17" s="343">
        <v>0.00045</v>
      </c>
      <c r="MK17" s="343">
        <v>0.0004</v>
      </c>
      <c r="ML17" s="343">
        <v>0.0003</v>
      </c>
      <c r="MM17" s="343">
        <v>0.00025</v>
      </c>
      <c r="MN17" s="343">
        <v>0.00025</v>
      </c>
      <c r="MO17" s="343">
        <v>0.0002</v>
      </c>
      <c r="MP17" s="343">
        <v>0.0002</v>
      </c>
      <c r="MQ17" s="343"/>
      <c r="MR17" s="104">
        <v>1</v>
      </c>
      <c r="MS17" s="104">
        <v>1</v>
      </c>
      <c r="MT17" s="104">
        <v>1</v>
      </c>
      <c r="MU17" s="104">
        <v>1</v>
      </c>
      <c r="MV17" s="104">
        <v>1</v>
      </c>
      <c r="MW17" s="104">
        <v>1</v>
      </c>
      <c r="MX17" s="91">
        <v>1</v>
      </c>
      <c r="MY17" s="91">
        <v>1</v>
      </c>
      <c r="MZ17" s="91">
        <v>1</v>
      </c>
      <c r="NA17" s="91">
        <v>1</v>
      </c>
      <c r="NB17" s="91">
        <v>1</v>
      </c>
      <c r="NC17" s="91">
        <v>1</v>
      </c>
      <c r="ND17" s="91">
        <v>1</v>
      </c>
      <c r="NE17" s="91">
        <v>1</v>
      </c>
      <c r="NF17" s="91">
        <v>1</v>
      </c>
      <c r="NG17" s="91">
        <v>1</v>
      </c>
      <c r="NH17" s="91">
        <v>1</v>
      </c>
      <c r="NI17" s="91">
        <v>1</v>
      </c>
      <c r="NJ17" s="91">
        <v>1</v>
      </c>
      <c r="NK17" s="91">
        <v>1</v>
      </c>
      <c r="NL17" s="91">
        <v>1</v>
      </c>
      <c r="NM17" s="91">
        <v>1</v>
      </c>
      <c r="NN17" s="91">
        <v>1</v>
      </c>
      <c r="NO17" s="91">
        <v>1</v>
      </c>
      <c r="NP17" s="91">
        <v>1</v>
      </c>
      <c r="NQ17" s="91">
        <v>1</v>
      </c>
      <c r="NR17" s="91">
        <v>1</v>
      </c>
      <c r="NS17" s="91">
        <v>1</v>
      </c>
      <c r="NT17" s="91"/>
      <c r="NU17" s="345">
        <f t="shared" si="150"/>
        <v>0.0006</v>
      </c>
      <c r="NV17" s="345">
        <f t="shared" si="151"/>
        <v>0.0012</v>
      </c>
      <c r="NW17" s="345">
        <f t="shared" si="152"/>
        <v>0.0018</v>
      </c>
      <c r="NX17" s="345">
        <f t="shared" si="153"/>
        <v>0.0024</v>
      </c>
      <c r="NY17" s="345">
        <f t="shared" si="154"/>
        <v>0.003</v>
      </c>
      <c r="NZ17" s="345">
        <f t="shared" si="155"/>
        <v>0.003</v>
      </c>
      <c r="OA17" s="345">
        <f t="shared" si="156"/>
        <v>0.006</v>
      </c>
      <c r="OB17" s="345">
        <f t="shared" si="157"/>
        <v>0.009</v>
      </c>
      <c r="OC17" s="345">
        <f t="shared" si="158"/>
        <v>0.012</v>
      </c>
      <c r="OD17" s="345">
        <f t="shared" si="159"/>
        <v>0.015</v>
      </c>
      <c r="OE17" s="345">
        <f t="shared" si="160"/>
        <v>0.006</v>
      </c>
      <c r="OF17" s="345">
        <f t="shared" si="161"/>
        <v>0.012</v>
      </c>
      <c r="OG17" s="345">
        <f t="shared" si="162"/>
        <v>0.018</v>
      </c>
      <c r="OH17" s="345">
        <f t="shared" si="163"/>
        <v>0.024</v>
      </c>
      <c r="OI17" s="345">
        <f t="shared" si="164"/>
        <v>0.03</v>
      </c>
      <c r="OJ17" s="345">
        <f t="shared" si="165"/>
        <v>0.0108</v>
      </c>
      <c r="OK17" s="345">
        <f t="shared" si="166"/>
        <v>0.0216</v>
      </c>
      <c r="OL17" s="345">
        <f t="shared" si="167"/>
        <v>0.0324</v>
      </c>
      <c r="OM17" s="345">
        <f t="shared" si="168"/>
        <v>0.0432</v>
      </c>
      <c r="ON17" s="345">
        <f t="shared" si="169"/>
        <v>0.054</v>
      </c>
      <c r="OO17" s="345">
        <f t="shared" si="170"/>
        <v>0.054</v>
      </c>
      <c r="OP17" s="345">
        <f t="shared" si="171"/>
        <v>0.054</v>
      </c>
      <c r="OQ17" s="345">
        <f t="shared" si="172"/>
        <v>0.06</v>
      </c>
      <c r="OR17" s="345">
        <f t="shared" si="173"/>
        <v>0.054</v>
      </c>
      <c r="OS17" s="345">
        <f t="shared" si="174"/>
        <v>0.0525</v>
      </c>
      <c r="OT17" s="345">
        <f t="shared" si="175"/>
        <v>0.06</v>
      </c>
      <c r="OU17" s="345">
        <f t="shared" si="176"/>
        <v>0.054</v>
      </c>
      <c r="OV17" s="345">
        <f t="shared" si="177"/>
        <v>0.06</v>
      </c>
      <c r="PA17" s="353" t="s">
        <v>363</v>
      </c>
      <c r="PB17" s="376">
        <v>40.390243902439</v>
      </c>
      <c r="PE17" s="369"/>
      <c r="PF17" s="370">
        <f>PF$3*$F17*$AG17*PF$4/'[1]Sheet3 '!$AJ$5</f>
        <v>0.00168</v>
      </c>
      <c r="PG17" s="370">
        <f>PG$3*$F17*$AG17*PG$4/'[1]Sheet3 '!$AJ$5</f>
        <v>0.0016794</v>
      </c>
      <c r="PH17" s="370">
        <f>PH$3*$F17*$AG17*PH$4/'[1]Sheet3 '!$AJ$5</f>
        <v>0.00168</v>
      </c>
      <c r="PI17" s="370">
        <f>PI$3*$F17*$AG17*PI$4/'[1]Sheet3 '!$AJ$5</f>
        <v>0.001512</v>
      </c>
      <c r="PJ17" s="370">
        <f>PJ$3*$F17*$AG17*PJ$4/'[1]Sheet3 '!$AJ$5</f>
        <v>0.001512</v>
      </c>
      <c r="PK17" s="370">
        <f>PK$3*$F17*$AG17*PK$4/'[1]Sheet3 '!$AJ$5</f>
        <v>0.00144</v>
      </c>
      <c r="PL17" s="370">
        <f>PL$3*$F17*$AG17*PL$4/'[1]Sheet3 '!$AJ$5</f>
        <v>0.001296</v>
      </c>
      <c r="PM17" s="370">
        <f>PM$3*$F17*$AG17*PM$4/'[1]Sheet3 '!$AJ$5</f>
        <v>0.001224</v>
      </c>
      <c r="PN17" s="370">
        <f>PN$3*$F17*$AG17*PN$4/'[1]Sheet3 '!$AJ$5</f>
        <v>0.0011112</v>
      </c>
      <c r="PO17" s="370">
        <f>PO$3*$F17*$AG17*PO$4/'[1]Sheet3 '!$AJ$5</f>
        <v>0.00096</v>
      </c>
      <c r="PP17" s="370">
        <f>PP$3*$F17*$AG17*PP$4/'[1]Sheet3 '!$AJ$5</f>
        <v>0.000864</v>
      </c>
      <c r="PQ17" s="370">
        <f>PQ$3*$F17*$AG17*PQ$4/'[1]Sheet3 '!$AJ$5</f>
        <v>0.000768</v>
      </c>
      <c r="PR17" s="370">
        <f>PR$3*$F17*$AG17*PR$4/'[1]Sheet3 '!$AJ$5</f>
        <v>0.00048</v>
      </c>
      <c r="PS17" s="367"/>
      <c r="PT17" s="367"/>
      <c r="PU17" s="367"/>
    </row>
    <row r="18" ht="16.2" spans="1:437">
      <c r="A18" s="39">
        <v>24</v>
      </c>
      <c r="B18" s="39" t="s">
        <v>364</v>
      </c>
      <c r="C18" s="39">
        <v>2</v>
      </c>
      <c r="D18" s="39">
        <v>-1</v>
      </c>
      <c r="E18" s="39"/>
      <c r="F18" s="39">
        <v>15</v>
      </c>
      <c r="G18" s="107">
        <v>15</v>
      </c>
      <c r="H18" s="39">
        <f t="shared" si="5"/>
        <v>15</v>
      </c>
      <c r="I18" s="127"/>
      <c r="J18" s="39">
        <f t="shared" si="6"/>
        <v>15</v>
      </c>
      <c r="K18" s="127"/>
      <c r="L18" s="127"/>
      <c r="M18" s="128">
        <f t="shared" si="178"/>
        <v>24</v>
      </c>
      <c r="N18" s="39">
        <f t="shared" si="197"/>
        <v>0</v>
      </c>
      <c r="O18" s="39">
        <f t="shared" si="8"/>
        <v>0</v>
      </c>
      <c r="P18" s="39">
        <v>0</v>
      </c>
      <c r="Q18" s="140">
        <v>0.010416</v>
      </c>
      <c r="R18" s="91">
        <v>1</v>
      </c>
      <c r="S18" s="141">
        <v>0</v>
      </c>
      <c r="T18" s="146">
        <f t="shared" si="9"/>
        <v>0.0025</v>
      </c>
      <c r="U18" s="143">
        <v>0</v>
      </c>
      <c r="V18" s="143" t="s">
        <v>287</v>
      </c>
      <c r="W18" s="147">
        <v>0</v>
      </c>
      <c r="X18" s="145">
        <v>3</v>
      </c>
      <c r="Y18" s="166">
        <v>1</v>
      </c>
      <c r="Z18" s="143" t="str">
        <f t="shared" si="10"/>
        <v>[[0,1],[0,1],[0,1],[0,1],[0,1],[0,1],[0,1],[0,1],[0,1],[0,1],[0,2],[0,4],[0,6],[0,8],[0,10],[0,20],[0,40],[0,60],[0,80],[0,100]]</v>
      </c>
      <c r="AA18" s="143">
        <v>1</v>
      </c>
      <c r="AB18" s="143">
        <v>1</v>
      </c>
      <c r="AC18" s="143" t="str">
        <f t="shared" si="11"/>
        <v>[[1,1],[1,1],[1,1],[1,1],[1,1],[1,1],[1,1],[1,1],[1,1],[1,1],[1,1],[1,1],[1,1],[1,1],[1,1],[1,1],[1,1],[1,1],[1,1],[1,1]]</v>
      </c>
      <c r="AD18" s="39">
        <v>0</v>
      </c>
      <c r="AE18" s="169">
        <v>0</v>
      </c>
      <c r="AF18" s="168">
        <f t="shared" si="12"/>
        <v>0</v>
      </c>
      <c r="AG18" s="168">
        <v>0.05</v>
      </c>
      <c r="AH18" s="168">
        <v>0</v>
      </c>
      <c r="AI18" s="186">
        <f t="shared" si="194"/>
        <v>0.05</v>
      </c>
      <c r="AJ18" s="186">
        <f t="shared" si="194"/>
        <v>0</v>
      </c>
      <c r="AK18" s="186">
        <f t="shared" si="194"/>
        <v>0</v>
      </c>
      <c r="AL18" s="187">
        <v>0</v>
      </c>
      <c r="AM18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8" s="39" t="str">
        <f t="shared" si="14"/>
        <v>[[2,5],[3,2],[4,1]]</v>
      </c>
      <c r="AO18" s="195" t="str">
        <f t="shared" si="15"/>
        <v>[0.08,0.04,0.026667]</v>
      </c>
      <c r="AP18" s="195">
        <v>0</v>
      </c>
      <c r="AQ18" s="195">
        <v>1</v>
      </c>
      <c r="AR18" s="195">
        <f t="shared" si="16"/>
        <v>1</v>
      </c>
      <c r="AS18" s="195">
        <v>0</v>
      </c>
      <c r="AT18" s="195">
        <v>0.4</v>
      </c>
      <c r="AU18" s="195" t="s">
        <v>288</v>
      </c>
      <c r="AV18" s="195">
        <v>1</v>
      </c>
      <c r="AW18" s="199">
        <v>6</v>
      </c>
      <c r="AX18" s="39">
        <f t="shared" si="192"/>
        <v>-1</v>
      </c>
      <c r="AY18" s="39">
        <v>0</v>
      </c>
      <c r="AZ18" s="96"/>
      <c r="BA18" s="96"/>
      <c r="BB18" s="96" t="s">
        <v>365</v>
      </c>
      <c r="BC18" s="39">
        <v>1</v>
      </c>
      <c r="BD18" s="115">
        <v>1.5</v>
      </c>
      <c r="BE18" s="39"/>
      <c r="BF18" s="39"/>
      <c r="BG18" s="39">
        <v>1</v>
      </c>
      <c r="BH18" s="39">
        <v>1</v>
      </c>
      <c r="BI18" s="39" t="s">
        <v>347</v>
      </c>
      <c r="BJ18" s="203">
        <v>0.75</v>
      </c>
      <c r="BK18" s="203">
        <v>0.6</v>
      </c>
      <c r="BL18" s="96">
        <f t="shared" si="18"/>
        <v>15</v>
      </c>
      <c r="BM18" s="96" t="s">
        <v>291</v>
      </c>
      <c r="BN18" s="96">
        <v>1</v>
      </c>
      <c r="BO18" s="96" t="s">
        <v>292</v>
      </c>
      <c r="BP18" s="96" t="s">
        <v>366</v>
      </c>
      <c r="BQ18" s="210" t="s">
        <v>367</v>
      </c>
      <c r="BR18" s="210" t="s">
        <v>367</v>
      </c>
      <c r="BS18" s="128">
        <v>14</v>
      </c>
      <c r="BT18" s="128">
        <v>1</v>
      </c>
      <c r="BU18" s="127"/>
      <c r="BV18" s="127"/>
      <c r="BW18" s="127" t="s">
        <v>295</v>
      </c>
      <c r="BX18" s="218">
        <v>0</v>
      </c>
      <c r="BY18" s="128">
        <f t="shared" si="19"/>
        <v>11.25</v>
      </c>
      <c r="BZ18" s="219" t="str">
        <f t="shared" si="20"/>
        <v>[11.25,6,15,11.25]</v>
      </c>
      <c r="CA18" s="42">
        <v>0</v>
      </c>
      <c r="CB18" s="42">
        <v>0</v>
      </c>
      <c r="CC18" s="42">
        <v>1</v>
      </c>
      <c r="CD18" s="42">
        <v>1</v>
      </c>
      <c r="CE18" s="42">
        <v>1</v>
      </c>
      <c r="CF18" s="42">
        <v>1</v>
      </c>
      <c r="CG18" s="42">
        <v>1</v>
      </c>
      <c r="CH18" s="42"/>
      <c r="CI18" s="42"/>
      <c r="CJ18" s="42"/>
      <c r="CK18" s="42"/>
      <c r="CL18" s="42"/>
      <c r="CM18" s="42"/>
      <c r="CN18" s="42"/>
      <c r="CO18" s="42"/>
      <c r="CP18" s="42" t="s">
        <v>303</v>
      </c>
      <c r="CQ18" s="42"/>
      <c r="CR18" s="42"/>
      <c r="CS18" s="53" t="s">
        <v>297</v>
      </c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 t="s">
        <v>368</v>
      </c>
      <c r="DV18" s="42">
        <f t="shared" si="21"/>
        <v>11.25</v>
      </c>
      <c r="DW18" s="128">
        <f t="shared" si="22"/>
        <v>6</v>
      </c>
      <c r="DX18" s="128">
        <f t="shared" si="23"/>
        <v>15</v>
      </c>
      <c r="DY18" s="128">
        <f t="shared" si="24"/>
        <v>11.25</v>
      </c>
      <c r="DZ18" s="128"/>
      <c r="EK18" s="269">
        <f t="shared" si="25"/>
        <v>16.5</v>
      </c>
      <c r="EL18" s="270">
        <f t="shared" si="195"/>
        <v>0.1</v>
      </c>
      <c r="EM18" s="271">
        <v>2</v>
      </c>
      <c r="EN18" s="108">
        <v>5</v>
      </c>
      <c r="EO18" s="271">
        <v>3</v>
      </c>
      <c r="EP18" s="108">
        <v>2</v>
      </c>
      <c r="EQ18" s="271">
        <v>4</v>
      </c>
      <c r="ER18" s="108">
        <v>1</v>
      </c>
      <c r="ES18" s="108">
        <f t="shared" si="26"/>
        <v>2.5</v>
      </c>
      <c r="ET18" s="108">
        <f t="shared" si="27"/>
        <v>7.5</v>
      </c>
      <c r="EU18" s="283">
        <f t="shared" si="28"/>
        <v>0.08</v>
      </c>
      <c r="EV18" s="108">
        <f t="shared" si="29"/>
        <v>15</v>
      </c>
      <c r="EW18" s="293">
        <f t="shared" si="30"/>
        <v>0.04</v>
      </c>
      <c r="EX18" s="108">
        <f t="shared" si="31"/>
        <v>22.5</v>
      </c>
      <c r="EY18" s="294">
        <f t="shared" si="32"/>
        <v>0.026667</v>
      </c>
      <c r="FB18" s="300"/>
      <c r="FC18" s="91"/>
      <c r="FG18" s="310"/>
      <c r="FH18" s="311">
        <v>0</v>
      </c>
      <c r="FI18" s="146">
        <v>1</v>
      </c>
      <c r="FJ18" s="310">
        <f t="shared" si="33"/>
        <v>0</v>
      </c>
      <c r="FK18" s="311">
        <f t="shared" si="34"/>
        <v>0</v>
      </c>
      <c r="FL18" s="146">
        <f t="shared" si="35"/>
        <v>1</v>
      </c>
      <c r="FM18" s="310">
        <f t="shared" si="36"/>
        <v>0</v>
      </c>
      <c r="FN18" s="311">
        <f t="shared" si="37"/>
        <v>0</v>
      </c>
      <c r="FO18" s="146">
        <f t="shared" si="38"/>
        <v>1</v>
      </c>
      <c r="FP18" s="310">
        <f t="shared" si="39"/>
        <v>0</v>
      </c>
      <c r="FQ18" s="311">
        <f t="shared" si="40"/>
        <v>0</v>
      </c>
      <c r="FR18" s="146">
        <f t="shared" si="41"/>
        <v>1</v>
      </c>
      <c r="FS18" s="310">
        <f t="shared" si="42"/>
        <v>0</v>
      </c>
      <c r="FT18" s="311">
        <f t="shared" si="43"/>
        <v>0</v>
      </c>
      <c r="FU18" s="146">
        <f t="shared" si="44"/>
        <v>1</v>
      </c>
      <c r="FV18" s="310">
        <f t="shared" si="45"/>
        <v>0</v>
      </c>
      <c r="FW18" s="311">
        <f t="shared" si="46"/>
        <v>0</v>
      </c>
      <c r="FX18" s="146">
        <f t="shared" si="47"/>
        <v>1</v>
      </c>
      <c r="FY18" s="310">
        <f t="shared" si="48"/>
        <v>0</v>
      </c>
      <c r="FZ18" s="311">
        <f t="shared" si="49"/>
        <v>0</v>
      </c>
      <c r="GA18" s="146">
        <f t="shared" si="50"/>
        <v>1</v>
      </c>
      <c r="GB18" s="310">
        <f t="shared" si="51"/>
        <v>0</v>
      </c>
      <c r="GC18" s="311">
        <f t="shared" si="52"/>
        <v>0</v>
      </c>
      <c r="GD18" s="146">
        <f t="shared" si="53"/>
        <v>1</v>
      </c>
      <c r="GE18" s="310">
        <f t="shared" si="54"/>
        <v>0</v>
      </c>
      <c r="GF18" s="311">
        <f t="shared" si="55"/>
        <v>0</v>
      </c>
      <c r="GG18" s="146">
        <f t="shared" si="56"/>
        <v>1</v>
      </c>
      <c r="GH18" s="310">
        <f t="shared" si="57"/>
        <v>0</v>
      </c>
      <c r="GI18" s="311">
        <f t="shared" si="58"/>
        <v>0</v>
      </c>
      <c r="GJ18" s="146">
        <f t="shared" si="59"/>
        <v>1</v>
      </c>
      <c r="GK18" s="310">
        <f t="shared" si="60"/>
        <v>0</v>
      </c>
      <c r="GL18" s="311">
        <f t="shared" si="61"/>
        <v>0</v>
      </c>
      <c r="GM18" s="146">
        <f t="shared" si="62"/>
        <v>2</v>
      </c>
      <c r="GN18" s="310">
        <f t="shared" si="63"/>
        <v>0</v>
      </c>
      <c r="GO18" s="311">
        <f t="shared" si="64"/>
        <v>0</v>
      </c>
      <c r="GP18" s="146">
        <f t="shared" si="65"/>
        <v>4</v>
      </c>
      <c r="GQ18" s="310">
        <f t="shared" si="66"/>
        <v>0</v>
      </c>
      <c r="GR18" s="311">
        <f t="shared" si="67"/>
        <v>0</v>
      </c>
      <c r="GS18" s="146">
        <f t="shared" si="68"/>
        <v>6</v>
      </c>
      <c r="GT18" s="310">
        <f t="shared" si="69"/>
        <v>0</v>
      </c>
      <c r="GU18" s="311">
        <f t="shared" si="70"/>
        <v>0</v>
      </c>
      <c r="GV18" s="146">
        <f t="shared" si="71"/>
        <v>8</v>
      </c>
      <c r="GW18" s="310">
        <f t="shared" si="72"/>
        <v>0</v>
      </c>
      <c r="GX18" s="311">
        <f t="shared" si="73"/>
        <v>0</v>
      </c>
      <c r="GY18" s="146">
        <f t="shared" si="74"/>
        <v>10</v>
      </c>
      <c r="GZ18" s="310">
        <f t="shared" si="75"/>
        <v>0</v>
      </c>
      <c r="HA18" s="311">
        <f t="shared" si="76"/>
        <v>0</v>
      </c>
      <c r="HB18" s="146">
        <f t="shared" si="77"/>
        <v>20</v>
      </c>
      <c r="HC18" s="310">
        <f t="shared" si="78"/>
        <v>0</v>
      </c>
      <c r="HD18" s="311">
        <f t="shared" si="79"/>
        <v>0</v>
      </c>
      <c r="HE18" s="146">
        <f t="shared" si="80"/>
        <v>40</v>
      </c>
      <c r="HF18" s="310">
        <f t="shared" si="81"/>
        <v>0</v>
      </c>
      <c r="HG18" s="311">
        <f t="shared" si="82"/>
        <v>0</v>
      </c>
      <c r="HH18" s="146">
        <f t="shared" si="83"/>
        <v>60</v>
      </c>
      <c r="HI18" s="310">
        <f t="shared" si="84"/>
        <v>0</v>
      </c>
      <c r="HJ18" s="311">
        <f t="shared" si="85"/>
        <v>0</v>
      </c>
      <c r="HK18" s="146">
        <f t="shared" si="86"/>
        <v>80</v>
      </c>
      <c r="HL18" s="310">
        <f t="shared" si="87"/>
        <v>0</v>
      </c>
      <c r="HM18" s="311">
        <f t="shared" si="88"/>
        <v>0</v>
      </c>
      <c r="HN18" s="146">
        <f t="shared" si="89"/>
        <v>100</v>
      </c>
      <c r="HO18" s="310">
        <f t="shared" si="90"/>
        <v>0</v>
      </c>
      <c r="HQ18" s="300"/>
      <c r="HR18" s="91"/>
      <c r="HV18" s="310"/>
      <c r="HW18" s="311">
        <v>1</v>
      </c>
      <c r="HX18" s="146">
        <v>1</v>
      </c>
      <c r="HY18" s="310">
        <f t="shared" si="91"/>
        <v>1.66666666666667e-6</v>
      </c>
      <c r="HZ18" s="311">
        <f t="shared" si="92"/>
        <v>1</v>
      </c>
      <c r="IA18" s="146">
        <f t="shared" si="93"/>
        <v>1</v>
      </c>
      <c r="IB18" s="310">
        <f t="shared" si="94"/>
        <v>3.33333333333334e-6</v>
      </c>
      <c r="IC18" s="311">
        <f t="shared" si="95"/>
        <v>1</v>
      </c>
      <c r="ID18" s="146">
        <f t="shared" si="96"/>
        <v>1</v>
      </c>
      <c r="IE18" s="310">
        <f t="shared" si="97"/>
        <v>5e-6</v>
      </c>
      <c r="IF18" s="311">
        <f t="shared" si="98"/>
        <v>1</v>
      </c>
      <c r="IG18" s="146">
        <f t="shared" si="99"/>
        <v>1</v>
      </c>
      <c r="IH18" s="310">
        <f t="shared" si="100"/>
        <v>6.66666666666667e-6</v>
      </c>
      <c r="II18" s="311">
        <f t="shared" si="101"/>
        <v>1</v>
      </c>
      <c r="IJ18" s="146">
        <f t="shared" si="102"/>
        <v>1</v>
      </c>
      <c r="IK18" s="310">
        <f t="shared" si="103"/>
        <v>8.33333333333334e-6</v>
      </c>
      <c r="IL18" s="311">
        <f t="shared" si="104"/>
        <v>1</v>
      </c>
      <c r="IM18" s="146">
        <f t="shared" si="105"/>
        <v>1</v>
      </c>
      <c r="IN18" s="310">
        <f t="shared" si="106"/>
        <v>1.66666666666667e-5</v>
      </c>
      <c r="IO18" s="311">
        <f t="shared" si="107"/>
        <v>1</v>
      </c>
      <c r="IP18" s="146">
        <f t="shared" si="108"/>
        <v>1</v>
      </c>
      <c r="IQ18" s="310">
        <f t="shared" si="109"/>
        <v>3.33333333333334e-5</v>
      </c>
      <c r="IR18" s="311">
        <f t="shared" si="110"/>
        <v>1</v>
      </c>
      <c r="IS18" s="146">
        <f t="shared" si="111"/>
        <v>1</v>
      </c>
      <c r="IT18" s="310">
        <f t="shared" si="112"/>
        <v>5e-5</v>
      </c>
      <c r="IU18" s="311">
        <f t="shared" si="113"/>
        <v>1</v>
      </c>
      <c r="IV18" s="146">
        <f t="shared" si="114"/>
        <v>1</v>
      </c>
      <c r="IW18" s="310">
        <f t="shared" si="115"/>
        <v>6.66666666666667e-5</v>
      </c>
      <c r="IX18" s="311">
        <f t="shared" si="116"/>
        <v>1</v>
      </c>
      <c r="IY18" s="146">
        <f t="shared" si="117"/>
        <v>1</v>
      </c>
      <c r="IZ18" s="310">
        <f t="shared" si="118"/>
        <v>8.33333333333334e-5</v>
      </c>
      <c r="JA18" s="311">
        <f t="shared" si="119"/>
        <v>1</v>
      </c>
      <c r="JB18" s="146">
        <f t="shared" si="120"/>
        <v>1</v>
      </c>
      <c r="JC18" s="310">
        <f t="shared" si="121"/>
        <v>0.000166666666666667</v>
      </c>
      <c r="JD18" s="311">
        <f t="shared" si="122"/>
        <v>1</v>
      </c>
      <c r="JE18" s="146">
        <f t="shared" si="123"/>
        <v>1</v>
      </c>
      <c r="JF18" s="310">
        <f t="shared" si="124"/>
        <v>0.000333333333333334</v>
      </c>
      <c r="JG18" s="311">
        <f t="shared" si="125"/>
        <v>1</v>
      </c>
      <c r="JH18" s="146">
        <f t="shared" si="126"/>
        <v>1</v>
      </c>
      <c r="JI18" s="310">
        <f t="shared" si="127"/>
        <v>0.0005</v>
      </c>
      <c r="JJ18" s="311">
        <f t="shared" si="128"/>
        <v>1</v>
      </c>
      <c r="JK18" s="146">
        <f t="shared" si="129"/>
        <v>1</v>
      </c>
      <c r="JL18" s="310">
        <f t="shared" si="130"/>
        <v>0.000666666666666667</v>
      </c>
      <c r="JM18" s="311">
        <f t="shared" si="131"/>
        <v>1</v>
      </c>
      <c r="JN18" s="146">
        <f t="shared" si="132"/>
        <v>1</v>
      </c>
      <c r="JO18" s="310">
        <f t="shared" si="133"/>
        <v>0.000833333333333334</v>
      </c>
      <c r="JP18" s="311">
        <f t="shared" si="134"/>
        <v>1</v>
      </c>
      <c r="JQ18" s="146">
        <f t="shared" si="135"/>
        <v>1</v>
      </c>
      <c r="JR18" s="310">
        <f t="shared" si="136"/>
        <v>0.00166666666666667</v>
      </c>
      <c r="JS18" s="311">
        <f t="shared" si="137"/>
        <v>1</v>
      </c>
      <c r="JT18" s="146">
        <f t="shared" si="138"/>
        <v>1</v>
      </c>
      <c r="JU18" s="310">
        <f t="shared" si="139"/>
        <v>0.00333333333333334</v>
      </c>
      <c r="JV18" s="311">
        <f t="shared" si="140"/>
        <v>1</v>
      </c>
      <c r="JW18" s="146">
        <f t="shared" si="141"/>
        <v>1</v>
      </c>
      <c r="JX18" s="310">
        <f t="shared" si="142"/>
        <v>0.005</v>
      </c>
      <c r="JY18" s="311">
        <f t="shared" si="143"/>
        <v>1</v>
      </c>
      <c r="JZ18" s="146">
        <f t="shared" si="144"/>
        <v>1</v>
      </c>
      <c r="KA18" s="310">
        <f t="shared" si="145"/>
        <v>0.00666666666666667</v>
      </c>
      <c r="KB18" s="311">
        <f t="shared" si="146"/>
        <v>1</v>
      </c>
      <c r="KC18" s="146">
        <f t="shared" si="147"/>
        <v>1</v>
      </c>
      <c r="KD18" s="310">
        <f t="shared" si="148"/>
        <v>0.00833333333333334</v>
      </c>
      <c r="KI18" s="334">
        <f t="shared" ref="KI18:LB18" si="199">$AI18*KI$4/10000*$F18*KI$3/$KQ$1</f>
        <v>0</v>
      </c>
      <c r="KJ18" s="334">
        <f t="shared" si="199"/>
        <v>0</v>
      </c>
      <c r="KK18" s="334">
        <f t="shared" si="199"/>
        <v>0</v>
      </c>
      <c r="KL18" s="334">
        <f t="shared" si="199"/>
        <v>0.0006</v>
      </c>
      <c r="KM18" s="334">
        <f t="shared" si="199"/>
        <v>0.00075</v>
      </c>
      <c r="KN18" s="334">
        <f t="shared" si="199"/>
        <v>0.0015</v>
      </c>
      <c r="KO18" s="334">
        <f t="shared" si="199"/>
        <v>0.003</v>
      </c>
      <c r="KP18" s="334">
        <f t="shared" si="199"/>
        <v>0.0045</v>
      </c>
      <c r="KQ18" s="334">
        <f t="shared" si="199"/>
        <v>0.006</v>
      </c>
      <c r="KR18" s="334">
        <f t="shared" si="199"/>
        <v>0.0075</v>
      </c>
      <c r="KS18" s="334">
        <f t="shared" si="199"/>
        <v>0.015</v>
      </c>
      <c r="KT18" s="334">
        <f t="shared" si="199"/>
        <v>0.01875</v>
      </c>
      <c r="KU18" s="334">
        <f t="shared" si="199"/>
        <v>0.018747</v>
      </c>
      <c r="KV18" s="334">
        <f t="shared" si="199"/>
        <v>0.018744</v>
      </c>
      <c r="KW18" s="334">
        <f t="shared" si="199"/>
        <v>0.0187425</v>
      </c>
      <c r="KX18" s="334">
        <f t="shared" si="199"/>
        <v>0.018735</v>
      </c>
      <c r="KY18" s="334">
        <f t="shared" si="199"/>
        <v>0.01872</v>
      </c>
      <c r="KZ18" s="334">
        <f t="shared" si="199"/>
        <v>0.01872</v>
      </c>
      <c r="LA18" s="334">
        <f t="shared" si="199"/>
        <v>0.01872</v>
      </c>
      <c r="LB18" s="334">
        <f t="shared" si="199"/>
        <v>0.018675</v>
      </c>
      <c r="LI18" s="79">
        <v>0</v>
      </c>
      <c r="LJ18" s="79">
        <v>0</v>
      </c>
      <c r="LK18" s="79">
        <v>0</v>
      </c>
      <c r="LN18" s="108"/>
      <c r="LO18" s="343">
        <v>0.05</v>
      </c>
      <c r="LP18" s="343">
        <v>0.05</v>
      </c>
      <c r="LQ18" s="343">
        <v>0.05</v>
      </c>
      <c r="LR18" s="343">
        <v>0.05</v>
      </c>
      <c r="LS18" s="343">
        <v>0.05</v>
      </c>
      <c r="LT18" s="343">
        <v>0.025</v>
      </c>
      <c r="LU18" s="343">
        <v>0.025</v>
      </c>
      <c r="LV18" s="343">
        <v>0.025</v>
      </c>
      <c r="LW18" s="343">
        <v>0.025</v>
      </c>
      <c r="LX18" s="343">
        <v>0.025</v>
      </c>
      <c r="LY18" s="343">
        <v>0.005</v>
      </c>
      <c r="LZ18" s="343">
        <v>0.005</v>
      </c>
      <c r="MA18" s="343">
        <v>0.005</v>
      </c>
      <c r="MB18" s="343">
        <v>0.005</v>
      </c>
      <c r="MC18" s="343">
        <v>0.005</v>
      </c>
      <c r="MD18" s="343">
        <v>0.0009</v>
      </c>
      <c r="ME18" s="343">
        <v>0.0009</v>
      </c>
      <c r="MF18" s="343">
        <v>0.0009</v>
      </c>
      <c r="MG18" s="343">
        <v>0.0009</v>
      </c>
      <c r="MH18" s="343">
        <v>0.0009</v>
      </c>
      <c r="MI18" s="343">
        <v>0.0006</v>
      </c>
      <c r="MJ18" s="343">
        <v>0.00045</v>
      </c>
      <c r="MK18" s="343">
        <v>0.0004</v>
      </c>
      <c r="ML18" s="343">
        <v>0.0003</v>
      </c>
      <c r="MM18" s="343">
        <v>0.00025</v>
      </c>
      <c r="MN18" s="343">
        <v>0.00025</v>
      </c>
      <c r="MO18" s="343">
        <v>0.0002</v>
      </c>
      <c r="MP18" s="343">
        <v>0.0002</v>
      </c>
      <c r="MQ18" s="343"/>
      <c r="MR18" s="104">
        <v>1</v>
      </c>
      <c r="MS18" s="104">
        <v>1</v>
      </c>
      <c r="MT18" s="104">
        <v>1</v>
      </c>
      <c r="MU18" s="104">
        <v>1</v>
      </c>
      <c r="MV18" s="104">
        <v>1</v>
      </c>
      <c r="MW18" s="104">
        <v>1</v>
      </c>
      <c r="MX18" s="91">
        <v>1</v>
      </c>
      <c r="MY18" s="91">
        <v>1</v>
      </c>
      <c r="MZ18" s="91">
        <v>1</v>
      </c>
      <c r="NA18" s="91">
        <v>1</v>
      </c>
      <c r="NB18" s="91">
        <v>1</v>
      </c>
      <c r="NC18" s="91">
        <v>1</v>
      </c>
      <c r="ND18" s="91">
        <v>1</v>
      </c>
      <c r="NE18" s="91">
        <v>1</v>
      </c>
      <c r="NF18" s="91">
        <v>1</v>
      </c>
      <c r="NG18" s="91">
        <v>1</v>
      </c>
      <c r="NH18" s="91">
        <v>1</v>
      </c>
      <c r="NI18" s="91">
        <v>1</v>
      </c>
      <c r="NJ18" s="91">
        <v>1</v>
      </c>
      <c r="NK18" s="91">
        <v>1</v>
      </c>
      <c r="NL18" s="91">
        <v>1</v>
      </c>
      <c r="NM18" s="91">
        <v>1</v>
      </c>
      <c r="NN18" s="91">
        <v>1</v>
      </c>
      <c r="NO18" s="91">
        <v>1</v>
      </c>
      <c r="NP18" s="91">
        <v>1</v>
      </c>
      <c r="NQ18" s="91">
        <v>1</v>
      </c>
      <c r="NR18" s="91">
        <v>1</v>
      </c>
      <c r="NS18" s="91">
        <v>1</v>
      </c>
      <c r="NT18" s="91"/>
      <c r="NU18" s="345">
        <f t="shared" si="150"/>
        <v>0.00075</v>
      </c>
      <c r="NV18" s="345">
        <f t="shared" si="151"/>
        <v>0.0015</v>
      </c>
      <c r="NW18" s="345">
        <f t="shared" si="152"/>
        <v>0.00225</v>
      </c>
      <c r="NX18" s="345">
        <f t="shared" si="153"/>
        <v>0.003</v>
      </c>
      <c r="NY18" s="345">
        <f t="shared" si="154"/>
        <v>0.00375</v>
      </c>
      <c r="NZ18" s="345">
        <f t="shared" si="155"/>
        <v>0.00375</v>
      </c>
      <c r="OA18" s="345">
        <f t="shared" si="156"/>
        <v>0.0075</v>
      </c>
      <c r="OB18" s="345">
        <f t="shared" si="157"/>
        <v>0.01125</v>
      </c>
      <c r="OC18" s="345">
        <f t="shared" si="158"/>
        <v>0.015</v>
      </c>
      <c r="OD18" s="345">
        <f t="shared" si="159"/>
        <v>0.01875</v>
      </c>
      <c r="OE18" s="345">
        <f t="shared" si="160"/>
        <v>0.0075</v>
      </c>
      <c r="OF18" s="345">
        <f t="shared" si="161"/>
        <v>0.015</v>
      </c>
      <c r="OG18" s="345">
        <f t="shared" si="162"/>
        <v>0.0225</v>
      </c>
      <c r="OH18" s="345">
        <f t="shared" si="163"/>
        <v>0.03</v>
      </c>
      <c r="OI18" s="345">
        <f t="shared" si="164"/>
        <v>0.0375</v>
      </c>
      <c r="OJ18" s="345">
        <f t="shared" si="165"/>
        <v>0.0135</v>
      </c>
      <c r="OK18" s="345">
        <f t="shared" si="166"/>
        <v>0.027</v>
      </c>
      <c r="OL18" s="345">
        <f t="shared" si="167"/>
        <v>0.0405</v>
      </c>
      <c r="OM18" s="345">
        <f t="shared" si="168"/>
        <v>0.054</v>
      </c>
      <c r="ON18" s="345">
        <f t="shared" si="169"/>
        <v>0.0675</v>
      </c>
      <c r="OO18" s="345">
        <f t="shared" si="170"/>
        <v>0.0675</v>
      </c>
      <c r="OP18" s="345">
        <f t="shared" si="171"/>
        <v>0.0675</v>
      </c>
      <c r="OQ18" s="345">
        <f t="shared" si="172"/>
        <v>0.075</v>
      </c>
      <c r="OR18" s="345">
        <f t="shared" si="173"/>
        <v>0.0675</v>
      </c>
      <c r="OS18" s="345">
        <f t="shared" si="174"/>
        <v>0.065625</v>
      </c>
      <c r="OT18" s="345">
        <f t="shared" si="175"/>
        <v>0.075</v>
      </c>
      <c r="OU18" s="345">
        <f t="shared" si="176"/>
        <v>0.0675</v>
      </c>
      <c r="OV18" s="345">
        <f t="shared" si="177"/>
        <v>0.075</v>
      </c>
      <c r="PE18" s="369"/>
      <c r="PF18" s="370">
        <f>PF$3*$F18*$AG18*PF$4/'[1]Sheet3 '!$AJ$5</f>
        <v>0.0021</v>
      </c>
      <c r="PG18" s="370">
        <f>PG$3*$F18*$AG18*PG$4/'[1]Sheet3 '!$AJ$5</f>
        <v>0.00209925</v>
      </c>
      <c r="PH18" s="370">
        <f>PH$3*$F18*$AG18*PH$4/'[1]Sheet3 '!$AJ$5</f>
        <v>0.0021</v>
      </c>
      <c r="PI18" s="370">
        <f>PI$3*$F18*$AG18*PI$4/'[1]Sheet3 '!$AJ$5</f>
        <v>0.00189</v>
      </c>
      <c r="PJ18" s="370">
        <f>PJ$3*$F18*$AG18*PJ$4/'[1]Sheet3 '!$AJ$5</f>
        <v>0.00189</v>
      </c>
      <c r="PK18" s="370">
        <f>PK$3*$F18*$AG18*PK$4/'[1]Sheet3 '!$AJ$5</f>
        <v>0.0018</v>
      </c>
      <c r="PL18" s="370">
        <f>PL$3*$F18*$AG18*PL$4/'[1]Sheet3 '!$AJ$5</f>
        <v>0.00162</v>
      </c>
      <c r="PM18" s="370">
        <f>PM$3*$F18*$AG18*PM$4/'[1]Sheet3 '!$AJ$5</f>
        <v>0.00153</v>
      </c>
      <c r="PN18" s="370">
        <f>PN$3*$F18*$AG18*PN$4/'[1]Sheet3 '!$AJ$5</f>
        <v>0.001389</v>
      </c>
      <c r="PO18" s="370">
        <f>PO$3*$F18*$AG18*PO$4/'[1]Sheet3 '!$AJ$5</f>
        <v>0.0012</v>
      </c>
      <c r="PP18" s="370">
        <f>PP$3*$F18*$AG18*PP$4/'[1]Sheet3 '!$AJ$5</f>
        <v>0.00108</v>
      </c>
      <c r="PQ18" s="370">
        <f>PQ$3*$F18*$AG18*PQ$4/'[1]Sheet3 '!$AJ$5</f>
        <v>0.00096</v>
      </c>
      <c r="PR18" s="370">
        <f>PR$3*$F18*$AG18*PR$4/'[1]Sheet3 '!$AJ$5</f>
        <v>0.0006</v>
      </c>
      <c r="PS18" s="367"/>
      <c r="PT18" s="367"/>
      <c r="PU18" s="367"/>
    </row>
    <row r="19" ht="16.2" spans="1:437">
      <c r="A19" s="39">
        <v>19</v>
      </c>
      <c r="B19" s="39" t="s">
        <v>369</v>
      </c>
      <c r="C19" s="39">
        <v>2</v>
      </c>
      <c r="D19" s="39">
        <v>-1</v>
      </c>
      <c r="E19" s="39"/>
      <c r="F19" s="39">
        <v>15</v>
      </c>
      <c r="G19" s="107">
        <v>15</v>
      </c>
      <c r="H19" s="39">
        <f t="shared" si="5"/>
        <v>15</v>
      </c>
      <c r="I19" s="127"/>
      <c r="J19" s="39">
        <f t="shared" si="6"/>
        <v>15</v>
      </c>
      <c r="K19" s="127"/>
      <c r="L19" s="127"/>
      <c r="M19" s="128">
        <f t="shared" si="178"/>
        <v>19</v>
      </c>
      <c r="N19" s="39">
        <f t="shared" si="197"/>
        <v>0</v>
      </c>
      <c r="O19" s="39">
        <f t="shared" si="8"/>
        <v>0</v>
      </c>
      <c r="P19" s="39">
        <v>0</v>
      </c>
      <c r="Q19" s="140">
        <v>0.010416</v>
      </c>
      <c r="R19" s="91">
        <v>1</v>
      </c>
      <c r="S19" s="141">
        <v>0</v>
      </c>
      <c r="T19" s="146">
        <f t="shared" si="9"/>
        <v>0.0025</v>
      </c>
      <c r="U19" s="143">
        <v>0</v>
      </c>
      <c r="V19" s="143" t="s">
        <v>287</v>
      </c>
      <c r="W19" s="147">
        <v>0</v>
      </c>
      <c r="X19" s="145">
        <v>4</v>
      </c>
      <c r="Y19" s="166">
        <v>1</v>
      </c>
      <c r="Z19" s="143" t="str">
        <f t="shared" si="10"/>
        <v>[[0,1],[0,1],[0,1],[0,1],[0,1],[0,1],[0,1],[0,1],[0,1],[0,1],[0,2],[0,4],[0,6],[0,8],[0,10],[0,20],[0,40],[0,60],[0,80],[0,100]]</v>
      </c>
      <c r="AA19" s="143">
        <v>1</v>
      </c>
      <c r="AB19" s="143">
        <v>1</v>
      </c>
      <c r="AC19" s="143" t="str">
        <f t="shared" si="11"/>
        <v>[[1,1],[1,1],[1,1],[1,1],[1,1],[1,1],[1,1],[1,1],[1,1],[1,1],[1,1],[1,1],[1,1],[1,1],[1,1],[1,1],[1,1],[1,1],[1,1],[1,1]]</v>
      </c>
      <c r="AD19" s="39">
        <v>0</v>
      </c>
      <c r="AE19" s="169">
        <v>0</v>
      </c>
      <c r="AF19" s="168">
        <f t="shared" si="12"/>
        <v>0</v>
      </c>
      <c r="AG19" s="168">
        <v>0.05</v>
      </c>
      <c r="AH19" s="168">
        <v>0</v>
      </c>
      <c r="AI19" s="186">
        <f t="shared" si="194"/>
        <v>0.05</v>
      </c>
      <c r="AJ19" s="186">
        <f t="shared" si="194"/>
        <v>0</v>
      </c>
      <c r="AK19" s="186">
        <f t="shared" si="194"/>
        <v>0</v>
      </c>
      <c r="AL19" s="187">
        <v>0</v>
      </c>
      <c r="AM19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19" s="39" t="str">
        <f t="shared" si="14"/>
        <v>[[1,5],[2,2],[3,1]]</v>
      </c>
      <c r="AO19" s="195" t="str">
        <f t="shared" si="15"/>
        <v>[0.133333,0.066667,0.044444]</v>
      </c>
      <c r="AP19" s="195">
        <v>0</v>
      </c>
      <c r="AQ19" s="195">
        <v>1</v>
      </c>
      <c r="AR19" s="195">
        <f t="shared" si="16"/>
        <v>1</v>
      </c>
      <c r="AS19" s="195">
        <v>0</v>
      </c>
      <c r="AT19" s="195">
        <v>0.4</v>
      </c>
      <c r="AU19" s="195" t="s">
        <v>288</v>
      </c>
      <c r="AV19" s="195">
        <v>1</v>
      </c>
      <c r="AW19" s="199">
        <v>6</v>
      </c>
      <c r="AX19" s="39">
        <f t="shared" si="192"/>
        <v>-1</v>
      </c>
      <c r="AY19" s="39">
        <v>0</v>
      </c>
      <c r="AZ19" s="39"/>
      <c r="BA19" s="96"/>
      <c r="BB19" s="96" t="s">
        <v>365</v>
      </c>
      <c r="BC19" s="200">
        <v>1</v>
      </c>
      <c r="BD19" s="115">
        <v>1.5</v>
      </c>
      <c r="BE19" s="39"/>
      <c r="BF19" s="39"/>
      <c r="BG19" s="39">
        <v>1</v>
      </c>
      <c r="BH19" s="39">
        <v>1</v>
      </c>
      <c r="BI19" s="39" t="s">
        <v>347</v>
      </c>
      <c r="BJ19" s="203">
        <v>0.75</v>
      </c>
      <c r="BK19" s="203">
        <v>0.6</v>
      </c>
      <c r="BL19" s="96">
        <f t="shared" si="18"/>
        <v>15</v>
      </c>
      <c r="BM19" s="96" t="s">
        <v>291</v>
      </c>
      <c r="BN19" s="96">
        <v>1</v>
      </c>
      <c r="BO19" s="96" t="s">
        <v>292</v>
      </c>
      <c r="BP19" s="96" t="s">
        <v>366</v>
      </c>
      <c r="BQ19" s="209" t="s">
        <v>370</v>
      </c>
      <c r="BR19" s="209" t="s">
        <v>370</v>
      </c>
      <c r="BS19" s="128">
        <v>15</v>
      </c>
      <c r="BT19" s="128">
        <v>1</v>
      </c>
      <c r="BU19" s="127"/>
      <c r="BV19" s="127"/>
      <c r="BW19" s="127" t="s">
        <v>295</v>
      </c>
      <c r="BX19" s="218">
        <v>0</v>
      </c>
      <c r="BY19" s="128">
        <f t="shared" si="19"/>
        <v>11.25</v>
      </c>
      <c r="BZ19" s="219" t="str">
        <f t="shared" si="20"/>
        <v>[11.25,6,15,11.25]</v>
      </c>
      <c r="CA19" s="42">
        <v>1</v>
      </c>
      <c r="CB19" s="42">
        <v>1</v>
      </c>
      <c r="CC19" s="42">
        <v>0</v>
      </c>
      <c r="CD19" s="42">
        <v>0</v>
      </c>
      <c r="CE19" s="42">
        <v>1</v>
      </c>
      <c r="CF19" s="42">
        <v>1</v>
      </c>
      <c r="CG19" s="42">
        <v>1</v>
      </c>
      <c r="CH19" s="42"/>
      <c r="CI19" s="42"/>
      <c r="CJ19" s="42"/>
      <c r="CK19" s="42"/>
      <c r="CL19" s="42"/>
      <c r="CM19" s="42"/>
      <c r="CN19" s="42"/>
      <c r="CO19" s="42"/>
      <c r="CP19" s="42" t="s">
        <v>296</v>
      </c>
      <c r="CQ19" s="42"/>
      <c r="CR19" s="42"/>
      <c r="CS19" s="53" t="s">
        <v>297</v>
      </c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 t="s">
        <v>371</v>
      </c>
      <c r="DV19" s="42">
        <f t="shared" si="21"/>
        <v>11.25</v>
      </c>
      <c r="DW19" s="128">
        <f t="shared" si="22"/>
        <v>6</v>
      </c>
      <c r="DX19" s="128">
        <f t="shared" si="23"/>
        <v>15</v>
      </c>
      <c r="DY19" s="128">
        <f t="shared" si="24"/>
        <v>11.25</v>
      </c>
      <c r="DZ19" s="128"/>
      <c r="EK19" s="269">
        <f t="shared" si="25"/>
        <v>16.5</v>
      </c>
      <c r="EL19" s="270">
        <f t="shared" si="195"/>
        <v>0.1</v>
      </c>
      <c r="EM19" s="271">
        <v>1</v>
      </c>
      <c r="EN19" s="108">
        <v>5</v>
      </c>
      <c r="EO19" s="271">
        <v>2</v>
      </c>
      <c r="EP19" s="108">
        <v>2</v>
      </c>
      <c r="EQ19" s="271">
        <v>3</v>
      </c>
      <c r="ER19" s="108">
        <v>1</v>
      </c>
      <c r="ES19" s="108">
        <f t="shared" si="26"/>
        <v>1.5</v>
      </c>
      <c r="ET19" s="108">
        <f t="shared" si="27"/>
        <v>7.5</v>
      </c>
      <c r="EU19" s="283">
        <f t="shared" si="28"/>
        <v>0.133333</v>
      </c>
      <c r="EV19" s="108">
        <f t="shared" si="29"/>
        <v>15</v>
      </c>
      <c r="EW19" s="293">
        <f t="shared" si="30"/>
        <v>0.066667</v>
      </c>
      <c r="EX19" s="108">
        <f t="shared" si="31"/>
        <v>22.5</v>
      </c>
      <c r="EY19" s="294">
        <f t="shared" si="32"/>
        <v>0.044444</v>
      </c>
      <c r="FB19" s="300"/>
      <c r="FC19" s="91"/>
      <c r="FG19" s="310"/>
      <c r="FH19" s="311">
        <v>0</v>
      </c>
      <c r="FI19" s="146">
        <v>1</v>
      </c>
      <c r="FJ19" s="310">
        <f t="shared" si="33"/>
        <v>0</v>
      </c>
      <c r="FK19" s="311">
        <f t="shared" si="34"/>
        <v>0</v>
      </c>
      <c r="FL19" s="146">
        <f t="shared" si="35"/>
        <v>1</v>
      </c>
      <c r="FM19" s="310">
        <f t="shared" si="36"/>
        <v>0</v>
      </c>
      <c r="FN19" s="311">
        <f t="shared" si="37"/>
        <v>0</v>
      </c>
      <c r="FO19" s="146">
        <f t="shared" si="38"/>
        <v>1</v>
      </c>
      <c r="FP19" s="310">
        <f t="shared" si="39"/>
        <v>0</v>
      </c>
      <c r="FQ19" s="311">
        <f t="shared" si="40"/>
        <v>0</v>
      </c>
      <c r="FR19" s="146">
        <f t="shared" si="41"/>
        <v>1</v>
      </c>
      <c r="FS19" s="310">
        <f t="shared" si="42"/>
        <v>0</v>
      </c>
      <c r="FT19" s="311">
        <f t="shared" si="43"/>
        <v>0</v>
      </c>
      <c r="FU19" s="146">
        <f t="shared" si="44"/>
        <v>1</v>
      </c>
      <c r="FV19" s="310">
        <f t="shared" si="45"/>
        <v>0</v>
      </c>
      <c r="FW19" s="311">
        <f t="shared" si="46"/>
        <v>0</v>
      </c>
      <c r="FX19" s="146">
        <f t="shared" si="47"/>
        <v>1</v>
      </c>
      <c r="FY19" s="310">
        <f t="shared" si="48"/>
        <v>0</v>
      </c>
      <c r="FZ19" s="311">
        <f t="shared" si="49"/>
        <v>0</v>
      </c>
      <c r="GA19" s="146">
        <f t="shared" si="50"/>
        <v>1</v>
      </c>
      <c r="GB19" s="310">
        <f t="shared" si="51"/>
        <v>0</v>
      </c>
      <c r="GC19" s="311">
        <f t="shared" si="52"/>
        <v>0</v>
      </c>
      <c r="GD19" s="146">
        <f t="shared" si="53"/>
        <v>1</v>
      </c>
      <c r="GE19" s="310">
        <f t="shared" si="54"/>
        <v>0</v>
      </c>
      <c r="GF19" s="311">
        <f t="shared" si="55"/>
        <v>0</v>
      </c>
      <c r="GG19" s="146">
        <f t="shared" si="56"/>
        <v>1</v>
      </c>
      <c r="GH19" s="310">
        <f t="shared" si="57"/>
        <v>0</v>
      </c>
      <c r="GI19" s="311">
        <f t="shared" si="58"/>
        <v>0</v>
      </c>
      <c r="GJ19" s="146">
        <f t="shared" si="59"/>
        <v>1</v>
      </c>
      <c r="GK19" s="310">
        <f t="shared" si="60"/>
        <v>0</v>
      </c>
      <c r="GL19" s="311">
        <f t="shared" si="61"/>
        <v>0</v>
      </c>
      <c r="GM19" s="146">
        <f t="shared" si="62"/>
        <v>2</v>
      </c>
      <c r="GN19" s="310">
        <f t="shared" si="63"/>
        <v>0</v>
      </c>
      <c r="GO19" s="311">
        <f t="shared" si="64"/>
        <v>0</v>
      </c>
      <c r="GP19" s="146">
        <f t="shared" si="65"/>
        <v>4</v>
      </c>
      <c r="GQ19" s="310">
        <f t="shared" si="66"/>
        <v>0</v>
      </c>
      <c r="GR19" s="311">
        <f t="shared" si="67"/>
        <v>0</v>
      </c>
      <c r="GS19" s="146">
        <f t="shared" si="68"/>
        <v>6</v>
      </c>
      <c r="GT19" s="310">
        <f t="shared" si="69"/>
        <v>0</v>
      </c>
      <c r="GU19" s="311">
        <f t="shared" si="70"/>
        <v>0</v>
      </c>
      <c r="GV19" s="146">
        <f t="shared" si="71"/>
        <v>8</v>
      </c>
      <c r="GW19" s="310">
        <f t="shared" si="72"/>
        <v>0</v>
      </c>
      <c r="GX19" s="311">
        <f t="shared" si="73"/>
        <v>0</v>
      </c>
      <c r="GY19" s="146">
        <f t="shared" si="74"/>
        <v>10</v>
      </c>
      <c r="GZ19" s="310">
        <f t="shared" si="75"/>
        <v>0</v>
      </c>
      <c r="HA19" s="311">
        <f t="shared" si="76"/>
        <v>0</v>
      </c>
      <c r="HB19" s="146">
        <f t="shared" si="77"/>
        <v>20</v>
      </c>
      <c r="HC19" s="310">
        <f t="shared" si="78"/>
        <v>0</v>
      </c>
      <c r="HD19" s="311">
        <f t="shared" si="79"/>
        <v>0</v>
      </c>
      <c r="HE19" s="146">
        <f t="shared" si="80"/>
        <v>40</v>
      </c>
      <c r="HF19" s="310">
        <f t="shared" si="81"/>
        <v>0</v>
      </c>
      <c r="HG19" s="311">
        <f t="shared" si="82"/>
        <v>0</v>
      </c>
      <c r="HH19" s="146">
        <f t="shared" si="83"/>
        <v>60</v>
      </c>
      <c r="HI19" s="310">
        <f t="shared" si="84"/>
        <v>0</v>
      </c>
      <c r="HJ19" s="311">
        <f t="shared" si="85"/>
        <v>0</v>
      </c>
      <c r="HK19" s="146">
        <f t="shared" si="86"/>
        <v>80</v>
      </c>
      <c r="HL19" s="310">
        <f t="shared" si="87"/>
        <v>0</v>
      </c>
      <c r="HM19" s="311">
        <f t="shared" si="88"/>
        <v>0</v>
      </c>
      <c r="HN19" s="146">
        <f t="shared" si="89"/>
        <v>100</v>
      </c>
      <c r="HO19" s="310">
        <f t="shared" si="90"/>
        <v>0</v>
      </c>
      <c r="HQ19" s="300"/>
      <c r="HR19" s="91"/>
      <c r="HV19" s="310"/>
      <c r="HW19" s="311">
        <v>1</v>
      </c>
      <c r="HX19" s="146">
        <v>1</v>
      </c>
      <c r="HY19" s="310">
        <f t="shared" si="91"/>
        <v>1.66666666666667e-6</v>
      </c>
      <c r="HZ19" s="311">
        <f t="shared" si="92"/>
        <v>1</v>
      </c>
      <c r="IA19" s="146">
        <f t="shared" si="93"/>
        <v>1</v>
      </c>
      <c r="IB19" s="310">
        <f t="shared" si="94"/>
        <v>3.33333333333334e-6</v>
      </c>
      <c r="IC19" s="311">
        <f t="shared" si="95"/>
        <v>1</v>
      </c>
      <c r="ID19" s="146">
        <f t="shared" si="96"/>
        <v>1</v>
      </c>
      <c r="IE19" s="310">
        <f t="shared" si="97"/>
        <v>5e-6</v>
      </c>
      <c r="IF19" s="311">
        <f t="shared" si="98"/>
        <v>1</v>
      </c>
      <c r="IG19" s="146">
        <f t="shared" si="99"/>
        <v>1</v>
      </c>
      <c r="IH19" s="310">
        <f t="shared" si="100"/>
        <v>6.66666666666667e-6</v>
      </c>
      <c r="II19" s="311">
        <f t="shared" si="101"/>
        <v>1</v>
      </c>
      <c r="IJ19" s="146">
        <f t="shared" si="102"/>
        <v>1</v>
      </c>
      <c r="IK19" s="310">
        <f t="shared" si="103"/>
        <v>8.33333333333334e-6</v>
      </c>
      <c r="IL19" s="311">
        <f t="shared" si="104"/>
        <v>1</v>
      </c>
      <c r="IM19" s="146">
        <f t="shared" si="105"/>
        <v>1</v>
      </c>
      <c r="IN19" s="310">
        <f t="shared" si="106"/>
        <v>1.66666666666667e-5</v>
      </c>
      <c r="IO19" s="311">
        <f t="shared" si="107"/>
        <v>1</v>
      </c>
      <c r="IP19" s="146">
        <f t="shared" si="108"/>
        <v>1</v>
      </c>
      <c r="IQ19" s="310">
        <f t="shared" si="109"/>
        <v>3.33333333333334e-5</v>
      </c>
      <c r="IR19" s="311">
        <f t="shared" si="110"/>
        <v>1</v>
      </c>
      <c r="IS19" s="146">
        <f t="shared" si="111"/>
        <v>1</v>
      </c>
      <c r="IT19" s="310">
        <f t="shared" si="112"/>
        <v>5e-5</v>
      </c>
      <c r="IU19" s="311">
        <f t="shared" si="113"/>
        <v>1</v>
      </c>
      <c r="IV19" s="146">
        <f t="shared" si="114"/>
        <v>1</v>
      </c>
      <c r="IW19" s="310">
        <f t="shared" si="115"/>
        <v>6.66666666666667e-5</v>
      </c>
      <c r="IX19" s="311">
        <f t="shared" si="116"/>
        <v>1</v>
      </c>
      <c r="IY19" s="146">
        <f t="shared" si="117"/>
        <v>1</v>
      </c>
      <c r="IZ19" s="310">
        <f t="shared" si="118"/>
        <v>8.33333333333334e-5</v>
      </c>
      <c r="JA19" s="311">
        <f t="shared" si="119"/>
        <v>1</v>
      </c>
      <c r="JB19" s="146">
        <f t="shared" si="120"/>
        <v>1</v>
      </c>
      <c r="JC19" s="310">
        <f t="shared" si="121"/>
        <v>0.000166666666666667</v>
      </c>
      <c r="JD19" s="311">
        <f t="shared" si="122"/>
        <v>1</v>
      </c>
      <c r="JE19" s="146">
        <f t="shared" si="123"/>
        <v>1</v>
      </c>
      <c r="JF19" s="310">
        <f t="shared" si="124"/>
        <v>0.000333333333333334</v>
      </c>
      <c r="JG19" s="311">
        <f t="shared" si="125"/>
        <v>1</v>
      </c>
      <c r="JH19" s="146">
        <f t="shared" si="126"/>
        <v>1</v>
      </c>
      <c r="JI19" s="310">
        <f t="shared" si="127"/>
        <v>0.0005</v>
      </c>
      <c r="JJ19" s="311">
        <f t="shared" si="128"/>
        <v>1</v>
      </c>
      <c r="JK19" s="146">
        <f t="shared" si="129"/>
        <v>1</v>
      </c>
      <c r="JL19" s="310">
        <f t="shared" si="130"/>
        <v>0.000666666666666667</v>
      </c>
      <c r="JM19" s="311">
        <f t="shared" si="131"/>
        <v>1</v>
      </c>
      <c r="JN19" s="146">
        <f t="shared" si="132"/>
        <v>1</v>
      </c>
      <c r="JO19" s="310">
        <f t="shared" si="133"/>
        <v>0.000833333333333334</v>
      </c>
      <c r="JP19" s="311">
        <f t="shared" si="134"/>
        <v>1</v>
      </c>
      <c r="JQ19" s="146">
        <f t="shared" si="135"/>
        <v>1</v>
      </c>
      <c r="JR19" s="310">
        <f t="shared" si="136"/>
        <v>0.00166666666666667</v>
      </c>
      <c r="JS19" s="311">
        <f t="shared" si="137"/>
        <v>1</v>
      </c>
      <c r="JT19" s="146">
        <f t="shared" si="138"/>
        <v>1</v>
      </c>
      <c r="JU19" s="310">
        <f t="shared" si="139"/>
        <v>0.00333333333333334</v>
      </c>
      <c r="JV19" s="311">
        <f t="shared" si="140"/>
        <v>1</v>
      </c>
      <c r="JW19" s="146">
        <f t="shared" si="141"/>
        <v>1</v>
      </c>
      <c r="JX19" s="310">
        <f t="shared" si="142"/>
        <v>0.005</v>
      </c>
      <c r="JY19" s="311">
        <f t="shared" si="143"/>
        <v>1</v>
      </c>
      <c r="JZ19" s="146">
        <f t="shared" si="144"/>
        <v>1</v>
      </c>
      <c r="KA19" s="310">
        <f t="shared" si="145"/>
        <v>0.00666666666666667</v>
      </c>
      <c r="KB19" s="311">
        <f t="shared" si="146"/>
        <v>1</v>
      </c>
      <c r="KC19" s="146">
        <f t="shared" si="147"/>
        <v>1</v>
      </c>
      <c r="KD19" s="310">
        <f t="shared" si="148"/>
        <v>0.00833333333333334</v>
      </c>
      <c r="KI19" s="334">
        <f t="shared" ref="KI19:LB19" si="200">$AI19*KI$4/10000*$F19*KI$3/$KQ$1</f>
        <v>0</v>
      </c>
      <c r="KJ19" s="334">
        <f t="shared" si="200"/>
        <v>0</v>
      </c>
      <c r="KK19" s="334">
        <f t="shared" si="200"/>
        <v>0</v>
      </c>
      <c r="KL19" s="334">
        <f t="shared" si="200"/>
        <v>0.0006</v>
      </c>
      <c r="KM19" s="334">
        <f t="shared" si="200"/>
        <v>0.00075</v>
      </c>
      <c r="KN19" s="334">
        <f t="shared" si="200"/>
        <v>0.0015</v>
      </c>
      <c r="KO19" s="334">
        <f t="shared" si="200"/>
        <v>0.003</v>
      </c>
      <c r="KP19" s="334">
        <f t="shared" si="200"/>
        <v>0.0045</v>
      </c>
      <c r="KQ19" s="334">
        <f t="shared" si="200"/>
        <v>0.006</v>
      </c>
      <c r="KR19" s="334">
        <f t="shared" si="200"/>
        <v>0.0075</v>
      </c>
      <c r="KS19" s="334">
        <f t="shared" si="200"/>
        <v>0.015</v>
      </c>
      <c r="KT19" s="334">
        <f t="shared" si="200"/>
        <v>0.01875</v>
      </c>
      <c r="KU19" s="334">
        <f t="shared" si="200"/>
        <v>0.018747</v>
      </c>
      <c r="KV19" s="334">
        <f t="shared" si="200"/>
        <v>0.018744</v>
      </c>
      <c r="KW19" s="334">
        <f t="shared" si="200"/>
        <v>0.0187425</v>
      </c>
      <c r="KX19" s="334">
        <f t="shared" si="200"/>
        <v>0.018735</v>
      </c>
      <c r="KY19" s="334">
        <f t="shared" si="200"/>
        <v>0.01872</v>
      </c>
      <c r="KZ19" s="334">
        <f t="shared" si="200"/>
        <v>0.01872</v>
      </c>
      <c r="LA19" s="334">
        <f t="shared" si="200"/>
        <v>0.01872</v>
      </c>
      <c r="LB19" s="334">
        <f t="shared" si="200"/>
        <v>0.018675</v>
      </c>
      <c r="LI19" s="79">
        <v>0</v>
      </c>
      <c r="LJ19" s="79">
        <v>0</v>
      </c>
      <c r="LK19" s="79">
        <v>0</v>
      </c>
      <c r="LN19" s="108"/>
      <c r="LO19" s="343">
        <v>0.05</v>
      </c>
      <c r="LP19" s="343">
        <v>0.05</v>
      </c>
      <c r="LQ19" s="343">
        <v>0.05</v>
      </c>
      <c r="LR19" s="343">
        <v>0.05</v>
      </c>
      <c r="LS19" s="343">
        <v>0.05</v>
      </c>
      <c r="LT19" s="343">
        <v>0.025</v>
      </c>
      <c r="LU19" s="343">
        <v>0.025</v>
      </c>
      <c r="LV19" s="343">
        <v>0.025</v>
      </c>
      <c r="LW19" s="343">
        <v>0.025</v>
      </c>
      <c r="LX19" s="343">
        <v>0.025</v>
      </c>
      <c r="LY19" s="343">
        <v>0.005</v>
      </c>
      <c r="LZ19" s="343">
        <v>0.005</v>
      </c>
      <c r="MA19" s="343">
        <v>0.005</v>
      </c>
      <c r="MB19" s="343">
        <v>0.005</v>
      </c>
      <c r="MC19" s="343">
        <v>0.005</v>
      </c>
      <c r="MD19" s="343">
        <v>0.0009</v>
      </c>
      <c r="ME19" s="343">
        <v>0.0009</v>
      </c>
      <c r="MF19" s="343">
        <v>0.0009</v>
      </c>
      <c r="MG19" s="343">
        <v>0.0009</v>
      </c>
      <c r="MH19" s="343">
        <v>0.0009</v>
      </c>
      <c r="MI19" s="343">
        <v>0.0006</v>
      </c>
      <c r="MJ19" s="343">
        <v>0.00045</v>
      </c>
      <c r="MK19" s="343">
        <v>0.0004</v>
      </c>
      <c r="ML19" s="343">
        <v>0.0003</v>
      </c>
      <c r="MM19" s="343">
        <v>0.00025</v>
      </c>
      <c r="MN19" s="343">
        <v>0.00025</v>
      </c>
      <c r="MO19" s="343">
        <v>0.0002</v>
      </c>
      <c r="MP19" s="343">
        <v>0.0002</v>
      </c>
      <c r="MQ19" s="343"/>
      <c r="MR19" s="104">
        <v>1</v>
      </c>
      <c r="MS19" s="104">
        <v>1</v>
      </c>
      <c r="MT19" s="104">
        <v>1</v>
      </c>
      <c r="MU19" s="104">
        <v>1</v>
      </c>
      <c r="MV19" s="104">
        <v>1</v>
      </c>
      <c r="MW19" s="104">
        <v>1</v>
      </c>
      <c r="MX19" s="91">
        <v>1</v>
      </c>
      <c r="MY19" s="91">
        <v>1</v>
      </c>
      <c r="MZ19" s="91">
        <v>1</v>
      </c>
      <c r="NA19" s="91">
        <v>1</v>
      </c>
      <c r="NB19" s="91">
        <v>1</v>
      </c>
      <c r="NC19" s="91">
        <v>1</v>
      </c>
      <c r="ND19" s="91">
        <v>1</v>
      </c>
      <c r="NE19" s="91">
        <v>1</v>
      </c>
      <c r="NF19" s="91">
        <v>1</v>
      </c>
      <c r="NG19" s="91">
        <v>1</v>
      </c>
      <c r="NH19" s="91">
        <v>1</v>
      </c>
      <c r="NI19" s="91">
        <v>1</v>
      </c>
      <c r="NJ19" s="91">
        <v>1</v>
      </c>
      <c r="NK19" s="91">
        <v>1</v>
      </c>
      <c r="NL19" s="91">
        <v>1</v>
      </c>
      <c r="NM19" s="91">
        <v>1</v>
      </c>
      <c r="NN19" s="91">
        <v>1</v>
      </c>
      <c r="NO19" s="91">
        <v>1</v>
      </c>
      <c r="NP19" s="91">
        <v>1</v>
      </c>
      <c r="NQ19" s="91">
        <v>1</v>
      </c>
      <c r="NR19" s="91">
        <v>1</v>
      </c>
      <c r="NS19" s="91">
        <v>1</v>
      </c>
      <c r="NT19" s="91"/>
      <c r="NU19" s="345">
        <f t="shared" si="150"/>
        <v>0.00075</v>
      </c>
      <c r="NV19" s="345">
        <f t="shared" si="151"/>
        <v>0.0015</v>
      </c>
      <c r="NW19" s="345">
        <f t="shared" si="152"/>
        <v>0.00225</v>
      </c>
      <c r="NX19" s="345">
        <f t="shared" si="153"/>
        <v>0.003</v>
      </c>
      <c r="NY19" s="345">
        <f t="shared" si="154"/>
        <v>0.00375</v>
      </c>
      <c r="NZ19" s="345">
        <f t="shared" si="155"/>
        <v>0.00375</v>
      </c>
      <c r="OA19" s="345">
        <f t="shared" si="156"/>
        <v>0.0075</v>
      </c>
      <c r="OB19" s="345">
        <f t="shared" si="157"/>
        <v>0.01125</v>
      </c>
      <c r="OC19" s="345">
        <f t="shared" si="158"/>
        <v>0.015</v>
      </c>
      <c r="OD19" s="345">
        <f t="shared" si="159"/>
        <v>0.01875</v>
      </c>
      <c r="OE19" s="345">
        <f t="shared" si="160"/>
        <v>0.0075</v>
      </c>
      <c r="OF19" s="345">
        <f t="shared" si="161"/>
        <v>0.015</v>
      </c>
      <c r="OG19" s="345">
        <f t="shared" si="162"/>
        <v>0.0225</v>
      </c>
      <c r="OH19" s="345">
        <f t="shared" si="163"/>
        <v>0.03</v>
      </c>
      <c r="OI19" s="345">
        <f t="shared" si="164"/>
        <v>0.0375</v>
      </c>
      <c r="OJ19" s="345">
        <f t="shared" si="165"/>
        <v>0.0135</v>
      </c>
      <c r="OK19" s="345">
        <f t="shared" si="166"/>
        <v>0.027</v>
      </c>
      <c r="OL19" s="345">
        <f t="shared" si="167"/>
        <v>0.0405</v>
      </c>
      <c r="OM19" s="345">
        <f t="shared" si="168"/>
        <v>0.054</v>
      </c>
      <c r="ON19" s="345">
        <f t="shared" si="169"/>
        <v>0.0675</v>
      </c>
      <c r="OO19" s="345">
        <f t="shared" si="170"/>
        <v>0.0675</v>
      </c>
      <c r="OP19" s="345">
        <f t="shared" si="171"/>
        <v>0.0675</v>
      </c>
      <c r="OQ19" s="345">
        <f t="shared" si="172"/>
        <v>0.075</v>
      </c>
      <c r="OR19" s="345">
        <f t="shared" si="173"/>
        <v>0.0675</v>
      </c>
      <c r="OS19" s="345">
        <f t="shared" si="174"/>
        <v>0.065625</v>
      </c>
      <c r="OT19" s="345">
        <f t="shared" si="175"/>
        <v>0.075</v>
      </c>
      <c r="OU19" s="345">
        <f t="shared" si="176"/>
        <v>0.0675</v>
      </c>
      <c r="OV19" s="345">
        <f t="shared" si="177"/>
        <v>0.075</v>
      </c>
      <c r="PE19" s="369"/>
      <c r="PF19" s="370">
        <f>PF$3*$F19*$AG19*PF$4/'[1]Sheet3 '!$AJ$5</f>
        <v>0.0021</v>
      </c>
      <c r="PG19" s="370">
        <f>PG$3*$F19*$AG19*PG$4/'[1]Sheet3 '!$AJ$5</f>
        <v>0.00209925</v>
      </c>
      <c r="PH19" s="370">
        <f>PH$3*$F19*$AG19*PH$4/'[1]Sheet3 '!$AJ$5</f>
        <v>0.0021</v>
      </c>
      <c r="PI19" s="370">
        <f>PI$3*$F19*$AG19*PI$4/'[1]Sheet3 '!$AJ$5</f>
        <v>0.00189</v>
      </c>
      <c r="PJ19" s="370">
        <f>PJ$3*$F19*$AG19*PJ$4/'[1]Sheet3 '!$AJ$5</f>
        <v>0.00189</v>
      </c>
      <c r="PK19" s="370">
        <f>PK$3*$F19*$AG19*PK$4/'[1]Sheet3 '!$AJ$5</f>
        <v>0.0018</v>
      </c>
      <c r="PL19" s="370">
        <f>PL$3*$F19*$AG19*PL$4/'[1]Sheet3 '!$AJ$5</f>
        <v>0.00162</v>
      </c>
      <c r="PM19" s="370">
        <f>PM$3*$F19*$AG19*PM$4/'[1]Sheet3 '!$AJ$5</f>
        <v>0.00153</v>
      </c>
      <c r="PN19" s="370">
        <f>PN$3*$F19*$AG19*PN$4/'[1]Sheet3 '!$AJ$5</f>
        <v>0.001389</v>
      </c>
      <c r="PO19" s="370">
        <f>PO$3*$F19*$AG19*PO$4/'[1]Sheet3 '!$AJ$5</f>
        <v>0.0012</v>
      </c>
      <c r="PP19" s="370">
        <f>PP$3*$F19*$AG19*PP$4/'[1]Sheet3 '!$AJ$5</f>
        <v>0.00108</v>
      </c>
      <c r="PQ19" s="370">
        <f>PQ$3*$F19*$AG19*PQ$4/'[1]Sheet3 '!$AJ$5</f>
        <v>0.00096</v>
      </c>
      <c r="PR19" s="370">
        <f>PR$3*$F19*$AG19*PR$4/'[1]Sheet3 '!$AJ$5</f>
        <v>0.0006</v>
      </c>
      <c r="PS19" s="367"/>
      <c r="PT19" s="367"/>
      <c r="PU19" s="367"/>
    </row>
    <row r="20" ht="16.2" spans="1:437">
      <c r="A20" s="39">
        <v>13</v>
      </c>
      <c r="B20" s="39" t="s">
        <v>372</v>
      </c>
      <c r="C20" s="39">
        <v>2</v>
      </c>
      <c r="D20" s="39">
        <v>-1</v>
      </c>
      <c r="E20" s="39"/>
      <c r="F20" s="39">
        <v>18</v>
      </c>
      <c r="G20" s="107">
        <v>18</v>
      </c>
      <c r="H20" s="39">
        <f t="shared" si="5"/>
        <v>18</v>
      </c>
      <c r="I20" s="127"/>
      <c r="J20" s="39">
        <f t="shared" si="6"/>
        <v>18</v>
      </c>
      <c r="K20" s="127"/>
      <c r="L20" s="127"/>
      <c r="M20" s="128">
        <f t="shared" si="178"/>
        <v>13</v>
      </c>
      <c r="N20" s="39">
        <f t="shared" si="197"/>
        <v>0</v>
      </c>
      <c r="O20" s="39">
        <f t="shared" si="8"/>
        <v>0</v>
      </c>
      <c r="P20" s="39">
        <v>0</v>
      </c>
      <c r="Q20" s="140">
        <v>0.0125006</v>
      </c>
      <c r="R20" s="91">
        <v>1</v>
      </c>
      <c r="S20" s="141">
        <v>0</v>
      </c>
      <c r="T20" s="146">
        <f t="shared" si="9"/>
        <v>0.003</v>
      </c>
      <c r="U20" s="143">
        <v>0</v>
      </c>
      <c r="V20" s="143" t="s">
        <v>287</v>
      </c>
      <c r="W20" s="147">
        <v>0</v>
      </c>
      <c r="X20" s="145">
        <v>4</v>
      </c>
      <c r="Y20" s="166">
        <v>1</v>
      </c>
      <c r="Z20" s="143" t="str">
        <f t="shared" si="10"/>
        <v>[[0,1],[0,1],[0,1],[0,1],[0,1],[0,1],[0,1],[0,1],[0,1],[0,1],[0,2],[0,4],[0,6],[0,8],[0,10],[0,20],[0,40],[0,60],[0,80],[0,100]]</v>
      </c>
      <c r="AA20" s="143">
        <v>1</v>
      </c>
      <c r="AB20" s="143">
        <v>1</v>
      </c>
      <c r="AC20" s="143" t="str">
        <f t="shared" si="11"/>
        <v>[[1,1],[1,1],[1,1],[1,1],[1,1],[1,1],[1,1],[1,1],[1,1],[1,1],[1,1],[1,1],[1,1],[1,1],[1,1],[1,1],[1,1],[1,1],[1,1],[1,1]]</v>
      </c>
      <c r="AD20" s="39">
        <v>0</v>
      </c>
      <c r="AE20" s="169">
        <v>0</v>
      </c>
      <c r="AF20" s="168">
        <f t="shared" si="12"/>
        <v>0</v>
      </c>
      <c r="AG20" s="168">
        <v>0.05</v>
      </c>
      <c r="AH20" s="168">
        <v>0</v>
      </c>
      <c r="AI20" s="186">
        <f>AI17</f>
        <v>0.05</v>
      </c>
      <c r="AJ20" s="186">
        <f t="shared" ref="AJ20:AJ31" si="201">AJ19</f>
        <v>0</v>
      </c>
      <c r="AK20" s="186">
        <f t="shared" ref="AK20:AK31" si="202">AK19</f>
        <v>0</v>
      </c>
      <c r="AL20" s="187">
        <v>0</v>
      </c>
      <c r="AM20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20" s="39" t="str">
        <f t="shared" si="14"/>
        <v>[[1,5],[2,2],[3,1]]</v>
      </c>
      <c r="AO20" s="195" t="str">
        <f t="shared" si="15"/>
        <v>[0.16,0.08,0.053333]</v>
      </c>
      <c r="AP20" s="195">
        <v>0</v>
      </c>
      <c r="AQ20" s="195">
        <v>1</v>
      </c>
      <c r="AR20" s="195">
        <f t="shared" si="16"/>
        <v>1</v>
      </c>
      <c r="AS20" s="195">
        <v>0</v>
      </c>
      <c r="AT20" s="195">
        <v>0.4</v>
      </c>
      <c r="AU20" s="195" t="s">
        <v>288</v>
      </c>
      <c r="AV20" s="195">
        <v>1</v>
      </c>
      <c r="AW20" s="199">
        <v>6</v>
      </c>
      <c r="AX20" s="39">
        <f t="shared" si="192"/>
        <v>-1</v>
      </c>
      <c r="AY20" s="39">
        <v>0</v>
      </c>
      <c r="AZ20" s="39"/>
      <c r="BA20" s="96"/>
      <c r="BB20" s="96" t="s">
        <v>289</v>
      </c>
      <c r="BC20" s="200">
        <v>0.9</v>
      </c>
      <c r="BD20" s="115">
        <f>BC20*1.5</f>
        <v>1.35</v>
      </c>
      <c r="BE20" s="39"/>
      <c r="BF20" s="39"/>
      <c r="BG20" s="39">
        <v>1</v>
      </c>
      <c r="BH20" s="39">
        <v>1</v>
      </c>
      <c r="BI20" s="39" t="s">
        <v>373</v>
      </c>
      <c r="BJ20" s="203">
        <v>0.75</v>
      </c>
      <c r="BK20" s="203">
        <v>0.6</v>
      </c>
      <c r="BL20" s="96">
        <f t="shared" si="18"/>
        <v>18</v>
      </c>
      <c r="BM20" s="96" t="s">
        <v>321</v>
      </c>
      <c r="BN20" s="96">
        <v>1</v>
      </c>
      <c r="BO20" s="96" t="s">
        <v>292</v>
      </c>
      <c r="BP20" s="96" t="s">
        <v>366</v>
      </c>
      <c r="BQ20" s="209" t="s">
        <v>374</v>
      </c>
      <c r="BR20" s="207" t="s">
        <v>374</v>
      </c>
      <c r="BS20" s="128">
        <v>16</v>
      </c>
      <c r="BT20" s="128">
        <v>1</v>
      </c>
      <c r="BU20" s="127"/>
      <c r="BV20" s="127"/>
      <c r="BW20" s="127" t="s">
        <v>295</v>
      </c>
      <c r="BX20" s="218">
        <v>0</v>
      </c>
      <c r="BY20" s="128">
        <f t="shared" si="19"/>
        <v>13.5</v>
      </c>
      <c r="BZ20" s="219" t="str">
        <f t="shared" si="20"/>
        <v>[13.5,6,18,13.5]</v>
      </c>
      <c r="CA20" s="42">
        <v>1</v>
      </c>
      <c r="CB20" s="42">
        <v>1</v>
      </c>
      <c r="CC20" s="42">
        <v>1</v>
      </c>
      <c r="CD20" s="42">
        <v>1</v>
      </c>
      <c r="CE20" s="42">
        <v>1</v>
      </c>
      <c r="CF20" s="42">
        <v>1</v>
      </c>
      <c r="CG20" s="42">
        <v>1</v>
      </c>
      <c r="CH20" s="42"/>
      <c r="CI20" s="42"/>
      <c r="CJ20" s="42"/>
      <c r="CK20" s="42"/>
      <c r="CL20" s="42"/>
      <c r="CM20" s="42"/>
      <c r="CN20" s="42"/>
      <c r="CO20" s="42"/>
      <c r="CP20" s="42" t="s">
        <v>310</v>
      </c>
      <c r="CQ20" s="42"/>
      <c r="CR20" s="42"/>
      <c r="CS20" s="53" t="s">
        <v>297</v>
      </c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 t="s">
        <v>375</v>
      </c>
      <c r="DV20" s="42">
        <f t="shared" si="21"/>
        <v>13.5</v>
      </c>
      <c r="DW20" s="128">
        <f t="shared" si="22"/>
        <v>6</v>
      </c>
      <c r="DX20" s="128">
        <f t="shared" si="23"/>
        <v>18</v>
      </c>
      <c r="DY20" s="128">
        <f t="shared" si="24"/>
        <v>13.5</v>
      </c>
      <c r="DZ20" s="128"/>
      <c r="EK20" s="269">
        <f t="shared" si="25"/>
        <v>19.8</v>
      </c>
      <c r="EL20" s="270">
        <f t="shared" si="195"/>
        <v>0.1</v>
      </c>
      <c r="EM20" s="271">
        <v>1</v>
      </c>
      <c r="EN20" s="108">
        <v>5</v>
      </c>
      <c r="EO20" s="271">
        <v>2</v>
      </c>
      <c r="EP20" s="108">
        <v>2</v>
      </c>
      <c r="EQ20" s="271">
        <v>3</v>
      </c>
      <c r="ER20" s="108">
        <v>1</v>
      </c>
      <c r="ES20" s="108">
        <f t="shared" si="26"/>
        <v>1.5</v>
      </c>
      <c r="ET20" s="108">
        <f t="shared" si="27"/>
        <v>7.5</v>
      </c>
      <c r="EU20" s="283">
        <f t="shared" si="28"/>
        <v>0.16</v>
      </c>
      <c r="EV20" s="108">
        <f t="shared" si="29"/>
        <v>15</v>
      </c>
      <c r="EW20" s="293">
        <f t="shared" si="30"/>
        <v>0.08</v>
      </c>
      <c r="EX20" s="108">
        <f t="shared" si="31"/>
        <v>22.5</v>
      </c>
      <c r="EY20" s="294">
        <f t="shared" si="32"/>
        <v>0.053333</v>
      </c>
      <c r="FB20" s="300"/>
      <c r="FC20" s="91"/>
      <c r="FG20" s="310"/>
      <c r="FH20" s="311">
        <v>0</v>
      </c>
      <c r="FI20" s="146">
        <v>1</v>
      </c>
      <c r="FJ20" s="310">
        <f t="shared" si="33"/>
        <v>0</v>
      </c>
      <c r="FK20" s="311">
        <f t="shared" si="34"/>
        <v>0</v>
      </c>
      <c r="FL20" s="146">
        <f t="shared" si="35"/>
        <v>1</v>
      </c>
      <c r="FM20" s="310">
        <f t="shared" si="36"/>
        <v>0</v>
      </c>
      <c r="FN20" s="311">
        <f t="shared" si="37"/>
        <v>0</v>
      </c>
      <c r="FO20" s="146">
        <f t="shared" si="38"/>
        <v>1</v>
      </c>
      <c r="FP20" s="310">
        <f t="shared" si="39"/>
        <v>0</v>
      </c>
      <c r="FQ20" s="311">
        <f t="shared" si="40"/>
        <v>0</v>
      </c>
      <c r="FR20" s="146">
        <f t="shared" si="41"/>
        <v>1</v>
      </c>
      <c r="FS20" s="310">
        <f t="shared" si="42"/>
        <v>0</v>
      </c>
      <c r="FT20" s="311">
        <f t="shared" si="43"/>
        <v>0</v>
      </c>
      <c r="FU20" s="146">
        <f t="shared" si="44"/>
        <v>1</v>
      </c>
      <c r="FV20" s="310">
        <f t="shared" si="45"/>
        <v>0</v>
      </c>
      <c r="FW20" s="311">
        <f t="shared" si="46"/>
        <v>0</v>
      </c>
      <c r="FX20" s="146">
        <f t="shared" si="47"/>
        <v>1</v>
      </c>
      <c r="FY20" s="310">
        <f t="shared" si="48"/>
        <v>0</v>
      </c>
      <c r="FZ20" s="311">
        <f t="shared" si="49"/>
        <v>0</v>
      </c>
      <c r="GA20" s="146">
        <f t="shared" si="50"/>
        <v>1</v>
      </c>
      <c r="GB20" s="310">
        <f t="shared" si="51"/>
        <v>0</v>
      </c>
      <c r="GC20" s="311">
        <f t="shared" si="52"/>
        <v>0</v>
      </c>
      <c r="GD20" s="146">
        <f t="shared" si="53"/>
        <v>1</v>
      </c>
      <c r="GE20" s="310">
        <f t="shared" si="54"/>
        <v>0</v>
      </c>
      <c r="GF20" s="311">
        <f t="shared" si="55"/>
        <v>0</v>
      </c>
      <c r="GG20" s="146">
        <f t="shared" si="56"/>
        <v>1</v>
      </c>
      <c r="GH20" s="310">
        <f t="shared" si="57"/>
        <v>0</v>
      </c>
      <c r="GI20" s="311">
        <f t="shared" si="58"/>
        <v>0</v>
      </c>
      <c r="GJ20" s="146">
        <f t="shared" si="59"/>
        <v>1</v>
      </c>
      <c r="GK20" s="310">
        <f t="shared" si="60"/>
        <v>0</v>
      </c>
      <c r="GL20" s="311">
        <f t="shared" si="61"/>
        <v>0</v>
      </c>
      <c r="GM20" s="146">
        <f t="shared" si="62"/>
        <v>2</v>
      </c>
      <c r="GN20" s="310">
        <f t="shared" si="63"/>
        <v>0</v>
      </c>
      <c r="GO20" s="311">
        <f t="shared" si="64"/>
        <v>0</v>
      </c>
      <c r="GP20" s="146">
        <f t="shared" si="65"/>
        <v>4</v>
      </c>
      <c r="GQ20" s="310">
        <f t="shared" si="66"/>
        <v>0</v>
      </c>
      <c r="GR20" s="311">
        <f t="shared" si="67"/>
        <v>0</v>
      </c>
      <c r="GS20" s="146">
        <f t="shared" si="68"/>
        <v>6</v>
      </c>
      <c r="GT20" s="310">
        <f t="shared" si="69"/>
        <v>0</v>
      </c>
      <c r="GU20" s="311">
        <f t="shared" si="70"/>
        <v>0</v>
      </c>
      <c r="GV20" s="146">
        <f t="shared" si="71"/>
        <v>8</v>
      </c>
      <c r="GW20" s="310">
        <f t="shared" si="72"/>
        <v>0</v>
      </c>
      <c r="GX20" s="311">
        <f t="shared" si="73"/>
        <v>0</v>
      </c>
      <c r="GY20" s="146">
        <f t="shared" si="74"/>
        <v>10</v>
      </c>
      <c r="GZ20" s="310">
        <f t="shared" si="75"/>
        <v>0</v>
      </c>
      <c r="HA20" s="311">
        <f t="shared" si="76"/>
        <v>0</v>
      </c>
      <c r="HB20" s="146">
        <f t="shared" si="77"/>
        <v>20</v>
      </c>
      <c r="HC20" s="310">
        <f t="shared" si="78"/>
        <v>0</v>
      </c>
      <c r="HD20" s="311">
        <f t="shared" si="79"/>
        <v>0</v>
      </c>
      <c r="HE20" s="146">
        <f t="shared" si="80"/>
        <v>40</v>
      </c>
      <c r="HF20" s="310">
        <f t="shared" si="81"/>
        <v>0</v>
      </c>
      <c r="HG20" s="311">
        <f t="shared" si="82"/>
        <v>0</v>
      </c>
      <c r="HH20" s="146">
        <f t="shared" si="83"/>
        <v>60</v>
      </c>
      <c r="HI20" s="310">
        <f t="shared" si="84"/>
        <v>0</v>
      </c>
      <c r="HJ20" s="311">
        <f t="shared" si="85"/>
        <v>0</v>
      </c>
      <c r="HK20" s="146">
        <f t="shared" si="86"/>
        <v>80</v>
      </c>
      <c r="HL20" s="310">
        <f t="shared" si="87"/>
        <v>0</v>
      </c>
      <c r="HM20" s="311">
        <f t="shared" si="88"/>
        <v>0</v>
      </c>
      <c r="HN20" s="146">
        <f t="shared" si="89"/>
        <v>100</v>
      </c>
      <c r="HO20" s="310">
        <f t="shared" si="90"/>
        <v>0</v>
      </c>
      <c r="HQ20" s="300"/>
      <c r="HR20" s="91"/>
      <c r="HV20" s="310"/>
      <c r="HW20" s="311">
        <v>1</v>
      </c>
      <c r="HX20" s="146">
        <v>1</v>
      </c>
      <c r="HY20" s="310">
        <f t="shared" si="91"/>
        <v>2e-6</v>
      </c>
      <c r="HZ20" s="311">
        <f t="shared" si="92"/>
        <v>1</v>
      </c>
      <c r="IA20" s="146">
        <f t="shared" si="93"/>
        <v>1</v>
      </c>
      <c r="IB20" s="310">
        <f t="shared" si="94"/>
        <v>4e-6</v>
      </c>
      <c r="IC20" s="311">
        <f t="shared" si="95"/>
        <v>1</v>
      </c>
      <c r="ID20" s="146">
        <f t="shared" si="96"/>
        <v>1</v>
      </c>
      <c r="IE20" s="310">
        <f t="shared" si="97"/>
        <v>6.00000000000001e-6</v>
      </c>
      <c r="IF20" s="311">
        <f t="shared" si="98"/>
        <v>1</v>
      </c>
      <c r="IG20" s="146">
        <f t="shared" si="99"/>
        <v>1</v>
      </c>
      <c r="IH20" s="310">
        <f t="shared" si="100"/>
        <v>8.00000000000001e-6</v>
      </c>
      <c r="II20" s="311">
        <f t="shared" si="101"/>
        <v>1</v>
      </c>
      <c r="IJ20" s="146">
        <f t="shared" si="102"/>
        <v>1</v>
      </c>
      <c r="IK20" s="310">
        <f t="shared" si="103"/>
        <v>1e-5</v>
      </c>
      <c r="IL20" s="311">
        <f t="shared" si="104"/>
        <v>1</v>
      </c>
      <c r="IM20" s="146">
        <f t="shared" si="105"/>
        <v>1</v>
      </c>
      <c r="IN20" s="310">
        <f t="shared" si="106"/>
        <v>2e-5</v>
      </c>
      <c r="IO20" s="311">
        <f t="shared" si="107"/>
        <v>1</v>
      </c>
      <c r="IP20" s="146">
        <f t="shared" si="108"/>
        <v>1</v>
      </c>
      <c r="IQ20" s="310">
        <f t="shared" si="109"/>
        <v>4e-5</v>
      </c>
      <c r="IR20" s="311">
        <f t="shared" si="110"/>
        <v>1</v>
      </c>
      <c r="IS20" s="146">
        <f t="shared" si="111"/>
        <v>1</v>
      </c>
      <c r="IT20" s="310">
        <f t="shared" si="112"/>
        <v>6e-5</v>
      </c>
      <c r="IU20" s="311">
        <f t="shared" si="113"/>
        <v>1</v>
      </c>
      <c r="IV20" s="146">
        <f t="shared" si="114"/>
        <v>1</v>
      </c>
      <c r="IW20" s="310">
        <f t="shared" si="115"/>
        <v>8.00000000000001e-5</v>
      </c>
      <c r="IX20" s="311">
        <f t="shared" si="116"/>
        <v>1</v>
      </c>
      <c r="IY20" s="146">
        <f t="shared" si="117"/>
        <v>1</v>
      </c>
      <c r="IZ20" s="310">
        <f t="shared" si="118"/>
        <v>0.0001</v>
      </c>
      <c r="JA20" s="311">
        <f t="shared" si="119"/>
        <v>1</v>
      </c>
      <c r="JB20" s="146">
        <f t="shared" si="120"/>
        <v>1</v>
      </c>
      <c r="JC20" s="310">
        <f t="shared" si="121"/>
        <v>0.0002</v>
      </c>
      <c r="JD20" s="311">
        <f t="shared" si="122"/>
        <v>1</v>
      </c>
      <c r="JE20" s="146">
        <f t="shared" si="123"/>
        <v>1</v>
      </c>
      <c r="JF20" s="310">
        <f t="shared" si="124"/>
        <v>0.0004</v>
      </c>
      <c r="JG20" s="311">
        <f t="shared" si="125"/>
        <v>1</v>
      </c>
      <c r="JH20" s="146">
        <f t="shared" si="126"/>
        <v>1</v>
      </c>
      <c r="JI20" s="310">
        <f t="shared" si="127"/>
        <v>0.0006</v>
      </c>
      <c r="JJ20" s="311">
        <f t="shared" si="128"/>
        <v>1</v>
      </c>
      <c r="JK20" s="146">
        <f t="shared" si="129"/>
        <v>1</v>
      </c>
      <c r="JL20" s="310">
        <f t="shared" si="130"/>
        <v>0.000800000000000001</v>
      </c>
      <c r="JM20" s="311">
        <f t="shared" si="131"/>
        <v>1</v>
      </c>
      <c r="JN20" s="146">
        <f t="shared" si="132"/>
        <v>1</v>
      </c>
      <c r="JO20" s="310">
        <f t="shared" si="133"/>
        <v>0.001</v>
      </c>
      <c r="JP20" s="311">
        <f t="shared" si="134"/>
        <v>1</v>
      </c>
      <c r="JQ20" s="146">
        <f t="shared" si="135"/>
        <v>1</v>
      </c>
      <c r="JR20" s="310">
        <f t="shared" si="136"/>
        <v>0.002</v>
      </c>
      <c r="JS20" s="311">
        <f t="shared" si="137"/>
        <v>1</v>
      </c>
      <c r="JT20" s="146">
        <f t="shared" si="138"/>
        <v>1</v>
      </c>
      <c r="JU20" s="310">
        <f t="shared" si="139"/>
        <v>0.004</v>
      </c>
      <c r="JV20" s="311">
        <f t="shared" si="140"/>
        <v>1</v>
      </c>
      <c r="JW20" s="146">
        <f t="shared" si="141"/>
        <v>1</v>
      </c>
      <c r="JX20" s="310">
        <f t="shared" si="142"/>
        <v>0.006</v>
      </c>
      <c r="JY20" s="311">
        <f t="shared" si="143"/>
        <v>1</v>
      </c>
      <c r="JZ20" s="146">
        <f t="shared" si="144"/>
        <v>1</v>
      </c>
      <c r="KA20" s="310">
        <f t="shared" si="145"/>
        <v>0.00800000000000001</v>
      </c>
      <c r="KB20" s="311">
        <f t="shared" si="146"/>
        <v>1</v>
      </c>
      <c r="KC20" s="146">
        <f t="shared" si="147"/>
        <v>1</v>
      </c>
      <c r="KD20" s="310">
        <f t="shared" si="148"/>
        <v>0.01</v>
      </c>
      <c r="KI20" s="334">
        <f t="shared" ref="KI20:LB20" si="203">$AI20*KI$4/10000*$F20*KI$3/$KQ$1</f>
        <v>0</v>
      </c>
      <c r="KJ20" s="334">
        <f t="shared" si="203"/>
        <v>0</v>
      </c>
      <c r="KK20" s="334">
        <f t="shared" si="203"/>
        <v>0</v>
      </c>
      <c r="KL20" s="334">
        <f t="shared" si="203"/>
        <v>0.00072</v>
      </c>
      <c r="KM20" s="334">
        <f t="shared" si="203"/>
        <v>0.0009</v>
      </c>
      <c r="KN20" s="334">
        <f t="shared" si="203"/>
        <v>0.0018</v>
      </c>
      <c r="KO20" s="334">
        <f t="shared" si="203"/>
        <v>0.0036</v>
      </c>
      <c r="KP20" s="334">
        <f t="shared" si="203"/>
        <v>0.0054</v>
      </c>
      <c r="KQ20" s="334">
        <f t="shared" si="203"/>
        <v>0.0072</v>
      </c>
      <c r="KR20" s="334">
        <f t="shared" si="203"/>
        <v>0.009</v>
      </c>
      <c r="KS20" s="334">
        <f t="shared" si="203"/>
        <v>0.018</v>
      </c>
      <c r="KT20" s="334">
        <f t="shared" si="203"/>
        <v>0.0225</v>
      </c>
      <c r="KU20" s="334">
        <f t="shared" si="203"/>
        <v>0.0224964</v>
      </c>
      <c r="KV20" s="334">
        <f t="shared" si="203"/>
        <v>0.0224928</v>
      </c>
      <c r="KW20" s="334">
        <f t="shared" si="203"/>
        <v>0.022491</v>
      </c>
      <c r="KX20" s="334">
        <f t="shared" si="203"/>
        <v>0.022482</v>
      </c>
      <c r="KY20" s="334">
        <f t="shared" si="203"/>
        <v>0.022464</v>
      </c>
      <c r="KZ20" s="334">
        <f t="shared" si="203"/>
        <v>0.022464</v>
      </c>
      <c r="LA20" s="334">
        <f t="shared" si="203"/>
        <v>0.022464</v>
      </c>
      <c r="LB20" s="334">
        <f t="shared" si="203"/>
        <v>0.02241</v>
      </c>
      <c r="LI20" s="79">
        <v>0</v>
      </c>
      <c r="LJ20" s="79">
        <v>0</v>
      </c>
      <c r="LK20" s="79">
        <v>0</v>
      </c>
      <c r="LN20" s="108"/>
      <c r="LO20" s="343">
        <v>0.05</v>
      </c>
      <c r="LP20" s="343">
        <v>0.05</v>
      </c>
      <c r="LQ20" s="343">
        <v>0.05</v>
      </c>
      <c r="LR20" s="343">
        <v>0.05</v>
      </c>
      <c r="LS20" s="343">
        <v>0.05</v>
      </c>
      <c r="LT20" s="343">
        <v>0.025</v>
      </c>
      <c r="LU20" s="343">
        <v>0.025</v>
      </c>
      <c r="LV20" s="343">
        <v>0.025</v>
      </c>
      <c r="LW20" s="343">
        <v>0.025</v>
      </c>
      <c r="LX20" s="343">
        <v>0.025</v>
      </c>
      <c r="LY20" s="343">
        <v>0.005</v>
      </c>
      <c r="LZ20" s="343">
        <v>0.005</v>
      </c>
      <c r="MA20" s="343">
        <v>0.005</v>
      </c>
      <c r="MB20" s="343">
        <v>0.005</v>
      </c>
      <c r="MC20" s="343">
        <v>0.005</v>
      </c>
      <c r="MD20" s="343">
        <v>0.0009</v>
      </c>
      <c r="ME20" s="343">
        <v>0.0009</v>
      </c>
      <c r="MF20" s="343">
        <v>0.0009</v>
      </c>
      <c r="MG20" s="343">
        <v>0.0009</v>
      </c>
      <c r="MH20" s="343">
        <v>0.0009</v>
      </c>
      <c r="MI20" s="343">
        <v>0.0006</v>
      </c>
      <c r="MJ20" s="343">
        <v>0.00045</v>
      </c>
      <c r="MK20" s="343">
        <v>0.0004</v>
      </c>
      <c r="ML20" s="343">
        <v>0.0003</v>
      </c>
      <c r="MM20" s="343">
        <v>0.00025</v>
      </c>
      <c r="MN20" s="343">
        <v>0.00025</v>
      </c>
      <c r="MO20" s="343">
        <v>0.0002</v>
      </c>
      <c r="MP20" s="343">
        <v>0.0002</v>
      </c>
      <c r="MQ20" s="343"/>
      <c r="MR20" s="104">
        <v>1</v>
      </c>
      <c r="MS20" s="104">
        <v>1</v>
      </c>
      <c r="MT20" s="104">
        <v>1</v>
      </c>
      <c r="MU20" s="104">
        <v>1</v>
      </c>
      <c r="MV20" s="104">
        <v>1</v>
      </c>
      <c r="MW20" s="104">
        <v>1</v>
      </c>
      <c r="MX20" s="91">
        <v>1</v>
      </c>
      <c r="MY20" s="91">
        <v>1</v>
      </c>
      <c r="MZ20" s="91">
        <v>1</v>
      </c>
      <c r="NA20" s="91">
        <v>1</v>
      </c>
      <c r="NB20" s="91">
        <v>1</v>
      </c>
      <c r="NC20" s="91">
        <v>1</v>
      </c>
      <c r="ND20" s="91">
        <v>1</v>
      </c>
      <c r="NE20" s="91">
        <v>1</v>
      </c>
      <c r="NF20" s="91">
        <v>1</v>
      </c>
      <c r="NG20" s="91">
        <v>1</v>
      </c>
      <c r="NH20" s="91">
        <v>1</v>
      </c>
      <c r="NI20" s="91">
        <v>1</v>
      </c>
      <c r="NJ20" s="91">
        <v>1</v>
      </c>
      <c r="NK20" s="91">
        <v>1</v>
      </c>
      <c r="NL20" s="91">
        <v>1</v>
      </c>
      <c r="NM20" s="91">
        <v>1</v>
      </c>
      <c r="NN20" s="91">
        <v>1</v>
      </c>
      <c r="NO20" s="91">
        <v>1</v>
      </c>
      <c r="NP20" s="91">
        <v>1</v>
      </c>
      <c r="NQ20" s="91">
        <v>1</v>
      </c>
      <c r="NR20" s="91">
        <v>1</v>
      </c>
      <c r="NS20" s="91">
        <v>1</v>
      </c>
      <c r="NT20" s="91"/>
      <c r="NU20" s="345">
        <f t="shared" si="150"/>
        <v>0.0009</v>
      </c>
      <c r="NV20" s="345">
        <f t="shared" si="151"/>
        <v>0.0018</v>
      </c>
      <c r="NW20" s="345">
        <f t="shared" si="152"/>
        <v>0.0027</v>
      </c>
      <c r="NX20" s="345">
        <f t="shared" si="153"/>
        <v>0.0036</v>
      </c>
      <c r="NY20" s="345">
        <f t="shared" si="154"/>
        <v>0.0045</v>
      </c>
      <c r="NZ20" s="345">
        <f t="shared" si="155"/>
        <v>0.0045</v>
      </c>
      <c r="OA20" s="345">
        <f t="shared" si="156"/>
        <v>0.009</v>
      </c>
      <c r="OB20" s="345">
        <f t="shared" si="157"/>
        <v>0.0135</v>
      </c>
      <c r="OC20" s="345">
        <f t="shared" si="158"/>
        <v>0.018</v>
      </c>
      <c r="OD20" s="345">
        <f t="shared" si="159"/>
        <v>0.0225</v>
      </c>
      <c r="OE20" s="345">
        <f t="shared" si="160"/>
        <v>0.009</v>
      </c>
      <c r="OF20" s="345">
        <f t="shared" si="161"/>
        <v>0.018</v>
      </c>
      <c r="OG20" s="345">
        <f t="shared" si="162"/>
        <v>0.027</v>
      </c>
      <c r="OH20" s="345">
        <f t="shared" si="163"/>
        <v>0.036</v>
      </c>
      <c r="OI20" s="345">
        <f t="shared" si="164"/>
        <v>0.045</v>
      </c>
      <c r="OJ20" s="345">
        <f t="shared" si="165"/>
        <v>0.0162</v>
      </c>
      <c r="OK20" s="345">
        <f t="shared" si="166"/>
        <v>0.0324</v>
      </c>
      <c r="OL20" s="345">
        <f t="shared" si="167"/>
        <v>0.0486</v>
      </c>
      <c r="OM20" s="345">
        <f t="shared" si="168"/>
        <v>0.0648</v>
      </c>
      <c r="ON20" s="345">
        <f t="shared" si="169"/>
        <v>0.081</v>
      </c>
      <c r="OO20" s="345">
        <f t="shared" si="170"/>
        <v>0.081</v>
      </c>
      <c r="OP20" s="345">
        <f t="shared" si="171"/>
        <v>0.081</v>
      </c>
      <c r="OQ20" s="345">
        <f t="shared" si="172"/>
        <v>0.09</v>
      </c>
      <c r="OR20" s="345">
        <f t="shared" si="173"/>
        <v>0.081</v>
      </c>
      <c r="OS20" s="345">
        <f t="shared" si="174"/>
        <v>0.07875</v>
      </c>
      <c r="OT20" s="345">
        <f t="shared" si="175"/>
        <v>0.09</v>
      </c>
      <c r="OU20" s="345">
        <f t="shared" si="176"/>
        <v>0.081</v>
      </c>
      <c r="OV20" s="345">
        <f t="shared" si="177"/>
        <v>0.09</v>
      </c>
      <c r="PE20" s="369"/>
      <c r="PF20" s="370">
        <f>PF$3*$F20*$AG20*PF$4/'[1]Sheet3 '!$AJ$5</f>
        <v>0.00252</v>
      </c>
      <c r="PG20" s="370">
        <f>PG$3*$F20*$AG20*PG$4/'[1]Sheet3 '!$AJ$5</f>
        <v>0.0025191</v>
      </c>
      <c r="PH20" s="370">
        <f>PH$3*$F20*$AG20*PH$4/'[1]Sheet3 '!$AJ$5</f>
        <v>0.00252</v>
      </c>
      <c r="PI20" s="370">
        <f>PI$3*$F20*$AG20*PI$4/'[1]Sheet3 '!$AJ$5</f>
        <v>0.002268</v>
      </c>
      <c r="PJ20" s="370">
        <f>PJ$3*$F20*$AG20*PJ$4/'[1]Sheet3 '!$AJ$5</f>
        <v>0.002268</v>
      </c>
      <c r="PK20" s="370">
        <f>PK$3*$F20*$AG20*PK$4/'[1]Sheet3 '!$AJ$5</f>
        <v>0.00216</v>
      </c>
      <c r="PL20" s="370">
        <f>PL$3*$F20*$AG20*PL$4/'[1]Sheet3 '!$AJ$5</f>
        <v>0.001944</v>
      </c>
      <c r="PM20" s="370">
        <f>PM$3*$F20*$AG20*PM$4/'[1]Sheet3 '!$AJ$5</f>
        <v>0.001836</v>
      </c>
      <c r="PN20" s="370">
        <f>PN$3*$F20*$AG20*PN$4/'[1]Sheet3 '!$AJ$5</f>
        <v>0.0016668</v>
      </c>
      <c r="PO20" s="370">
        <f>PO$3*$F20*$AG20*PO$4/'[1]Sheet3 '!$AJ$5</f>
        <v>0.00144</v>
      </c>
      <c r="PP20" s="370">
        <f>PP$3*$F20*$AG20*PP$4/'[1]Sheet3 '!$AJ$5</f>
        <v>0.001296</v>
      </c>
      <c r="PQ20" s="370">
        <f>PQ$3*$F20*$AG20*PQ$4/'[1]Sheet3 '!$AJ$5</f>
        <v>0.001152</v>
      </c>
      <c r="PR20" s="370">
        <f>PR$3*$F20*$AG20*PR$4/'[1]Sheet3 '!$AJ$5</f>
        <v>0.00072</v>
      </c>
      <c r="PS20" s="367"/>
      <c r="PT20" s="367"/>
      <c r="PU20" s="367"/>
    </row>
    <row r="21" ht="16.2" spans="1:437">
      <c r="A21" s="39">
        <v>14</v>
      </c>
      <c r="B21" s="39" t="s">
        <v>376</v>
      </c>
      <c r="C21" s="39">
        <v>2</v>
      </c>
      <c r="D21" s="39">
        <v>-1</v>
      </c>
      <c r="E21" s="39"/>
      <c r="F21" s="39">
        <v>20</v>
      </c>
      <c r="G21" s="107" t="s">
        <v>377</v>
      </c>
      <c r="H21" s="39">
        <f t="shared" si="5"/>
        <v>20</v>
      </c>
      <c r="I21" s="127"/>
      <c r="J21" s="39">
        <f t="shared" si="6"/>
        <v>20</v>
      </c>
      <c r="K21" s="127" t="s">
        <v>378</v>
      </c>
      <c r="L21" s="127"/>
      <c r="M21" s="128">
        <f t="shared" si="178"/>
        <v>14</v>
      </c>
      <c r="N21" s="39">
        <f t="shared" si="197"/>
        <v>0</v>
      </c>
      <c r="O21" s="39">
        <f t="shared" si="8"/>
        <v>0</v>
      </c>
      <c r="P21" s="39">
        <v>0</v>
      </c>
      <c r="Q21" s="140">
        <v>0.0138894</v>
      </c>
      <c r="R21" s="91">
        <v>2</v>
      </c>
      <c r="S21" s="141">
        <v>0</v>
      </c>
      <c r="T21" s="146">
        <f t="shared" si="9"/>
        <v>0.003333</v>
      </c>
      <c r="U21" s="143">
        <v>0</v>
      </c>
      <c r="V21" s="143" t="s">
        <v>287</v>
      </c>
      <c r="W21" s="147">
        <v>0</v>
      </c>
      <c r="X21" s="145">
        <v>4</v>
      </c>
      <c r="Y21" s="166">
        <v>1</v>
      </c>
      <c r="Z21" s="143" t="str">
        <f t="shared" si="10"/>
        <v>[[0,1],[0,1],[0,1],[0,1],[0,1],[0,1],[0,1],[0,1],[0,1],[0,1],[0,2],[0,4],[0,6],[0,8],[0,10],[0,20],[0,40],[0,60],[0,80],[0,100]]</v>
      </c>
      <c r="AA21" s="143">
        <v>1</v>
      </c>
      <c r="AB21" s="143">
        <v>1</v>
      </c>
      <c r="AC21" s="143" t="str">
        <f t="shared" si="11"/>
        <v>[[1,1],[1,1],[1,1],[1,1],[1,1],[1,1],[1,1],[1,1],[1,1],[1,1],[1,1],[1,1],[1,1],[1,1],[1,1],[1,1],[1,1],[1,1],[1,1],[1,1]]</v>
      </c>
      <c r="AD21" s="39">
        <v>0</v>
      </c>
      <c r="AE21" s="169">
        <v>0</v>
      </c>
      <c r="AF21" s="168">
        <f t="shared" si="12"/>
        <v>0</v>
      </c>
      <c r="AG21" s="168">
        <v>0.05</v>
      </c>
      <c r="AH21" s="168">
        <v>0</v>
      </c>
      <c r="AI21" s="186">
        <f>AI20</f>
        <v>0.05</v>
      </c>
      <c r="AJ21" s="186">
        <f t="shared" si="201"/>
        <v>0</v>
      </c>
      <c r="AK21" s="186">
        <f t="shared" si="202"/>
        <v>0</v>
      </c>
      <c r="AL21" s="187">
        <v>0</v>
      </c>
      <c r="AM21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1" s="39" t="str">
        <f t="shared" si="14"/>
        <v>[[1,5],[2,2],[3,1]]</v>
      </c>
      <c r="AO21" s="195" t="str">
        <f t="shared" si="15"/>
        <v>[0.177778,0.088889,0.059259]</v>
      </c>
      <c r="AP21" s="195">
        <v>0</v>
      </c>
      <c r="AQ21" s="195">
        <v>1</v>
      </c>
      <c r="AR21" s="195">
        <f t="shared" si="16"/>
        <v>1</v>
      </c>
      <c r="AS21" s="195">
        <v>0</v>
      </c>
      <c r="AT21" s="195">
        <v>0.4</v>
      </c>
      <c r="AU21" s="195" t="s">
        <v>288</v>
      </c>
      <c r="AV21" s="195">
        <v>1</v>
      </c>
      <c r="AW21" s="199">
        <v>7</v>
      </c>
      <c r="AX21" s="39">
        <f t="shared" si="192"/>
        <v>-1</v>
      </c>
      <c r="AY21" s="39">
        <v>0</v>
      </c>
      <c r="AZ21" s="96"/>
      <c r="BA21" s="96"/>
      <c r="BB21" s="96" t="s">
        <v>289</v>
      </c>
      <c r="BC21" s="201">
        <v>0.74</v>
      </c>
      <c r="BD21" s="115">
        <f>BC21*1.5</f>
        <v>1.11</v>
      </c>
      <c r="BE21" s="39"/>
      <c r="BF21" s="39"/>
      <c r="BG21" s="39">
        <v>1</v>
      </c>
      <c r="BH21" s="39">
        <v>1</v>
      </c>
      <c r="BI21" s="39" t="s">
        <v>373</v>
      </c>
      <c r="BJ21" s="203">
        <v>0.75</v>
      </c>
      <c r="BK21" s="203">
        <v>0.6</v>
      </c>
      <c r="BL21" s="96">
        <f t="shared" si="18"/>
        <v>20</v>
      </c>
      <c r="BM21" s="96" t="s">
        <v>321</v>
      </c>
      <c r="BN21" s="96">
        <v>1</v>
      </c>
      <c r="BO21" s="96" t="s">
        <v>292</v>
      </c>
      <c r="BP21" s="96" t="s">
        <v>366</v>
      </c>
      <c r="BQ21" s="209" t="s">
        <v>379</v>
      </c>
      <c r="BR21" s="209" t="s">
        <v>379</v>
      </c>
      <c r="BS21" s="128">
        <v>17</v>
      </c>
      <c r="BT21" s="128">
        <v>1</v>
      </c>
      <c r="BU21" s="127"/>
      <c r="BV21" s="127"/>
      <c r="BW21" s="127" t="s">
        <v>295</v>
      </c>
      <c r="BX21" s="218">
        <v>0</v>
      </c>
      <c r="BY21" s="128">
        <f t="shared" si="19"/>
        <v>15</v>
      </c>
      <c r="BZ21" s="219" t="str">
        <f t="shared" si="20"/>
        <v>[15,6,20,15]</v>
      </c>
      <c r="CA21" s="42">
        <v>0</v>
      </c>
      <c r="CB21" s="42">
        <v>0</v>
      </c>
      <c r="CC21" s="42">
        <v>1</v>
      </c>
      <c r="CD21" s="42">
        <v>1</v>
      </c>
      <c r="CE21" s="42">
        <v>1</v>
      </c>
      <c r="CF21" s="42">
        <v>0</v>
      </c>
      <c r="CG21" s="42">
        <v>1</v>
      </c>
      <c r="CH21" s="42"/>
      <c r="CI21" s="42"/>
      <c r="CJ21" s="42"/>
      <c r="CK21" s="42"/>
      <c r="CL21" s="42"/>
      <c r="CM21" s="42"/>
      <c r="CN21" s="42"/>
      <c r="CO21" s="42"/>
      <c r="CP21" s="42" t="s">
        <v>303</v>
      </c>
      <c r="CQ21" s="42"/>
      <c r="CR21" s="42"/>
      <c r="CS21" s="53" t="s">
        <v>297</v>
      </c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 t="s">
        <v>380</v>
      </c>
      <c r="DV21" s="42">
        <f t="shared" si="21"/>
        <v>15</v>
      </c>
      <c r="DW21" s="128">
        <f t="shared" si="22"/>
        <v>6</v>
      </c>
      <c r="DX21" s="128">
        <f t="shared" si="23"/>
        <v>20</v>
      </c>
      <c r="DY21" s="128">
        <f t="shared" si="24"/>
        <v>15</v>
      </c>
      <c r="DZ21" s="128"/>
      <c r="EK21" s="269">
        <f t="shared" si="25"/>
        <v>22</v>
      </c>
      <c r="EL21" s="270">
        <f t="shared" si="195"/>
        <v>0.1</v>
      </c>
      <c r="EM21" s="271">
        <v>1</v>
      </c>
      <c r="EN21" s="108">
        <v>5</v>
      </c>
      <c r="EO21" s="271">
        <v>2</v>
      </c>
      <c r="EP21" s="108">
        <v>2</v>
      </c>
      <c r="EQ21" s="271">
        <v>3</v>
      </c>
      <c r="ER21" s="108">
        <v>1</v>
      </c>
      <c r="ES21" s="108">
        <f t="shared" si="26"/>
        <v>1.5</v>
      </c>
      <c r="ET21" s="108">
        <f t="shared" si="27"/>
        <v>7.5</v>
      </c>
      <c r="EU21" s="283">
        <f t="shared" si="28"/>
        <v>0.177778</v>
      </c>
      <c r="EV21" s="108">
        <f t="shared" si="29"/>
        <v>15</v>
      </c>
      <c r="EW21" s="293">
        <f t="shared" si="30"/>
        <v>0.088889</v>
      </c>
      <c r="EX21" s="108">
        <f t="shared" si="31"/>
        <v>22.5</v>
      </c>
      <c r="EY21" s="294">
        <f t="shared" si="32"/>
        <v>0.059259</v>
      </c>
      <c r="FB21" s="300"/>
      <c r="FC21" s="91"/>
      <c r="FG21" s="310"/>
      <c r="FH21" s="311">
        <v>0</v>
      </c>
      <c r="FI21" s="146">
        <v>1</v>
      </c>
      <c r="FJ21" s="310">
        <f t="shared" si="33"/>
        <v>0</v>
      </c>
      <c r="FK21" s="311">
        <f t="shared" si="34"/>
        <v>0</v>
      </c>
      <c r="FL21" s="146">
        <f t="shared" si="35"/>
        <v>1</v>
      </c>
      <c r="FM21" s="310">
        <f t="shared" si="36"/>
        <v>0</v>
      </c>
      <c r="FN21" s="311">
        <f t="shared" si="37"/>
        <v>0</v>
      </c>
      <c r="FO21" s="146">
        <f t="shared" si="38"/>
        <v>1</v>
      </c>
      <c r="FP21" s="310">
        <f t="shared" si="39"/>
        <v>0</v>
      </c>
      <c r="FQ21" s="311">
        <f t="shared" si="40"/>
        <v>0</v>
      </c>
      <c r="FR21" s="146">
        <f t="shared" si="41"/>
        <v>1</v>
      </c>
      <c r="FS21" s="310">
        <f t="shared" si="42"/>
        <v>0</v>
      </c>
      <c r="FT21" s="311">
        <f t="shared" si="43"/>
        <v>0</v>
      </c>
      <c r="FU21" s="146">
        <f t="shared" si="44"/>
        <v>1</v>
      </c>
      <c r="FV21" s="310">
        <f t="shared" si="45"/>
        <v>0</v>
      </c>
      <c r="FW21" s="311">
        <f t="shared" si="46"/>
        <v>0</v>
      </c>
      <c r="FX21" s="146">
        <f t="shared" si="47"/>
        <v>1</v>
      </c>
      <c r="FY21" s="310">
        <f t="shared" si="48"/>
        <v>0</v>
      </c>
      <c r="FZ21" s="311">
        <f t="shared" si="49"/>
        <v>0</v>
      </c>
      <c r="GA21" s="146">
        <f t="shared" si="50"/>
        <v>1</v>
      </c>
      <c r="GB21" s="310">
        <f t="shared" si="51"/>
        <v>0</v>
      </c>
      <c r="GC21" s="311">
        <f t="shared" si="52"/>
        <v>0</v>
      </c>
      <c r="GD21" s="146">
        <f t="shared" si="53"/>
        <v>1</v>
      </c>
      <c r="GE21" s="310">
        <f t="shared" si="54"/>
        <v>0</v>
      </c>
      <c r="GF21" s="311">
        <f t="shared" si="55"/>
        <v>0</v>
      </c>
      <c r="GG21" s="146">
        <f t="shared" si="56"/>
        <v>1</v>
      </c>
      <c r="GH21" s="310">
        <f t="shared" si="57"/>
        <v>0</v>
      </c>
      <c r="GI21" s="311">
        <f t="shared" si="58"/>
        <v>0</v>
      </c>
      <c r="GJ21" s="146">
        <f t="shared" si="59"/>
        <v>1</v>
      </c>
      <c r="GK21" s="310">
        <f t="shared" si="60"/>
        <v>0</v>
      </c>
      <c r="GL21" s="311">
        <f t="shared" si="61"/>
        <v>0</v>
      </c>
      <c r="GM21" s="146">
        <f t="shared" si="62"/>
        <v>2</v>
      </c>
      <c r="GN21" s="310">
        <f t="shared" si="63"/>
        <v>0</v>
      </c>
      <c r="GO21" s="311">
        <f t="shared" si="64"/>
        <v>0</v>
      </c>
      <c r="GP21" s="146">
        <f t="shared" si="65"/>
        <v>4</v>
      </c>
      <c r="GQ21" s="310">
        <f t="shared" si="66"/>
        <v>0</v>
      </c>
      <c r="GR21" s="311">
        <f t="shared" si="67"/>
        <v>0</v>
      </c>
      <c r="GS21" s="146">
        <f t="shared" si="68"/>
        <v>6</v>
      </c>
      <c r="GT21" s="310">
        <f t="shared" si="69"/>
        <v>0</v>
      </c>
      <c r="GU21" s="311">
        <f t="shared" si="70"/>
        <v>0</v>
      </c>
      <c r="GV21" s="146">
        <f t="shared" si="71"/>
        <v>8</v>
      </c>
      <c r="GW21" s="310">
        <f t="shared" si="72"/>
        <v>0</v>
      </c>
      <c r="GX21" s="311">
        <f t="shared" si="73"/>
        <v>0</v>
      </c>
      <c r="GY21" s="146">
        <f t="shared" si="74"/>
        <v>10</v>
      </c>
      <c r="GZ21" s="310">
        <f t="shared" si="75"/>
        <v>0</v>
      </c>
      <c r="HA21" s="311">
        <f t="shared" si="76"/>
        <v>0</v>
      </c>
      <c r="HB21" s="146">
        <f t="shared" si="77"/>
        <v>20</v>
      </c>
      <c r="HC21" s="310">
        <f t="shared" si="78"/>
        <v>0</v>
      </c>
      <c r="HD21" s="311">
        <f t="shared" si="79"/>
        <v>0</v>
      </c>
      <c r="HE21" s="146">
        <f t="shared" si="80"/>
        <v>40</v>
      </c>
      <c r="HF21" s="310">
        <f t="shared" si="81"/>
        <v>0</v>
      </c>
      <c r="HG21" s="311">
        <f t="shared" si="82"/>
        <v>0</v>
      </c>
      <c r="HH21" s="146">
        <f t="shared" si="83"/>
        <v>60</v>
      </c>
      <c r="HI21" s="310">
        <f t="shared" si="84"/>
        <v>0</v>
      </c>
      <c r="HJ21" s="311">
        <f t="shared" si="85"/>
        <v>0</v>
      </c>
      <c r="HK21" s="146">
        <f t="shared" si="86"/>
        <v>80</v>
      </c>
      <c r="HL21" s="310">
        <f t="shared" si="87"/>
        <v>0</v>
      </c>
      <c r="HM21" s="311">
        <f t="shared" si="88"/>
        <v>0</v>
      </c>
      <c r="HN21" s="146">
        <f t="shared" si="89"/>
        <v>100</v>
      </c>
      <c r="HO21" s="310">
        <f t="shared" si="90"/>
        <v>0</v>
      </c>
      <c r="HQ21" s="300"/>
      <c r="HR21" s="91"/>
      <c r="HV21" s="310"/>
      <c r="HW21" s="311">
        <v>1</v>
      </c>
      <c r="HX21" s="146">
        <v>1</v>
      </c>
      <c r="HY21" s="310">
        <f t="shared" si="91"/>
        <v>2.22222222222222e-6</v>
      </c>
      <c r="HZ21" s="311">
        <f t="shared" si="92"/>
        <v>1</v>
      </c>
      <c r="IA21" s="146">
        <f t="shared" si="93"/>
        <v>1</v>
      </c>
      <c r="IB21" s="310">
        <f t="shared" si="94"/>
        <v>4.44444444444445e-6</v>
      </c>
      <c r="IC21" s="311">
        <f t="shared" si="95"/>
        <v>1</v>
      </c>
      <c r="ID21" s="146">
        <f t="shared" si="96"/>
        <v>1</v>
      </c>
      <c r="IE21" s="310">
        <f t="shared" si="97"/>
        <v>6.66666666666667e-6</v>
      </c>
      <c r="IF21" s="311">
        <f t="shared" si="98"/>
        <v>1</v>
      </c>
      <c r="IG21" s="146">
        <f t="shared" si="99"/>
        <v>1</v>
      </c>
      <c r="IH21" s="310">
        <f t="shared" si="100"/>
        <v>8.8888888888889e-6</v>
      </c>
      <c r="II21" s="311">
        <f t="shared" si="101"/>
        <v>1</v>
      </c>
      <c r="IJ21" s="146">
        <f t="shared" si="102"/>
        <v>1</v>
      </c>
      <c r="IK21" s="310">
        <f t="shared" si="103"/>
        <v>1.11111111111111e-5</v>
      </c>
      <c r="IL21" s="311">
        <f t="shared" si="104"/>
        <v>1</v>
      </c>
      <c r="IM21" s="146">
        <f t="shared" si="105"/>
        <v>1</v>
      </c>
      <c r="IN21" s="310">
        <f t="shared" si="106"/>
        <v>2.22222222222222e-5</v>
      </c>
      <c r="IO21" s="311">
        <f t="shared" si="107"/>
        <v>1</v>
      </c>
      <c r="IP21" s="146">
        <f t="shared" si="108"/>
        <v>1</v>
      </c>
      <c r="IQ21" s="310">
        <f t="shared" si="109"/>
        <v>4.44444444444445e-5</v>
      </c>
      <c r="IR21" s="311">
        <f t="shared" si="110"/>
        <v>1</v>
      </c>
      <c r="IS21" s="146">
        <f t="shared" si="111"/>
        <v>1</v>
      </c>
      <c r="IT21" s="310">
        <f t="shared" si="112"/>
        <v>6.66666666666667e-5</v>
      </c>
      <c r="IU21" s="311">
        <f t="shared" si="113"/>
        <v>1</v>
      </c>
      <c r="IV21" s="146">
        <f t="shared" si="114"/>
        <v>1</v>
      </c>
      <c r="IW21" s="310">
        <f t="shared" si="115"/>
        <v>8.8888888888889e-5</v>
      </c>
      <c r="IX21" s="311">
        <f t="shared" si="116"/>
        <v>1</v>
      </c>
      <c r="IY21" s="146">
        <f t="shared" si="117"/>
        <v>1</v>
      </c>
      <c r="IZ21" s="310">
        <f t="shared" si="118"/>
        <v>0.000111111111111111</v>
      </c>
      <c r="JA21" s="311">
        <f t="shared" si="119"/>
        <v>1</v>
      </c>
      <c r="JB21" s="146">
        <f t="shared" si="120"/>
        <v>1</v>
      </c>
      <c r="JC21" s="310">
        <f t="shared" si="121"/>
        <v>0.000222222222222222</v>
      </c>
      <c r="JD21" s="311">
        <f t="shared" si="122"/>
        <v>1</v>
      </c>
      <c r="JE21" s="146">
        <f t="shared" si="123"/>
        <v>1</v>
      </c>
      <c r="JF21" s="310">
        <f t="shared" si="124"/>
        <v>0.000444444444444445</v>
      </c>
      <c r="JG21" s="311">
        <f t="shared" si="125"/>
        <v>1</v>
      </c>
      <c r="JH21" s="146">
        <f t="shared" si="126"/>
        <v>1</v>
      </c>
      <c r="JI21" s="310">
        <f t="shared" si="127"/>
        <v>0.000666666666666667</v>
      </c>
      <c r="JJ21" s="311">
        <f t="shared" si="128"/>
        <v>1</v>
      </c>
      <c r="JK21" s="146">
        <f t="shared" si="129"/>
        <v>1</v>
      </c>
      <c r="JL21" s="310">
        <f t="shared" si="130"/>
        <v>0.00088888888888889</v>
      </c>
      <c r="JM21" s="311">
        <f t="shared" si="131"/>
        <v>1</v>
      </c>
      <c r="JN21" s="146">
        <f t="shared" si="132"/>
        <v>1</v>
      </c>
      <c r="JO21" s="310">
        <f t="shared" si="133"/>
        <v>0.00111111111111111</v>
      </c>
      <c r="JP21" s="311">
        <f t="shared" si="134"/>
        <v>1</v>
      </c>
      <c r="JQ21" s="146">
        <f t="shared" si="135"/>
        <v>1</v>
      </c>
      <c r="JR21" s="310">
        <f t="shared" si="136"/>
        <v>0.00222222222222222</v>
      </c>
      <c r="JS21" s="311">
        <f t="shared" si="137"/>
        <v>1</v>
      </c>
      <c r="JT21" s="146">
        <f t="shared" si="138"/>
        <v>1</v>
      </c>
      <c r="JU21" s="310">
        <f t="shared" si="139"/>
        <v>0.00444444444444445</v>
      </c>
      <c r="JV21" s="311">
        <f t="shared" si="140"/>
        <v>1</v>
      </c>
      <c r="JW21" s="146">
        <f t="shared" si="141"/>
        <v>1</v>
      </c>
      <c r="JX21" s="310">
        <f t="shared" si="142"/>
        <v>0.00666666666666667</v>
      </c>
      <c r="JY21" s="311">
        <f t="shared" si="143"/>
        <v>1</v>
      </c>
      <c r="JZ21" s="146">
        <f t="shared" si="144"/>
        <v>1</v>
      </c>
      <c r="KA21" s="310">
        <f t="shared" si="145"/>
        <v>0.0088888888888889</v>
      </c>
      <c r="KB21" s="311">
        <f t="shared" si="146"/>
        <v>1</v>
      </c>
      <c r="KC21" s="146">
        <f t="shared" si="147"/>
        <v>1</v>
      </c>
      <c r="KD21" s="310">
        <f t="shared" si="148"/>
        <v>0.0111111111111111</v>
      </c>
      <c r="KI21" s="334">
        <f t="shared" ref="KI21:LB21" si="204">$AI21*KI$4/10000*$F21*KI$3/$KQ$1</f>
        <v>0</v>
      </c>
      <c r="KJ21" s="334">
        <f t="shared" si="204"/>
        <v>0</v>
      </c>
      <c r="KK21" s="334">
        <f t="shared" si="204"/>
        <v>0</v>
      </c>
      <c r="KL21" s="334">
        <f t="shared" si="204"/>
        <v>0.0008</v>
      </c>
      <c r="KM21" s="334">
        <f t="shared" si="204"/>
        <v>0.001</v>
      </c>
      <c r="KN21" s="334">
        <f t="shared" si="204"/>
        <v>0.002</v>
      </c>
      <c r="KO21" s="334">
        <f t="shared" si="204"/>
        <v>0.004</v>
      </c>
      <c r="KP21" s="334">
        <f t="shared" si="204"/>
        <v>0.006</v>
      </c>
      <c r="KQ21" s="334">
        <f t="shared" si="204"/>
        <v>0.008</v>
      </c>
      <c r="KR21" s="334">
        <f t="shared" si="204"/>
        <v>0.01</v>
      </c>
      <c r="KS21" s="334">
        <f t="shared" si="204"/>
        <v>0.02</v>
      </c>
      <c r="KT21" s="334">
        <f t="shared" si="204"/>
        <v>0.025</v>
      </c>
      <c r="KU21" s="334">
        <f t="shared" si="204"/>
        <v>0.024996</v>
      </c>
      <c r="KV21" s="334">
        <f t="shared" si="204"/>
        <v>0.024992</v>
      </c>
      <c r="KW21" s="334">
        <f t="shared" si="204"/>
        <v>0.02499</v>
      </c>
      <c r="KX21" s="334">
        <f t="shared" si="204"/>
        <v>0.02498</v>
      </c>
      <c r="KY21" s="334">
        <f t="shared" si="204"/>
        <v>0.02496</v>
      </c>
      <c r="KZ21" s="334">
        <f t="shared" si="204"/>
        <v>0.02496</v>
      </c>
      <c r="LA21" s="334">
        <f t="shared" si="204"/>
        <v>0.02496</v>
      </c>
      <c r="LB21" s="334">
        <f t="shared" si="204"/>
        <v>0.0249</v>
      </c>
      <c r="LI21" s="79">
        <v>0</v>
      </c>
      <c r="LJ21" s="79">
        <v>0</v>
      </c>
      <c r="LK21" s="79">
        <v>0</v>
      </c>
      <c r="LN21" s="108"/>
      <c r="LO21" s="343">
        <v>0.05</v>
      </c>
      <c r="LP21" s="343">
        <v>0.05</v>
      </c>
      <c r="LQ21" s="343">
        <v>0.05</v>
      </c>
      <c r="LR21" s="343">
        <v>0.05</v>
      </c>
      <c r="LS21" s="343">
        <v>0.05</v>
      </c>
      <c r="LT21" s="343">
        <v>0.025</v>
      </c>
      <c r="LU21" s="343">
        <v>0.025</v>
      </c>
      <c r="LV21" s="343">
        <v>0.025</v>
      </c>
      <c r="LW21" s="343">
        <v>0.025</v>
      </c>
      <c r="LX21" s="343">
        <v>0.025</v>
      </c>
      <c r="LY21" s="343">
        <v>0.005</v>
      </c>
      <c r="LZ21" s="343">
        <v>0.005</v>
      </c>
      <c r="MA21" s="343">
        <v>0.005</v>
      </c>
      <c r="MB21" s="343">
        <v>0.005</v>
      </c>
      <c r="MC21" s="343">
        <v>0.005</v>
      </c>
      <c r="MD21" s="343">
        <v>0.0009</v>
      </c>
      <c r="ME21" s="343">
        <v>0.0009</v>
      </c>
      <c r="MF21" s="343">
        <v>0.0009</v>
      </c>
      <c r="MG21" s="343">
        <v>0.0009</v>
      </c>
      <c r="MH21" s="343">
        <v>0.0009</v>
      </c>
      <c r="MI21" s="343">
        <v>0.0006</v>
      </c>
      <c r="MJ21" s="343">
        <v>0.00045</v>
      </c>
      <c r="MK21" s="343">
        <v>0.0004</v>
      </c>
      <c r="ML21" s="343">
        <v>0.0003</v>
      </c>
      <c r="MM21" s="343">
        <v>0.00025</v>
      </c>
      <c r="MN21" s="343">
        <v>0.00025</v>
      </c>
      <c r="MO21" s="343">
        <v>0.0002</v>
      </c>
      <c r="MP21" s="343">
        <v>0.0002</v>
      </c>
      <c r="MQ21" s="343"/>
      <c r="MR21" s="104">
        <v>1</v>
      </c>
      <c r="MS21" s="104">
        <v>1</v>
      </c>
      <c r="MT21" s="104">
        <v>1</v>
      </c>
      <c r="MU21" s="104">
        <v>1</v>
      </c>
      <c r="MV21" s="104">
        <v>1</v>
      </c>
      <c r="MW21" s="104">
        <v>1</v>
      </c>
      <c r="MX21" s="91">
        <v>1</v>
      </c>
      <c r="MY21" s="91">
        <v>1</v>
      </c>
      <c r="MZ21" s="91">
        <v>1</v>
      </c>
      <c r="NA21" s="91">
        <v>1</v>
      </c>
      <c r="NB21" s="91">
        <v>1</v>
      </c>
      <c r="NC21" s="91">
        <v>1</v>
      </c>
      <c r="ND21" s="91">
        <v>1</v>
      </c>
      <c r="NE21" s="91">
        <v>1</v>
      </c>
      <c r="NF21" s="91">
        <v>1</v>
      </c>
      <c r="NG21" s="91">
        <v>2</v>
      </c>
      <c r="NH21" s="91">
        <v>2</v>
      </c>
      <c r="NI21" s="91">
        <v>2</v>
      </c>
      <c r="NJ21" s="91">
        <v>2</v>
      </c>
      <c r="NK21" s="91">
        <v>2</v>
      </c>
      <c r="NL21" s="91">
        <v>2</v>
      </c>
      <c r="NM21" s="91">
        <v>2</v>
      </c>
      <c r="NN21" s="91">
        <v>2</v>
      </c>
      <c r="NO21" s="91">
        <v>2</v>
      </c>
      <c r="NP21" s="91">
        <v>2</v>
      </c>
      <c r="NQ21" s="91">
        <v>2</v>
      </c>
      <c r="NR21" s="91">
        <v>2</v>
      </c>
      <c r="NS21" s="91">
        <v>2</v>
      </c>
      <c r="NT21" s="91"/>
      <c r="NU21" s="345">
        <f t="shared" si="150"/>
        <v>0.001</v>
      </c>
      <c r="NV21" s="345">
        <f t="shared" si="151"/>
        <v>0.002</v>
      </c>
      <c r="NW21" s="345">
        <f t="shared" si="152"/>
        <v>0.003</v>
      </c>
      <c r="NX21" s="345">
        <f t="shared" si="153"/>
        <v>0.004</v>
      </c>
      <c r="NY21" s="345">
        <f t="shared" si="154"/>
        <v>0.005</v>
      </c>
      <c r="NZ21" s="345">
        <f t="shared" si="155"/>
        <v>0.005</v>
      </c>
      <c r="OA21" s="345">
        <f t="shared" si="156"/>
        <v>0.01</v>
      </c>
      <c r="OB21" s="345">
        <f t="shared" si="157"/>
        <v>0.015</v>
      </c>
      <c r="OC21" s="345">
        <f t="shared" si="158"/>
        <v>0.02</v>
      </c>
      <c r="OD21" s="345">
        <f t="shared" si="159"/>
        <v>0.025</v>
      </c>
      <c r="OE21" s="345">
        <f t="shared" si="160"/>
        <v>0.01</v>
      </c>
      <c r="OF21" s="345">
        <f t="shared" si="161"/>
        <v>0.02</v>
      </c>
      <c r="OG21" s="345">
        <f t="shared" si="162"/>
        <v>0.03</v>
      </c>
      <c r="OH21" s="345">
        <f t="shared" si="163"/>
        <v>0.04</v>
      </c>
      <c r="OI21" s="345">
        <f t="shared" si="164"/>
        <v>0.05</v>
      </c>
      <c r="OJ21" s="345">
        <f t="shared" si="165"/>
        <v>0.009</v>
      </c>
      <c r="OK21" s="345">
        <f t="shared" si="166"/>
        <v>0.018</v>
      </c>
      <c r="OL21" s="345">
        <f t="shared" si="167"/>
        <v>0.027</v>
      </c>
      <c r="OM21" s="345">
        <f t="shared" si="168"/>
        <v>0.036</v>
      </c>
      <c r="ON21" s="345">
        <f t="shared" si="169"/>
        <v>0.045</v>
      </c>
      <c r="OO21" s="345">
        <f t="shared" si="170"/>
        <v>0.045</v>
      </c>
      <c r="OP21" s="345">
        <f t="shared" si="171"/>
        <v>0.045</v>
      </c>
      <c r="OQ21" s="345">
        <f t="shared" si="172"/>
        <v>0.05</v>
      </c>
      <c r="OR21" s="345">
        <f t="shared" si="173"/>
        <v>0.045</v>
      </c>
      <c r="OS21" s="345">
        <f t="shared" si="174"/>
        <v>0.04375</v>
      </c>
      <c r="OT21" s="345">
        <f t="shared" si="175"/>
        <v>0.05</v>
      </c>
      <c r="OU21" s="345">
        <f t="shared" si="176"/>
        <v>0.045</v>
      </c>
      <c r="OV21" s="345">
        <f t="shared" si="177"/>
        <v>0.05</v>
      </c>
      <c r="PE21" s="369"/>
      <c r="PF21" s="370">
        <f>PF$3*$F21*$AG21*PF$4/'[1]Sheet3 '!$AJ$5</f>
        <v>0.0028</v>
      </c>
      <c r="PG21" s="370">
        <f>PG$3*$F21*$AG21*PG$4/'[1]Sheet3 '!$AJ$5</f>
        <v>0.002799</v>
      </c>
      <c r="PH21" s="370">
        <f>PH$3*$F21*$AG21*PH$4/'[1]Sheet3 '!$AJ$5</f>
        <v>0.0028</v>
      </c>
      <c r="PI21" s="370">
        <f>PI$3*$F21*$AG21*PI$4/'[1]Sheet3 '!$AJ$5</f>
        <v>0.00252</v>
      </c>
      <c r="PJ21" s="370">
        <f>PJ$3*$F21*$AG21*PJ$4/'[1]Sheet3 '!$AJ$5</f>
        <v>0.00252</v>
      </c>
      <c r="PK21" s="370">
        <f>PK$3*$F21*$AG21*PK$4/'[1]Sheet3 '!$AJ$5</f>
        <v>0.0024</v>
      </c>
      <c r="PL21" s="370">
        <f>PL$3*$F21*$AG21*PL$4/'[1]Sheet3 '!$AJ$5</f>
        <v>0.00216</v>
      </c>
      <c r="PM21" s="370">
        <f>PM$3*$F21*$AG21*PM$4/'[1]Sheet3 '!$AJ$5</f>
        <v>0.00204</v>
      </c>
      <c r="PN21" s="370">
        <f>PN$3*$F21*$AG21*PN$4/'[1]Sheet3 '!$AJ$5</f>
        <v>0.001852</v>
      </c>
      <c r="PO21" s="370">
        <f>PO$3*$F21*$AG21*PO$4/'[1]Sheet3 '!$AJ$5</f>
        <v>0.0016</v>
      </c>
      <c r="PP21" s="370">
        <f>PP$3*$F21*$AG21*PP$4/'[1]Sheet3 '!$AJ$5</f>
        <v>0.00144</v>
      </c>
      <c r="PQ21" s="370">
        <f>PQ$3*$F21*$AG21*PQ$4/'[1]Sheet3 '!$AJ$5</f>
        <v>0.00128</v>
      </c>
      <c r="PR21" s="370">
        <f>PR$3*$F21*$AG21*PR$4/'[1]Sheet3 '!$AJ$5</f>
        <v>0.0008</v>
      </c>
      <c r="PS21" s="367"/>
      <c r="PT21" s="367"/>
      <c r="PU21" s="367"/>
    </row>
    <row r="22" ht="16.2" spans="1:437">
      <c r="A22" s="39">
        <v>15</v>
      </c>
      <c r="B22" s="39" t="s">
        <v>381</v>
      </c>
      <c r="C22" s="39">
        <v>2</v>
      </c>
      <c r="D22" s="39">
        <v>-1</v>
      </c>
      <c r="E22" s="39"/>
      <c r="F22" s="39">
        <v>20</v>
      </c>
      <c r="G22" s="107" t="s">
        <v>377</v>
      </c>
      <c r="H22" s="39">
        <f t="shared" si="5"/>
        <v>20</v>
      </c>
      <c r="I22" s="127"/>
      <c r="J22" s="39">
        <f t="shared" si="6"/>
        <v>20</v>
      </c>
      <c r="K22" s="127" t="s">
        <v>378</v>
      </c>
      <c r="L22" s="127"/>
      <c r="M22" s="128">
        <f t="shared" si="178"/>
        <v>15</v>
      </c>
      <c r="N22" s="39">
        <f t="shared" si="197"/>
        <v>0</v>
      </c>
      <c r="O22" s="39">
        <f t="shared" si="8"/>
        <v>0</v>
      </c>
      <c r="P22" s="39">
        <v>0</v>
      </c>
      <c r="Q22" s="140">
        <v>0.0138894</v>
      </c>
      <c r="R22" s="91">
        <v>2</v>
      </c>
      <c r="S22" s="141">
        <v>0</v>
      </c>
      <c r="T22" s="146">
        <f t="shared" si="9"/>
        <v>0.003333</v>
      </c>
      <c r="U22" s="143">
        <v>0</v>
      </c>
      <c r="V22" s="143" t="s">
        <v>287</v>
      </c>
      <c r="W22" s="147">
        <v>0</v>
      </c>
      <c r="X22" s="145">
        <v>5</v>
      </c>
      <c r="Y22" s="166">
        <v>1</v>
      </c>
      <c r="Z22" s="143" t="str">
        <f t="shared" si="10"/>
        <v>[[0,1],[0,1],[0,1],[0,1],[0,1],[0,1],[0,1],[0,1],[0,1],[0,1],[0,2],[0,4],[0,6],[0,8],[0,10],[0,20],[0,40],[0,60],[0,80],[0,100]]</v>
      </c>
      <c r="AA22" s="143">
        <v>1</v>
      </c>
      <c r="AB22" s="143">
        <v>1</v>
      </c>
      <c r="AC22" s="143" t="str">
        <f t="shared" si="11"/>
        <v>[[1,1],[1,1],[1,1],[1,1],[1,1],[1,1],[1,1],[1,1],[1,1],[1,1],[1,1],[1,1],[1,1],[1,1],[1,1],[1,1],[1,1],[1,1],[1,1],[1,1]]</v>
      </c>
      <c r="AD22" s="39">
        <v>0</v>
      </c>
      <c r="AE22" s="169">
        <v>0</v>
      </c>
      <c r="AF22" s="168">
        <f t="shared" si="12"/>
        <v>0</v>
      </c>
      <c r="AG22" s="168">
        <v>0.05</v>
      </c>
      <c r="AH22" s="168">
        <v>0</v>
      </c>
      <c r="AI22" s="186">
        <f>AI21</f>
        <v>0.05</v>
      </c>
      <c r="AJ22" s="186">
        <f t="shared" si="201"/>
        <v>0</v>
      </c>
      <c r="AK22" s="186">
        <f t="shared" si="202"/>
        <v>0</v>
      </c>
      <c r="AL22" s="187">
        <v>0</v>
      </c>
      <c r="AM22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2" s="39" t="str">
        <f t="shared" si="14"/>
        <v>[[1,5],[2,2],[3,1]]</v>
      </c>
      <c r="AO22" s="195" t="str">
        <f t="shared" si="15"/>
        <v>[0.177778,0.088889,0.059259]</v>
      </c>
      <c r="AP22" s="195">
        <v>0</v>
      </c>
      <c r="AQ22" s="195">
        <v>1</v>
      </c>
      <c r="AR22" s="195">
        <f t="shared" si="16"/>
        <v>1</v>
      </c>
      <c r="AS22" s="195">
        <v>0</v>
      </c>
      <c r="AT22" s="195">
        <v>0.4</v>
      </c>
      <c r="AU22" s="195" t="s">
        <v>288</v>
      </c>
      <c r="AV22" s="195">
        <v>1</v>
      </c>
      <c r="AW22" s="199">
        <v>7</v>
      </c>
      <c r="AX22" s="39">
        <f t="shared" si="192"/>
        <v>-1</v>
      </c>
      <c r="AY22" s="39">
        <v>0</v>
      </c>
      <c r="AZ22" s="39"/>
      <c r="BA22" s="96"/>
      <c r="BB22" s="96" t="s">
        <v>289</v>
      </c>
      <c r="BC22" s="200">
        <v>1</v>
      </c>
      <c r="BD22" s="200">
        <f>BC22</f>
        <v>1</v>
      </c>
      <c r="BE22" s="39"/>
      <c r="BF22" s="39"/>
      <c r="BG22" s="39">
        <v>1</v>
      </c>
      <c r="BH22" s="39">
        <v>1</v>
      </c>
      <c r="BI22" s="39" t="s">
        <v>373</v>
      </c>
      <c r="BJ22" s="203">
        <v>0.75</v>
      </c>
      <c r="BK22" s="203">
        <v>0.6</v>
      </c>
      <c r="BL22" s="96">
        <f t="shared" si="18"/>
        <v>20</v>
      </c>
      <c r="BM22" s="96" t="s">
        <v>321</v>
      </c>
      <c r="BN22" s="96">
        <v>1</v>
      </c>
      <c r="BO22" s="96" t="s">
        <v>292</v>
      </c>
      <c r="BP22" s="96" t="s">
        <v>366</v>
      </c>
      <c r="BQ22" s="207" t="s">
        <v>382</v>
      </c>
      <c r="BR22" s="207" t="s">
        <v>382</v>
      </c>
      <c r="BS22" s="128">
        <v>18</v>
      </c>
      <c r="BT22" s="128">
        <v>1</v>
      </c>
      <c r="BU22" s="127"/>
      <c r="BV22" s="127"/>
      <c r="BW22" s="127" t="s">
        <v>295</v>
      </c>
      <c r="BX22" s="218">
        <v>0</v>
      </c>
      <c r="BY22" s="128">
        <f t="shared" si="19"/>
        <v>15</v>
      </c>
      <c r="BZ22" s="219" t="str">
        <f t="shared" si="20"/>
        <v>[15,6,20,15]</v>
      </c>
      <c r="CA22" s="42">
        <v>1</v>
      </c>
      <c r="CB22" s="42">
        <v>1</v>
      </c>
      <c r="CC22" s="42">
        <v>0</v>
      </c>
      <c r="CD22" s="42">
        <v>0</v>
      </c>
      <c r="CE22" s="42">
        <v>0</v>
      </c>
      <c r="CF22" s="42">
        <v>1</v>
      </c>
      <c r="CG22" s="42">
        <v>0</v>
      </c>
      <c r="CH22" s="42"/>
      <c r="CI22" s="42"/>
      <c r="CJ22" s="42"/>
      <c r="CK22" s="42"/>
      <c r="CL22" s="42"/>
      <c r="CM22" s="42"/>
      <c r="CN22" s="42"/>
      <c r="CO22" s="42"/>
      <c r="CP22" s="42" t="s">
        <v>296</v>
      </c>
      <c r="CQ22" s="42"/>
      <c r="CR22" s="42"/>
      <c r="CS22" s="53" t="s">
        <v>297</v>
      </c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 t="s">
        <v>383</v>
      </c>
      <c r="DV22" s="42">
        <f t="shared" si="21"/>
        <v>15</v>
      </c>
      <c r="DW22" s="128">
        <f t="shared" si="22"/>
        <v>6</v>
      </c>
      <c r="DX22" s="128">
        <f t="shared" si="23"/>
        <v>20</v>
      </c>
      <c r="DY22" s="128">
        <f t="shared" si="24"/>
        <v>15</v>
      </c>
      <c r="DZ22" s="128"/>
      <c r="EK22" s="269">
        <f t="shared" si="25"/>
        <v>22</v>
      </c>
      <c r="EL22" s="270">
        <f t="shared" si="195"/>
        <v>0.1</v>
      </c>
      <c r="EM22" s="271">
        <v>1</v>
      </c>
      <c r="EN22" s="108">
        <v>5</v>
      </c>
      <c r="EO22" s="271">
        <v>2</v>
      </c>
      <c r="EP22" s="108">
        <v>2</v>
      </c>
      <c r="EQ22" s="271">
        <v>3</v>
      </c>
      <c r="ER22" s="108">
        <v>1</v>
      </c>
      <c r="ES22" s="108">
        <f t="shared" si="26"/>
        <v>1.5</v>
      </c>
      <c r="ET22" s="108">
        <f t="shared" si="27"/>
        <v>7.5</v>
      </c>
      <c r="EU22" s="283">
        <f t="shared" si="28"/>
        <v>0.177778</v>
      </c>
      <c r="EV22" s="108">
        <f t="shared" si="29"/>
        <v>15</v>
      </c>
      <c r="EW22" s="293">
        <f t="shared" si="30"/>
        <v>0.088889</v>
      </c>
      <c r="EX22" s="108">
        <f t="shared" si="31"/>
        <v>22.5</v>
      </c>
      <c r="EY22" s="294">
        <f t="shared" si="32"/>
        <v>0.059259</v>
      </c>
      <c r="FB22" s="300"/>
      <c r="FC22" s="91"/>
      <c r="FG22" s="310"/>
      <c r="FH22" s="311">
        <v>0</v>
      </c>
      <c r="FI22" s="146">
        <v>1</v>
      </c>
      <c r="FJ22" s="310">
        <f t="shared" si="33"/>
        <v>0</v>
      </c>
      <c r="FK22" s="311">
        <f t="shared" si="34"/>
        <v>0</v>
      </c>
      <c r="FL22" s="146">
        <f t="shared" si="35"/>
        <v>1</v>
      </c>
      <c r="FM22" s="310">
        <f t="shared" si="36"/>
        <v>0</v>
      </c>
      <c r="FN22" s="311">
        <f t="shared" si="37"/>
        <v>0</v>
      </c>
      <c r="FO22" s="146">
        <f t="shared" si="38"/>
        <v>1</v>
      </c>
      <c r="FP22" s="310">
        <f t="shared" si="39"/>
        <v>0</v>
      </c>
      <c r="FQ22" s="311">
        <f t="shared" si="40"/>
        <v>0</v>
      </c>
      <c r="FR22" s="146">
        <f t="shared" si="41"/>
        <v>1</v>
      </c>
      <c r="FS22" s="310">
        <f t="shared" si="42"/>
        <v>0</v>
      </c>
      <c r="FT22" s="311">
        <f t="shared" si="43"/>
        <v>0</v>
      </c>
      <c r="FU22" s="146">
        <f t="shared" si="44"/>
        <v>1</v>
      </c>
      <c r="FV22" s="310">
        <f t="shared" si="45"/>
        <v>0</v>
      </c>
      <c r="FW22" s="311">
        <f t="shared" si="46"/>
        <v>0</v>
      </c>
      <c r="FX22" s="146">
        <f t="shared" si="47"/>
        <v>1</v>
      </c>
      <c r="FY22" s="310">
        <f t="shared" si="48"/>
        <v>0</v>
      </c>
      <c r="FZ22" s="311">
        <f t="shared" si="49"/>
        <v>0</v>
      </c>
      <c r="GA22" s="146">
        <f t="shared" si="50"/>
        <v>1</v>
      </c>
      <c r="GB22" s="310">
        <f t="shared" si="51"/>
        <v>0</v>
      </c>
      <c r="GC22" s="311">
        <f t="shared" si="52"/>
        <v>0</v>
      </c>
      <c r="GD22" s="146">
        <f t="shared" si="53"/>
        <v>1</v>
      </c>
      <c r="GE22" s="310">
        <f t="shared" si="54"/>
        <v>0</v>
      </c>
      <c r="GF22" s="311">
        <f t="shared" si="55"/>
        <v>0</v>
      </c>
      <c r="GG22" s="146">
        <f t="shared" si="56"/>
        <v>1</v>
      </c>
      <c r="GH22" s="310">
        <f t="shared" si="57"/>
        <v>0</v>
      </c>
      <c r="GI22" s="311">
        <f t="shared" si="58"/>
        <v>0</v>
      </c>
      <c r="GJ22" s="146">
        <f t="shared" si="59"/>
        <v>1</v>
      </c>
      <c r="GK22" s="310">
        <f t="shared" si="60"/>
        <v>0</v>
      </c>
      <c r="GL22" s="311">
        <f t="shared" si="61"/>
        <v>0</v>
      </c>
      <c r="GM22" s="146">
        <f t="shared" si="62"/>
        <v>2</v>
      </c>
      <c r="GN22" s="310">
        <f t="shared" si="63"/>
        <v>0</v>
      </c>
      <c r="GO22" s="311">
        <f t="shared" si="64"/>
        <v>0</v>
      </c>
      <c r="GP22" s="146">
        <f t="shared" si="65"/>
        <v>4</v>
      </c>
      <c r="GQ22" s="310">
        <f t="shared" si="66"/>
        <v>0</v>
      </c>
      <c r="GR22" s="311">
        <f t="shared" si="67"/>
        <v>0</v>
      </c>
      <c r="GS22" s="146">
        <f t="shared" si="68"/>
        <v>6</v>
      </c>
      <c r="GT22" s="310">
        <f t="shared" si="69"/>
        <v>0</v>
      </c>
      <c r="GU22" s="311">
        <f t="shared" si="70"/>
        <v>0</v>
      </c>
      <c r="GV22" s="146">
        <f t="shared" si="71"/>
        <v>8</v>
      </c>
      <c r="GW22" s="310">
        <f t="shared" si="72"/>
        <v>0</v>
      </c>
      <c r="GX22" s="311">
        <f t="shared" si="73"/>
        <v>0</v>
      </c>
      <c r="GY22" s="146">
        <f t="shared" si="74"/>
        <v>10</v>
      </c>
      <c r="GZ22" s="310">
        <f t="shared" si="75"/>
        <v>0</v>
      </c>
      <c r="HA22" s="311">
        <f t="shared" si="76"/>
        <v>0</v>
      </c>
      <c r="HB22" s="146">
        <f t="shared" si="77"/>
        <v>20</v>
      </c>
      <c r="HC22" s="310">
        <f t="shared" si="78"/>
        <v>0</v>
      </c>
      <c r="HD22" s="311">
        <f t="shared" si="79"/>
        <v>0</v>
      </c>
      <c r="HE22" s="146">
        <f t="shared" si="80"/>
        <v>40</v>
      </c>
      <c r="HF22" s="310">
        <f t="shared" si="81"/>
        <v>0</v>
      </c>
      <c r="HG22" s="311">
        <f t="shared" si="82"/>
        <v>0</v>
      </c>
      <c r="HH22" s="146">
        <f t="shared" si="83"/>
        <v>60</v>
      </c>
      <c r="HI22" s="310">
        <f t="shared" si="84"/>
        <v>0</v>
      </c>
      <c r="HJ22" s="311">
        <f t="shared" si="85"/>
        <v>0</v>
      </c>
      <c r="HK22" s="146">
        <f t="shared" si="86"/>
        <v>80</v>
      </c>
      <c r="HL22" s="310">
        <f t="shared" si="87"/>
        <v>0</v>
      </c>
      <c r="HM22" s="311">
        <f t="shared" si="88"/>
        <v>0</v>
      </c>
      <c r="HN22" s="146">
        <f t="shared" si="89"/>
        <v>100</v>
      </c>
      <c r="HO22" s="310">
        <f t="shared" si="90"/>
        <v>0</v>
      </c>
      <c r="HQ22" s="300"/>
      <c r="HR22" s="91"/>
      <c r="HV22" s="310"/>
      <c r="HW22" s="311">
        <v>1</v>
      </c>
      <c r="HX22" s="146">
        <v>1</v>
      </c>
      <c r="HY22" s="310">
        <f t="shared" si="91"/>
        <v>2.22222222222222e-6</v>
      </c>
      <c r="HZ22" s="311">
        <f t="shared" si="92"/>
        <v>1</v>
      </c>
      <c r="IA22" s="146">
        <f t="shared" si="93"/>
        <v>1</v>
      </c>
      <c r="IB22" s="310">
        <f t="shared" si="94"/>
        <v>4.44444444444445e-6</v>
      </c>
      <c r="IC22" s="311">
        <f t="shared" si="95"/>
        <v>1</v>
      </c>
      <c r="ID22" s="146">
        <f t="shared" si="96"/>
        <v>1</v>
      </c>
      <c r="IE22" s="310">
        <f t="shared" si="97"/>
        <v>6.66666666666667e-6</v>
      </c>
      <c r="IF22" s="311">
        <f t="shared" si="98"/>
        <v>1</v>
      </c>
      <c r="IG22" s="146">
        <f t="shared" si="99"/>
        <v>1</v>
      </c>
      <c r="IH22" s="310">
        <f t="shared" si="100"/>
        <v>8.8888888888889e-6</v>
      </c>
      <c r="II22" s="311">
        <f t="shared" si="101"/>
        <v>1</v>
      </c>
      <c r="IJ22" s="146">
        <f t="shared" si="102"/>
        <v>1</v>
      </c>
      <c r="IK22" s="310">
        <f t="shared" si="103"/>
        <v>1.11111111111111e-5</v>
      </c>
      <c r="IL22" s="311">
        <f t="shared" si="104"/>
        <v>1</v>
      </c>
      <c r="IM22" s="146">
        <f t="shared" si="105"/>
        <v>1</v>
      </c>
      <c r="IN22" s="310">
        <f t="shared" si="106"/>
        <v>2.22222222222222e-5</v>
      </c>
      <c r="IO22" s="311">
        <f t="shared" si="107"/>
        <v>1</v>
      </c>
      <c r="IP22" s="146">
        <f t="shared" si="108"/>
        <v>1</v>
      </c>
      <c r="IQ22" s="310">
        <f t="shared" si="109"/>
        <v>4.44444444444445e-5</v>
      </c>
      <c r="IR22" s="311">
        <f t="shared" si="110"/>
        <v>1</v>
      </c>
      <c r="IS22" s="146">
        <f t="shared" si="111"/>
        <v>1</v>
      </c>
      <c r="IT22" s="310">
        <f t="shared" si="112"/>
        <v>6.66666666666667e-5</v>
      </c>
      <c r="IU22" s="311">
        <f t="shared" si="113"/>
        <v>1</v>
      </c>
      <c r="IV22" s="146">
        <f t="shared" si="114"/>
        <v>1</v>
      </c>
      <c r="IW22" s="310">
        <f t="shared" si="115"/>
        <v>8.8888888888889e-5</v>
      </c>
      <c r="IX22" s="311">
        <f t="shared" si="116"/>
        <v>1</v>
      </c>
      <c r="IY22" s="146">
        <f t="shared" si="117"/>
        <v>1</v>
      </c>
      <c r="IZ22" s="310">
        <f t="shared" si="118"/>
        <v>0.000111111111111111</v>
      </c>
      <c r="JA22" s="311">
        <f t="shared" si="119"/>
        <v>1</v>
      </c>
      <c r="JB22" s="146">
        <f t="shared" si="120"/>
        <v>1</v>
      </c>
      <c r="JC22" s="310">
        <f t="shared" si="121"/>
        <v>0.000222222222222222</v>
      </c>
      <c r="JD22" s="311">
        <f t="shared" si="122"/>
        <v>1</v>
      </c>
      <c r="JE22" s="146">
        <f t="shared" si="123"/>
        <v>1</v>
      </c>
      <c r="JF22" s="310">
        <f t="shared" si="124"/>
        <v>0.000444444444444445</v>
      </c>
      <c r="JG22" s="311">
        <f t="shared" si="125"/>
        <v>1</v>
      </c>
      <c r="JH22" s="146">
        <f t="shared" si="126"/>
        <v>1</v>
      </c>
      <c r="JI22" s="310">
        <f t="shared" si="127"/>
        <v>0.000666666666666667</v>
      </c>
      <c r="JJ22" s="311">
        <f t="shared" si="128"/>
        <v>1</v>
      </c>
      <c r="JK22" s="146">
        <f t="shared" si="129"/>
        <v>1</v>
      </c>
      <c r="JL22" s="310">
        <f t="shared" si="130"/>
        <v>0.00088888888888889</v>
      </c>
      <c r="JM22" s="311">
        <f t="shared" si="131"/>
        <v>1</v>
      </c>
      <c r="JN22" s="146">
        <f t="shared" si="132"/>
        <v>1</v>
      </c>
      <c r="JO22" s="310">
        <f t="shared" si="133"/>
        <v>0.00111111111111111</v>
      </c>
      <c r="JP22" s="311">
        <f t="shared" si="134"/>
        <v>1</v>
      </c>
      <c r="JQ22" s="146">
        <f t="shared" si="135"/>
        <v>1</v>
      </c>
      <c r="JR22" s="310">
        <f t="shared" si="136"/>
        <v>0.00222222222222222</v>
      </c>
      <c r="JS22" s="311">
        <f t="shared" si="137"/>
        <v>1</v>
      </c>
      <c r="JT22" s="146">
        <f t="shared" si="138"/>
        <v>1</v>
      </c>
      <c r="JU22" s="310">
        <f t="shared" si="139"/>
        <v>0.00444444444444445</v>
      </c>
      <c r="JV22" s="311">
        <f t="shared" si="140"/>
        <v>1</v>
      </c>
      <c r="JW22" s="146">
        <f t="shared" si="141"/>
        <v>1</v>
      </c>
      <c r="JX22" s="310">
        <f t="shared" si="142"/>
        <v>0.00666666666666667</v>
      </c>
      <c r="JY22" s="311">
        <f t="shared" si="143"/>
        <v>1</v>
      </c>
      <c r="JZ22" s="146">
        <f t="shared" si="144"/>
        <v>1</v>
      </c>
      <c r="KA22" s="310">
        <f t="shared" si="145"/>
        <v>0.0088888888888889</v>
      </c>
      <c r="KB22" s="311">
        <f t="shared" si="146"/>
        <v>1</v>
      </c>
      <c r="KC22" s="146">
        <f t="shared" si="147"/>
        <v>1</v>
      </c>
      <c r="KD22" s="310">
        <f t="shared" si="148"/>
        <v>0.0111111111111111</v>
      </c>
      <c r="KI22" s="334">
        <f t="shared" ref="KI22:LB22" si="205">$AI22*KI$4/10000*$F22*KI$3/$KQ$1</f>
        <v>0</v>
      </c>
      <c r="KJ22" s="334">
        <f t="shared" si="205"/>
        <v>0</v>
      </c>
      <c r="KK22" s="334">
        <f t="shared" si="205"/>
        <v>0</v>
      </c>
      <c r="KL22" s="334">
        <f t="shared" si="205"/>
        <v>0.0008</v>
      </c>
      <c r="KM22" s="334">
        <f t="shared" si="205"/>
        <v>0.001</v>
      </c>
      <c r="KN22" s="334">
        <f t="shared" si="205"/>
        <v>0.002</v>
      </c>
      <c r="KO22" s="334">
        <f t="shared" si="205"/>
        <v>0.004</v>
      </c>
      <c r="KP22" s="334">
        <f t="shared" si="205"/>
        <v>0.006</v>
      </c>
      <c r="KQ22" s="334">
        <f t="shared" si="205"/>
        <v>0.008</v>
      </c>
      <c r="KR22" s="334">
        <f t="shared" si="205"/>
        <v>0.01</v>
      </c>
      <c r="KS22" s="334">
        <f t="shared" si="205"/>
        <v>0.02</v>
      </c>
      <c r="KT22" s="334">
        <f t="shared" si="205"/>
        <v>0.025</v>
      </c>
      <c r="KU22" s="334">
        <f t="shared" si="205"/>
        <v>0.024996</v>
      </c>
      <c r="KV22" s="334">
        <f t="shared" si="205"/>
        <v>0.024992</v>
      </c>
      <c r="KW22" s="334">
        <f t="shared" si="205"/>
        <v>0.02499</v>
      </c>
      <c r="KX22" s="334">
        <f t="shared" si="205"/>
        <v>0.02498</v>
      </c>
      <c r="KY22" s="334">
        <f t="shared" si="205"/>
        <v>0.02496</v>
      </c>
      <c r="KZ22" s="334">
        <f t="shared" si="205"/>
        <v>0.02496</v>
      </c>
      <c r="LA22" s="334">
        <f t="shared" si="205"/>
        <v>0.02496</v>
      </c>
      <c r="LB22" s="334">
        <f t="shared" si="205"/>
        <v>0.0249</v>
      </c>
      <c r="LI22" s="79">
        <v>0</v>
      </c>
      <c r="LJ22" s="79">
        <v>0</v>
      </c>
      <c r="LK22" s="79">
        <v>0</v>
      </c>
      <c r="LN22" s="108"/>
      <c r="LO22" s="343">
        <v>0.05</v>
      </c>
      <c r="LP22" s="343">
        <v>0.05</v>
      </c>
      <c r="LQ22" s="343">
        <v>0.05</v>
      </c>
      <c r="LR22" s="343">
        <v>0.05</v>
      </c>
      <c r="LS22" s="343">
        <v>0.05</v>
      </c>
      <c r="LT22" s="343">
        <v>0.025</v>
      </c>
      <c r="LU22" s="343">
        <v>0.025</v>
      </c>
      <c r="LV22" s="343">
        <v>0.025</v>
      </c>
      <c r="LW22" s="343">
        <v>0.025</v>
      </c>
      <c r="LX22" s="343">
        <v>0.025</v>
      </c>
      <c r="LY22" s="343">
        <v>0.005</v>
      </c>
      <c r="LZ22" s="343">
        <v>0.005</v>
      </c>
      <c r="MA22" s="343">
        <v>0.005</v>
      </c>
      <c r="MB22" s="343">
        <v>0.005</v>
      </c>
      <c r="MC22" s="343">
        <v>0.005</v>
      </c>
      <c r="MD22" s="343">
        <v>0.0009</v>
      </c>
      <c r="ME22" s="343">
        <v>0.0009</v>
      </c>
      <c r="MF22" s="343">
        <v>0.0009</v>
      </c>
      <c r="MG22" s="343">
        <v>0.0009</v>
      </c>
      <c r="MH22" s="343">
        <v>0.0009</v>
      </c>
      <c r="MI22" s="343">
        <v>0.0006</v>
      </c>
      <c r="MJ22" s="343">
        <v>0.00045</v>
      </c>
      <c r="MK22" s="343">
        <v>0.0004</v>
      </c>
      <c r="ML22" s="343">
        <v>0.0003</v>
      </c>
      <c r="MM22" s="343">
        <v>0.00025</v>
      </c>
      <c r="MN22" s="343">
        <v>0.00025</v>
      </c>
      <c r="MO22" s="343">
        <v>0.0002</v>
      </c>
      <c r="MP22" s="343">
        <v>0.0002</v>
      </c>
      <c r="MQ22" s="343"/>
      <c r="MR22" s="104">
        <v>1</v>
      </c>
      <c r="MS22" s="104">
        <v>1</v>
      </c>
      <c r="MT22" s="104">
        <v>1</v>
      </c>
      <c r="MU22" s="104">
        <v>1</v>
      </c>
      <c r="MV22" s="104">
        <v>1</v>
      </c>
      <c r="MW22" s="104">
        <v>1</v>
      </c>
      <c r="MX22" s="91">
        <v>1</v>
      </c>
      <c r="MY22" s="91">
        <v>1</v>
      </c>
      <c r="MZ22" s="91">
        <v>1</v>
      </c>
      <c r="NA22" s="91">
        <v>1</v>
      </c>
      <c r="NB22" s="91">
        <v>1</v>
      </c>
      <c r="NC22" s="91">
        <v>1</v>
      </c>
      <c r="ND22" s="91">
        <v>1</v>
      </c>
      <c r="NE22" s="91">
        <v>1</v>
      </c>
      <c r="NF22" s="91">
        <v>1</v>
      </c>
      <c r="NG22" s="91">
        <v>2</v>
      </c>
      <c r="NH22" s="91">
        <v>2</v>
      </c>
      <c r="NI22" s="91">
        <v>2</v>
      </c>
      <c r="NJ22" s="91">
        <v>2</v>
      </c>
      <c r="NK22" s="91">
        <v>2</v>
      </c>
      <c r="NL22" s="91">
        <v>2</v>
      </c>
      <c r="NM22" s="91">
        <v>2</v>
      </c>
      <c r="NN22" s="91">
        <v>2</v>
      </c>
      <c r="NO22" s="91">
        <v>2</v>
      </c>
      <c r="NP22" s="91">
        <v>2</v>
      </c>
      <c r="NQ22" s="91">
        <v>2</v>
      </c>
      <c r="NR22" s="91">
        <v>2</v>
      </c>
      <c r="NS22" s="91">
        <v>2</v>
      </c>
      <c r="NT22" s="91"/>
      <c r="NU22" s="345">
        <f t="shared" si="150"/>
        <v>0.001</v>
      </c>
      <c r="NV22" s="345">
        <f t="shared" si="151"/>
        <v>0.002</v>
      </c>
      <c r="NW22" s="345">
        <f t="shared" si="152"/>
        <v>0.003</v>
      </c>
      <c r="NX22" s="345">
        <f t="shared" si="153"/>
        <v>0.004</v>
      </c>
      <c r="NY22" s="345">
        <f t="shared" si="154"/>
        <v>0.005</v>
      </c>
      <c r="NZ22" s="345">
        <f t="shared" si="155"/>
        <v>0.005</v>
      </c>
      <c r="OA22" s="345">
        <f t="shared" si="156"/>
        <v>0.01</v>
      </c>
      <c r="OB22" s="345">
        <f t="shared" si="157"/>
        <v>0.015</v>
      </c>
      <c r="OC22" s="345">
        <f t="shared" si="158"/>
        <v>0.02</v>
      </c>
      <c r="OD22" s="345">
        <f t="shared" si="159"/>
        <v>0.025</v>
      </c>
      <c r="OE22" s="345">
        <f t="shared" si="160"/>
        <v>0.01</v>
      </c>
      <c r="OF22" s="345">
        <f t="shared" si="161"/>
        <v>0.02</v>
      </c>
      <c r="OG22" s="345">
        <f t="shared" si="162"/>
        <v>0.03</v>
      </c>
      <c r="OH22" s="345">
        <f t="shared" si="163"/>
        <v>0.04</v>
      </c>
      <c r="OI22" s="345">
        <f t="shared" si="164"/>
        <v>0.05</v>
      </c>
      <c r="OJ22" s="345">
        <f t="shared" si="165"/>
        <v>0.009</v>
      </c>
      <c r="OK22" s="345">
        <f t="shared" si="166"/>
        <v>0.018</v>
      </c>
      <c r="OL22" s="345">
        <f t="shared" si="167"/>
        <v>0.027</v>
      </c>
      <c r="OM22" s="345">
        <f t="shared" si="168"/>
        <v>0.036</v>
      </c>
      <c r="ON22" s="345">
        <f t="shared" si="169"/>
        <v>0.045</v>
      </c>
      <c r="OO22" s="345">
        <f t="shared" si="170"/>
        <v>0.045</v>
      </c>
      <c r="OP22" s="345">
        <f t="shared" si="171"/>
        <v>0.045</v>
      </c>
      <c r="OQ22" s="345">
        <f t="shared" si="172"/>
        <v>0.05</v>
      </c>
      <c r="OR22" s="345">
        <f t="shared" si="173"/>
        <v>0.045</v>
      </c>
      <c r="OS22" s="345">
        <f t="shared" si="174"/>
        <v>0.04375</v>
      </c>
      <c r="OT22" s="345">
        <f t="shared" si="175"/>
        <v>0.05</v>
      </c>
      <c r="OU22" s="345">
        <f t="shared" si="176"/>
        <v>0.045</v>
      </c>
      <c r="OV22" s="345">
        <f t="shared" si="177"/>
        <v>0.05</v>
      </c>
      <c r="PE22" s="369"/>
      <c r="PF22" s="370">
        <f>PF$3*$F22*$AG22*PF$4/'[1]Sheet3 '!$AJ$5</f>
        <v>0.0028</v>
      </c>
      <c r="PG22" s="370">
        <f>PG$3*$F22*$AG22*PG$4/'[1]Sheet3 '!$AJ$5</f>
        <v>0.002799</v>
      </c>
      <c r="PH22" s="370">
        <f>PH$3*$F22*$AG22*PH$4/'[1]Sheet3 '!$AJ$5</f>
        <v>0.0028</v>
      </c>
      <c r="PI22" s="370">
        <f>PI$3*$F22*$AG22*PI$4/'[1]Sheet3 '!$AJ$5</f>
        <v>0.00252</v>
      </c>
      <c r="PJ22" s="370">
        <f>PJ$3*$F22*$AG22*PJ$4/'[1]Sheet3 '!$AJ$5</f>
        <v>0.00252</v>
      </c>
      <c r="PK22" s="370">
        <f>PK$3*$F22*$AG22*PK$4/'[1]Sheet3 '!$AJ$5</f>
        <v>0.0024</v>
      </c>
      <c r="PL22" s="370">
        <f>PL$3*$F22*$AG22*PL$4/'[1]Sheet3 '!$AJ$5</f>
        <v>0.00216</v>
      </c>
      <c r="PM22" s="370">
        <f>PM$3*$F22*$AG22*PM$4/'[1]Sheet3 '!$AJ$5</f>
        <v>0.00204</v>
      </c>
      <c r="PN22" s="370">
        <f>PN$3*$F22*$AG22*PN$4/'[1]Sheet3 '!$AJ$5</f>
        <v>0.001852</v>
      </c>
      <c r="PO22" s="370">
        <f>PO$3*$F22*$AG22*PO$4/'[1]Sheet3 '!$AJ$5</f>
        <v>0.0016</v>
      </c>
      <c r="PP22" s="370">
        <f>PP$3*$F22*$AG22*PP$4/'[1]Sheet3 '!$AJ$5</f>
        <v>0.00144</v>
      </c>
      <c r="PQ22" s="370">
        <f>PQ$3*$F22*$AG22*PQ$4/'[1]Sheet3 '!$AJ$5</f>
        <v>0.00128</v>
      </c>
      <c r="PR22" s="370">
        <f>PR$3*$F22*$AG22*PR$4/'[1]Sheet3 '!$AJ$5</f>
        <v>0.0008</v>
      </c>
      <c r="PS22" s="367"/>
      <c r="PT22" s="367"/>
      <c r="PU22" s="367"/>
    </row>
    <row r="23" ht="16.2" spans="1:437">
      <c r="A23" s="39">
        <v>16</v>
      </c>
      <c r="B23" s="39" t="s">
        <v>384</v>
      </c>
      <c r="C23" s="39">
        <v>3</v>
      </c>
      <c r="D23" s="39">
        <v>-1</v>
      </c>
      <c r="E23" s="39"/>
      <c r="F23" s="39">
        <v>20</v>
      </c>
      <c r="G23" s="107">
        <v>20</v>
      </c>
      <c r="H23" s="39">
        <f t="shared" si="5"/>
        <v>20</v>
      </c>
      <c r="I23" s="127"/>
      <c r="J23" s="39">
        <f t="shared" si="6"/>
        <v>20</v>
      </c>
      <c r="K23" s="127"/>
      <c r="L23" s="127"/>
      <c r="M23" s="128">
        <f t="shared" si="178"/>
        <v>16</v>
      </c>
      <c r="N23" s="39">
        <f t="shared" si="197"/>
        <v>0</v>
      </c>
      <c r="O23" s="39">
        <f t="shared" si="8"/>
        <v>0</v>
      </c>
      <c r="P23" s="39">
        <v>0</v>
      </c>
      <c r="Q23" s="140">
        <v>0.0138894</v>
      </c>
      <c r="R23" s="91">
        <v>2</v>
      </c>
      <c r="S23" s="141">
        <v>0</v>
      </c>
      <c r="T23" s="146">
        <f t="shared" si="9"/>
        <v>0.003333</v>
      </c>
      <c r="U23" s="143">
        <v>0</v>
      </c>
      <c r="V23" s="143" t="s">
        <v>287</v>
      </c>
      <c r="W23" s="147">
        <v>0</v>
      </c>
      <c r="X23" s="145">
        <v>6</v>
      </c>
      <c r="Y23" s="166">
        <v>1</v>
      </c>
      <c r="Z23" s="143" t="str">
        <f t="shared" si="10"/>
        <v>[[0,1],[0,1],[0,1],[0,1],[0,1],[0,1],[0,1],[0,1],[0,1],[0,1],[0,2],[0,4],[0,6],[0,8],[0,10],[0,20],[0,40],[0,60],[0,80],[0,100]]</v>
      </c>
      <c r="AA23" s="143">
        <v>1</v>
      </c>
      <c r="AB23" s="143">
        <v>1</v>
      </c>
      <c r="AC23" s="143" t="str">
        <f t="shared" si="11"/>
        <v>[[1,1],[1,1],[1,1],[1,1],[1,1],[1,1],[1,1],[1,1],[1,1],[1,1],[1,1],[1,1],[1,1],[1,1],[1,1],[1,1],[1,1],[1,1],[1,1],[1,1]]</v>
      </c>
      <c r="AD23" s="39">
        <v>0</v>
      </c>
      <c r="AE23" s="169">
        <v>0</v>
      </c>
      <c r="AF23" s="168">
        <f t="shared" si="12"/>
        <v>0</v>
      </c>
      <c r="AG23" s="168">
        <v>0.05</v>
      </c>
      <c r="AH23" s="168">
        <v>0</v>
      </c>
      <c r="AI23" s="186">
        <f>AI22</f>
        <v>0.05</v>
      </c>
      <c r="AJ23" s="186">
        <f t="shared" si="201"/>
        <v>0</v>
      </c>
      <c r="AK23" s="186">
        <f t="shared" si="202"/>
        <v>0</v>
      </c>
      <c r="AL23" s="187">
        <v>0</v>
      </c>
      <c r="AM23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3" s="39" t="str">
        <f t="shared" si="14"/>
        <v>[[1,5],[2,2],[3,1]]</v>
      </c>
      <c r="AO23" s="195" t="str">
        <f t="shared" si="15"/>
        <v>[0.177778,0.088889,0.059259]</v>
      </c>
      <c r="AP23" s="195">
        <v>0</v>
      </c>
      <c r="AQ23" s="195">
        <v>1</v>
      </c>
      <c r="AR23" s="195">
        <f t="shared" si="16"/>
        <v>1</v>
      </c>
      <c r="AS23" s="195">
        <v>0</v>
      </c>
      <c r="AT23" s="195">
        <v>0.4</v>
      </c>
      <c r="AU23" s="195" t="s">
        <v>288</v>
      </c>
      <c r="AV23" s="195">
        <v>1</v>
      </c>
      <c r="AW23" s="199">
        <v>7</v>
      </c>
      <c r="AX23" s="39">
        <f t="shared" si="192"/>
        <v>-1</v>
      </c>
      <c r="AY23" s="39">
        <v>0</v>
      </c>
      <c r="AZ23" s="96"/>
      <c r="BA23" s="96"/>
      <c r="BB23" s="96" t="s">
        <v>365</v>
      </c>
      <c r="BC23" s="200">
        <v>1.4</v>
      </c>
      <c r="BD23" s="200">
        <f>BC23</f>
        <v>1.4</v>
      </c>
      <c r="BE23" s="39"/>
      <c r="BF23" s="39"/>
      <c r="BG23" s="39">
        <v>1</v>
      </c>
      <c r="BH23" s="39">
        <v>1</v>
      </c>
      <c r="BI23" s="39" t="s">
        <v>373</v>
      </c>
      <c r="BJ23" s="203">
        <v>0.75</v>
      </c>
      <c r="BK23" s="203">
        <v>0.6</v>
      </c>
      <c r="BL23" s="96">
        <f t="shared" si="18"/>
        <v>20</v>
      </c>
      <c r="BM23" s="96" t="s">
        <v>291</v>
      </c>
      <c r="BN23" s="96">
        <v>1</v>
      </c>
      <c r="BO23" s="96" t="s">
        <v>292</v>
      </c>
      <c r="BP23" s="96" t="s">
        <v>366</v>
      </c>
      <c r="BQ23" s="207" t="s">
        <v>385</v>
      </c>
      <c r="BR23" s="207" t="s">
        <v>385</v>
      </c>
      <c r="BS23" s="128">
        <v>19</v>
      </c>
      <c r="BT23" s="128">
        <v>1</v>
      </c>
      <c r="BU23" s="127"/>
      <c r="BV23" s="127"/>
      <c r="BW23" s="127" t="s">
        <v>295</v>
      </c>
      <c r="BX23" s="218">
        <v>0</v>
      </c>
      <c r="BY23" s="128">
        <f t="shared" si="19"/>
        <v>15</v>
      </c>
      <c r="BZ23" s="219" t="str">
        <f t="shared" si="20"/>
        <v>[15,6,20,15]</v>
      </c>
      <c r="CA23" s="42">
        <v>1</v>
      </c>
      <c r="CB23" s="42">
        <v>1</v>
      </c>
      <c r="CC23" s="42">
        <v>1</v>
      </c>
      <c r="CD23" s="42">
        <v>1</v>
      </c>
      <c r="CE23" s="42">
        <v>1</v>
      </c>
      <c r="CF23" s="42">
        <v>1</v>
      </c>
      <c r="CG23" s="42">
        <v>1</v>
      </c>
      <c r="CH23" s="42"/>
      <c r="CI23" s="42"/>
      <c r="CJ23" s="42"/>
      <c r="CK23" s="42"/>
      <c r="CL23" s="42"/>
      <c r="CM23" s="42"/>
      <c r="CN23" s="42"/>
      <c r="CO23" s="42"/>
      <c r="CP23" s="42" t="s">
        <v>386</v>
      </c>
      <c r="CQ23" s="42"/>
      <c r="CR23" s="42"/>
      <c r="CS23" s="53" t="s">
        <v>297</v>
      </c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 t="s">
        <v>387</v>
      </c>
      <c r="DV23" s="42">
        <f t="shared" si="21"/>
        <v>15</v>
      </c>
      <c r="DW23" s="128">
        <f t="shared" si="22"/>
        <v>6</v>
      </c>
      <c r="DX23" s="128">
        <f t="shared" si="23"/>
        <v>20</v>
      </c>
      <c r="DY23" s="128">
        <f t="shared" si="24"/>
        <v>15</v>
      </c>
      <c r="DZ23" s="128"/>
      <c r="EK23" s="269">
        <f t="shared" si="25"/>
        <v>22</v>
      </c>
      <c r="EL23" s="270">
        <f t="shared" si="195"/>
        <v>0.1</v>
      </c>
      <c r="EM23" s="271">
        <v>1</v>
      </c>
      <c r="EN23" s="108">
        <v>5</v>
      </c>
      <c r="EO23" s="271">
        <v>2</v>
      </c>
      <c r="EP23" s="108">
        <v>2</v>
      </c>
      <c r="EQ23" s="271">
        <v>3</v>
      </c>
      <c r="ER23" s="108">
        <v>1</v>
      </c>
      <c r="ES23" s="108">
        <f t="shared" si="26"/>
        <v>1.5</v>
      </c>
      <c r="ET23" s="108">
        <f t="shared" si="27"/>
        <v>7.5</v>
      </c>
      <c r="EU23" s="283">
        <f t="shared" si="28"/>
        <v>0.177778</v>
      </c>
      <c r="EV23" s="108">
        <f t="shared" si="29"/>
        <v>15</v>
      </c>
      <c r="EW23" s="293">
        <f t="shared" si="30"/>
        <v>0.088889</v>
      </c>
      <c r="EX23" s="108">
        <f t="shared" si="31"/>
        <v>22.5</v>
      </c>
      <c r="EY23" s="294">
        <f t="shared" si="32"/>
        <v>0.059259</v>
      </c>
      <c r="FB23" s="300"/>
      <c r="FC23" s="91"/>
      <c r="FG23" s="310"/>
      <c r="FH23" s="311">
        <v>0</v>
      </c>
      <c r="FI23" s="146">
        <v>1</v>
      </c>
      <c r="FJ23" s="310">
        <f t="shared" si="33"/>
        <v>0</v>
      </c>
      <c r="FK23" s="311">
        <f t="shared" si="34"/>
        <v>0</v>
      </c>
      <c r="FL23" s="146">
        <f t="shared" si="35"/>
        <v>1</v>
      </c>
      <c r="FM23" s="310">
        <f t="shared" si="36"/>
        <v>0</v>
      </c>
      <c r="FN23" s="311">
        <f t="shared" si="37"/>
        <v>0</v>
      </c>
      <c r="FO23" s="146">
        <f t="shared" si="38"/>
        <v>1</v>
      </c>
      <c r="FP23" s="310">
        <f t="shared" si="39"/>
        <v>0</v>
      </c>
      <c r="FQ23" s="311">
        <f t="shared" si="40"/>
        <v>0</v>
      </c>
      <c r="FR23" s="146">
        <f t="shared" si="41"/>
        <v>1</v>
      </c>
      <c r="FS23" s="310">
        <f t="shared" si="42"/>
        <v>0</v>
      </c>
      <c r="FT23" s="311">
        <f t="shared" si="43"/>
        <v>0</v>
      </c>
      <c r="FU23" s="146">
        <f t="shared" si="44"/>
        <v>1</v>
      </c>
      <c r="FV23" s="310">
        <f t="shared" si="45"/>
        <v>0</v>
      </c>
      <c r="FW23" s="311">
        <f t="shared" si="46"/>
        <v>0</v>
      </c>
      <c r="FX23" s="146">
        <f t="shared" si="47"/>
        <v>1</v>
      </c>
      <c r="FY23" s="310">
        <f t="shared" si="48"/>
        <v>0</v>
      </c>
      <c r="FZ23" s="311">
        <f t="shared" si="49"/>
        <v>0</v>
      </c>
      <c r="GA23" s="146">
        <f t="shared" si="50"/>
        <v>1</v>
      </c>
      <c r="GB23" s="310">
        <f t="shared" si="51"/>
        <v>0</v>
      </c>
      <c r="GC23" s="311">
        <f t="shared" si="52"/>
        <v>0</v>
      </c>
      <c r="GD23" s="146">
        <f t="shared" si="53"/>
        <v>1</v>
      </c>
      <c r="GE23" s="310">
        <f t="shared" si="54"/>
        <v>0</v>
      </c>
      <c r="GF23" s="311">
        <f t="shared" si="55"/>
        <v>0</v>
      </c>
      <c r="GG23" s="146">
        <f t="shared" si="56"/>
        <v>1</v>
      </c>
      <c r="GH23" s="310">
        <f t="shared" si="57"/>
        <v>0</v>
      </c>
      <c r="GI23" s="311">
        <f t="shared" si="58"/>
        <v>0</v>
      </c>
      <c r="GJ23" s="146">
        <f t="shared" si="59"/>
        <v>1</v>
      </c>
      <c r="GK23" s="310">
        <f t="shared" si="60"/>
        <v>0</v>
      </c>
      <c r="GL23" s="311">
        <f t="shared" si="61"/>
        <v>0</v>
      </c>
      <c r="GM23" s="146">
        <f t="shared" si="62"/>
        <v>2</v>
      </c>
      <c r="GN23" s="310">
        <f t="shared" si="63"/>
        <v>0</v>
      </c>
      <c r="GO23" s="311">
        <f t="shared" si="64"/>
        <v>0</v>
      </c>
      <c r="GP23" s="146">
        <f t="shared" si="65"/>
        <v>4</v>
      </c>
      <c r="GQ23" s="310">
        <f t="shared" si="66"/>
        <v>0</v>
      </c>
      <c r="GR23" s="311">
        <f t="shared" si="67"/>
        <v>0</v>
      </c>
      <c r="GS23" s="146">
        <f t="shared" si="68"/>
        <v>6</v>
      </c>
      <c r="GT23" s="310">
        <f t="shared" si="69"/>
        <v>0</v>
      </c>
      <c r="GU23" s="311">
        <f t="shared" si="70"/>
        <v>0</v>
      </c>
      <c r="GV23" s="146">
        <f t="shared" si="71"/>
        <v>8</v>
      </c>
      <c r="GW23" s="310">
        <f t="shared" si="72"/>
        <v>0</v>
      </c>
      <c r="GX23" s="311">
        <f t="shared" si="73"/>
        <v>0</v>
      </c>
      <c r="GY23" s="146">
        <f t="shared" si="74"/>
        <v>10</v>
      </c>
      <c r="GZ23" s="310">
        <f t="shared" si="75"/>
        <v>0</v>
      </c>
      <c r="HA23" s="311">
        <f t="shared" si="76"/>
        <v>0</v>
      </c>
      <c r="HB23" s="146">
        <f t="shared" si="77"/>
        <v>20</v>
      </c>
      <c r="HC23" s="310">
        <f t="shared" si="78"/>
        <v>0</v>
      </c>
      <c r="HD23" s="311">
        <f t="shared" si="79"/>
        <v>0</v>
      </c>
      <c r="HE23" s="146">
        <f t="shared" si="80"/>
        <v>40</v>
      </c>
      <c r="HF23" s="310">
        <f t="shared" si="81"/>
        <v>0</v>
      </c>
      <c r="HG23" s="311">
        <f t="shared" si="82"/>
        <v>0</v>
      </c>
      <c r="HH23" s="146">
        <f t="shared" si="83"/>
        <v>60</v>
      </c>
      <c r="HI23" s="310">
        <f t="shared" si="84"/>
        <v>0</v>
      </c>
      <c r="HJ23" s="311">
        <f t="shared" si="85"/>
        <v>0</v>
      </c>
      <c r="HK23" s="146">
        <f t="shared" si="86"/>
        <v>80</v>
      </c>
      <c r="HL23" s="310">
        <f t="shared" si="87"/>
        <v>0</v>
      </c>
      <c r="HM23" s="311">
        <f t="shared" si="88"/>
        <v>0</v>
      </c>
      <c r="HN23" s="146">
        <f t="shared" si="89"/>
        <v>100</v>
      </c>
      <c r="HO23" s="310">
        <f t="shared" si="90"/>
        <v>0</v>
      </c>
      <c r="HQ23" s="300"/>
      <c r="HR23" s="91"/>
      <c r="HV23" s="310"/>
      <c r="HW23" s="311">
        <v>1</v>
      </c>
      <c r="HX23" s="146">
        <v>1</v>
      </c>
      <c r="HY23" s="310">
        <f t="shared" si="91"/>
        <v>2.22222222222222e-6</v>
      </c>
      <c r="HZ23" s="311">
        <f t="shared" si="92"/>
        <v>1</v>
      </c>
      <c r="IA23" s="146">
        <f t="shared" si="93"/>
        <v>1</v>
      </c>
      <c r="IB23" s="310">
        <f t="shared" si="94"/>
        <v>4.44444444444445e-6</v>
      </c>
      <c r="IC23" s="311">
        <f t="shared" si="95"/>
        <v>1</v>
      </c>
      <c r="ID23" s="146">
        <f t="shared" si="96"/>
        <v>1</v>
      </c>
      <c r="IE23" s="310">
        <f t="shared" si="97"/>
        <v>6.66666666666667e-6</v>
      </c>
      <c r="IF23" s="311">
        <f t="shared" si="98"/>
        <v>1</v>
      </c>
      <c r="IG23" s="146">
        <f t="shared" si="99"/>
        <v>1</v>
      </c>
      <c r="IH23" s="310">
        <f t="shared" si="100"/>
        <v>8.8888888888889e-6</v>
      </c>
      <c r="II23" s="311">
        <f t="shared" si="101"/>
        <v>1</v>
      </c>
      <c r="IJ23" s="146">
        <f t="shared" si="102"/>
        <v>1</v>
      </c>
      <c r="IK23" s="310">
        <f t="shared" si="103"/>
        <v>1.11111111111111e-5</v>
      </c>
      <c r="IL23" s="311">
        <f t="shared" si="104"/>
        <v>1</v>
      </c>
      <c r="IM23" s="146">
        <f t="shared" si="105"/>
        <v>1</v>
      </c>
      <c r="IN23" s="310">
        <f t="shared" si="106"/>
        <v>2.22222222222222e-5</v>
      </c>
      <c r="IO23" s="311">
        <f t="shared" si="107"/>
        <v>1</v>
      </c>
      <c r="IP23" s="146">
        <f t="shared" si="108"/>
        <v>1</v>
      </c>
      <c r="IQ23" s="310">
        <f t="shared" si="109"/>
        <v>4.44444444444445e-5</v>
      </c>
      <c r="IR23" s="311">
        <f t="shared" si="110"/>
        <v>1</v>
      </c>
      <c r="IS23" s="146">
        <f t="shared" si="111"/>
        <v>1</v>
      </c>
      <c r="IT23" s="310">
        <f t="shared" si="112"/>
        <v>6.66666666666667e-5</v>
      </c>
      <c r="IU23" s="311">
        <f t="shared" si="113"/>
        <v>1</v>
      </c>
      <c r="IV23" s="146">
        <f t="shared" si="114"/>
        <v>1</v>
      </c>
      <c r="IW23" s="310">
        <f t="shared" si="115"/>
        <v>8.8888888888889e-5</v>
      </c>
      <c r="IX23" s="311">
        <f t="shared" si="116"/>
        <v>1</v>
      </c>
      <c r="IY23" s="146">
        <f t="shared" si="117"/>
        <v>1</v>
      </c>
      <c r="IZ23" s="310">
        <f t="shared" si="118"/>
        <v>0.000111111111111111</v>
      </c>
      <c r="JA23" s="311">
        <f t="shared" si="119"/>
        <v>1</v>
      </c>
      <c r="JB23" s="146">
        <f t="shared" si="120"/>
        <v>1</v>
      </c>
      <c r="JC23" s="310">
        <f t="shared" si="121"/>
        <v>0.000222222222222222</v>
      </c>
      <c r="JD23" s="311">
        <f t="shared" si="122"/>
        <v>1</v>
      </c>
      <c r="JE23" s="146">
        <f t="shared" si="123"/>
        <v>1</v>
      </c>
      <c r="JF23" s="310">
        <f t="shared" si="124"/>
        <v>0.000444444444444445</v>
      </c>
      <c r="JG23" s="311">
        <f t="shared" si="125"/>
        <v>1</v>
      </c>
      <c r="JH23" s="146">
        <f t="shared" si="126"/>
        <v>1</v>
      </c>
      <c r="JI23" s="310">
        <f t="shared" si="127"/>
        <v>0.000666666666666667</v>
      </c>
      <c r="JJ23" s="311">
        <f t="shared" si="128"/>
        <v>1</v>
      </c>
      <c r="JK23" s="146">
        <f t="shared" si="129"/>
        <v>1</v>
      </c>
      <c r="JL23" s="310">
        <f t="shared" si="130"/>
        <v>0.00088888888888889</v>
      </c>
      <c r="JM23" s="311">
        <f t="shared" si="131"/>
        <v>1</v>
      </c>
      <c r="JN23" s="146">
        <f t="shared" si="132"/>
        <v>1</v>
      </c>
      <c r="JO23" s="310">
        <f t="shared" si="133"/>
        <v>0.00111111111111111</v>
      </c>
      <c r="JP23" s="311">
        <f t="shared" si="134"/>
        <v>1</v>
      </c>
      <c r="JQ23" s="146">
        <f t="shared" si="135"/>
        <v>1</v>
      </c>
      <c r="JR23" s="310">
        <f t="shared" si="136"/>
        <v>0.00222222222222222</v>
      </c>
      <c r="JS23" s="311">
        <f t="shared" si="137"/>
        <v>1</v>
      </c>
      <c r="JT23" s="146">
        <f t="shared" si="138"/>
        <v>1</v>
      </c>
      <c r="JU23" s="310">
        <f t="shared" si="139"/>
        <v>0.00444444444444445</v>
      </c>
      <c r="JV23" s="311">
        <f t="shared" si="140"/>
        <v>1</v>
      </c>
      <c r="JW23" s="146">
        <f t="shared" si="141"/>
        <v>1</v>
      </c>
      <c r="JX23" s="310">
        <f t="shared" si="142"/>
        <v>0.00666666666666667</v>
      </c>
      <c r="JY23" s="311">
        <f t="shared" si="143"/>
        <v>1</v>
      </c>
      <c r="JZ23" s="146">
        <f t="shared" si="144"/>
        <v>1</v>
      </c>
      <c r="KA23" s="310">
        <f t="shared" si="145"/>
        <v>0.0088888888888889</v>
      </c>
      <c r="KB23" s="311">
        <f t="shared" si="146"/>
        <v>1</v>
      </c>
      <c r="KC23" s="146">
        <f t="shared" si="147"/>
        <v>1</v>
      </c>
      <c r="KD23" s="310">
        <f t="shared" si="148"/>
        <v>0.0111111111111111</v>
      </c>
      <c r="KI23" s="334">
        <f t="shared" ref="KI23:LB23" si="206">$AI23*KI$4/10000*$F23*KI$3/$KQ$1</f>
        <v>0</v>
      </c>
      <c r="KJ23" s="334">
        <f t="shared" si="206"/>
        <v>0</v>
      </c>
      <c r="KK23" s="334">
        <f t="shared" si="206"/>
        <v>0</v>
      </c>
      <c r="KL23" s="334">
        <f t="shared" si="206"/>
        <v>0.0008</v>
      </c>
      <c r="KM23" s="334">
        <f t="shared" si="206"/>
        <v>0.001</v>
      </c>
      <c r="KN23" s="334">
        <f t="shared" si="206"/>
        <v>0.002</v>
      </c>
      <c r="KO23" s="334">
        <f t="shared" si="206"/>
        <v>0.004</v>
      </c>
      <c r="KP23" s="334">
        <f t="shared" si="206"/>
        <v>0.006</v>
      </c>
      <c r="KQ23" s="334">
        <f t="shared" si="206"/>
        <v>0.008</v>
      </c>
      <c r="KR23" s="334">
        <f t="shared" si="206"/>
        <v>0.01</v>
      </c>
      <c r="KS23" s="334">
        <f t="shared" si="206"/>
        <v>0.02</v>
      </c>
      <c r="KT23" s="334">
        <f t="shared" si="206"/>
        <v>0.025</v>
      </c>
      <c r="KU23" s="334">
        <f t="shared" si="206"/>
        <v>0.024996</v>
      </c>
      <c r="KV23" s="334">
        <f t="shared" si="206"/>
        <v>0.024992</v>
      </c>
      <c r="KW23" s="334">
        <f t="shared" si="206"/>
        <v>0.02499</v>
      </c>
      <c r="KX23" s="334">
        <f t="shared" si="206"/>
        <v>0.02498</v>
      </c>
      <c r="KY23" s="334">
        <f t="shared" si="206"/>
        <v>0.02496</v>
      </c>
      <c r="KZ23" s="334">
        <f t="shared" si="206"/>
        <v>0.02496</v>
      </c>
      <c r="LA23" s="334">
        <f t="shared" si="206"/>
        <v>0.02496</v>
      </c>
      <c r="LB23" s="334">
        <f t="shared" si="206"/>
        <v>0.0249</v>
      </c>
      <c r="LI23" s="79">
        <v>0</v>
      </c>
      <c r="LJ23" s="79">
        <v>0</v>
      </c>
      <c r="LK23" s="79">
        <v>0</v>
      </c>
      <c r="LN23" s="108"/>
      <c r="LO23" s="343">
        <v>0.05</v>
      </c>
      <c r="LP23" s="343">
        <v>0.05</v>
      </c>
      <c r="LQ23" s="343">
        <v>0.05</v>
      </c>
      <c r="LR23" s="343">
        <v>0.05</v>
      </c>
      <c r="LS23" s="343">
        <v>0.05</v>
      </c>
      <c r="LT23" s="343">
        <v>0.025</v>
      </c>
      <c r="LU23" s="343">
        <v>0.025</v>
      </c>
      <c r="LV23" s="343">
        <v>0.025</v>
      </c>
      <c r="LW23" s="343">
        <v>0.025</v>
      </c>
      <c r="LX23" s="343">
        <v>0.025</v>
      </c>
      <c r="LY23" s="343">
        <v>0.005</v>
      </c>
      <c r="LZ23" s="343">
        <v>0.005</v>
      </c>
      <c r="MA23" s="343">
        <v>0.005</v>
      </c>
      <c r="MB23" s="343">
        <v>0.005</v>
      </c>
      <c r="MC23" s="343">
        <v>0.005</v>
      </c>
      <c r="MD23" s="343">
        <v>0.0009</v>
      </c>
      <c r="ME23" s="343">
        <v>0.0009</v>
      </c>
      <c r="MF23" s="343">
        <v>0.0009</v>
      </c>
      <c r="MG23" s="343">
        <v>0.0009</v>
      </c>
      <c r="MH23" s="343">
        <v>0.0009</v>
      </c>
      <c r="MI23" s="343">
        <v>0.0006</v>
      </c>
      <c r="MJ23" s="343">
        <v>0.00045</v>
      </c>
      <c r="MK23" s="343">
        <v>0.0004</v>
      </c>
      <c r="ML23" s="343">
        <v>0.0003</v>
      </c>
      <c r="MM23" s="343">
        <v>0.00025</v>
      </c>
      <c r="MN23" s="343">
        <v>0.00025</v>
      </c>
      <c r="MO23" s="343">
        <v>0.0002</v>
      </c>
      <c r="MP23" s="343">
        <v>0.0002</v>
      </c>
      <c r="MQ23" s="343"/>
      <c r="MR23" s="104">
        <v>1</v>
      </c>
      <c r="MS23" s="104">
        <v>1</v>
      </c>
      <c r="MT23" s="104">
        <v>1</v>
      </c>
      <c r="MU23" s="104">
        <v>1</v>
      </c>
      <c r="MV23" s="104">
        <v>1</v>
      </c>
      <c r="MW23" s="104">
        <v>1</v>
      </c>
      <c r="MX23" s="91">
        <v>1</v>
      </c>
      <c r="MY23" s="91">
        <v>1</v>
      </c>
      <c r="MZ23" s="91">
        <v>1</v>
      </c>
      <c r="NA23" s="91">
        <v>1</v>
      </c>
      <c r="NB23" s="91">
        <v>1</v>
      </c>
      <c r="NC23" s="91">
        <v>1</v>
      </c>
      <c r="ND23" s="91">
        <v>1</v>
      </c>
      <c r="NE23" s="91">
        <v>1</v>
      </c>
      <c r="NF23" s="91">
        <v>1</v>
      </c>
      <c r="NG23" s="91">
        <v>2</v>
      </c>
      <c r="NH23" s="91">
        <v>2</v>
      </c>
      <c r="NI23" s="91">
        <v>2</v>
      </c>
      <c r="NJ23" s="91">
        <v>2</v>
      </c>
      <c r="NK23" s="91">
        <v>2</v>
      </c>
      <c r="NL23" s="91">
        <v>2</v>
      </c>
      <c r="NM23" s="91">
        <v>2</v>
      </c>
      <c r="NN23" s="91">
        <v>2</v>
      </c>
      <c r="NO23" s="91">
        <v>2</v>
      </c>
      <c r="NP23" s="91">
        <v>2</v>
      </c>
      <c r="NQ23" s="91">
        <v>2</v>
      </c>
      <c r="NR23" s="91">
        <v>2</v>
      </c>
      <c r="NS23" s="91">
        <v>2</v>
      </c>
      <c r="NT23" s="91"/>
      <c r="NU23" s="345">
        <f t="shared" si="150"/>
        <v>0.001</v>
      </c>
      <c r="NV23" s="345">
        <f t="shared" si="151"/>
        <v>0.002</v>
      </c>
      <c r="NW23" s="345">
        <f t="shared" si="152"/>
        <v>0.003</v>
      </c>
      <c r="NX23" s="345">
        <f t="shared" si="153"/>
        <v>0.004</v>
      </c>
      <c r="NY23" s="345">
        <f t="shared" si="154"/>
        <v>0.005</v>
      </c>
      <c r="NZ23" s="345">
        <f t="shared" si="155"/>
        <v>0.005</v>
      </c>
      <c r="OA23" s="345">
        <f t="shared" si="156"/>
        <v>0.01</v>
      </c>
      <c r="OB23" s="345">
        <f t="shared" si="157"/>
        <v>0.015</v>
      </c>
      <c r="OC23" s="345">
        <f t="shared" si="158"/>
        <v>0.02</v>
      </c>
      <c r="OD23" s="345">
        <f t="shared" si="159"/>
        <v>0.025</v>
      </c>
      <c r="OE23" s="345">
        <f t="shared" si="160"/>
        <v>0.01</v>
      </c>
      <c r="OF23" s="345">
        <f t="shared" si="161"/>
        <v>0.02</v>
      </c>
      <c r="OG23" s="345">
        <f t="shared" si="162"/>
        <v>0.03</v>
      </c>
      <c r="OH23" s="345">
        <f t="shared" si="163"/>
        <v>0.04</v>
      </c>
      <c r="OI23" s="345">
        <f t="shared" si="164"/>
        <v>0.05</v>
      </c>
      <c r="OJ23" s="345">
        <f t="shared" si="165"/>
        <v>0.009</v>
      </c>
      <c r="OK23" s="345">
        <f t="shared" si="166"/>
        <v>0.018</v>
      </c>
      <c r="OL23" s="345">
        <f t="shared" si="167"/>
        <v>0.027</v>
      </c>
      <c r="OM23" s="345">
        <f t="shared" si="168"/>
        <v>0.036</v>
      </c>
      <c r="ON23" s="345">
        <f t="shared" si="169"/>
        <v>0.045</v>
      </c>
      <c r="OO23" s="345">
        <f t="shared" si="170"/>
        <v>0.045</v>
      </c>
      <c r="OP23" s="345">
        <f t="shared" si="171"/>
        <v>0.045</v>
      </c>
      <c r="OQ23" s="345">
        <f t="shared" si="172"/>
        <v>0.05</v>
      </c>
      <c r="OR23" s="345">
        <f t="shared" si="173"/>
        <v>0.045</v>
      </c>
      <c r="OS23" s="345">
        <f t="shared" si="174"/>
        <v>0.04375</v>
      </c>
      <c r="OT23" s="345">
        <f t="shared" si="175"/>
        <v>0.05</v>
      </c>
      <c r="OU23" s="345">
        <f t="shared" si="176"/>
        <v>0.045</v>
      </c>
      <c r="OV23" s="345">
        <f t="shared" si="177"/>
        <v>0.05</v>
      </c>
      <c r="PE23" s="369"/>
      <c r="PF23" s="370">
        <f>PF$3*$F23*$AG23*PF$4/'[1]Sheet3 '!$AJ$5</f>
        <v>0.0028</v>
      </c>
      <c r="PG23" s="370">
        <f>PG$3*$F23*$AG23*PG$4/'[1]Sheet3 '!$AJ$5</f>
        <v>0.002799</v>
      </c>
      <c r="PH23" s="370">
        <f>PH$3*$F23*$AG23*PH$4/'[1]Sheet3 '!$AJ$5</f>
        <v>0.0028</v>
      </c>
      <c r="PI23" s="370">
        <f>PI$3*$F23*$AG23*PI$4/'[1]Sheet3 '!$AJ$5</f>
        <v>0.00252</v>
      </c>
      <c r="PJ23" s="370">
        <f>PJ$3*$F23*$AG23*PJ$4/'[1]Sheet3 '!$AJ$5</f>
        <v>0.00252</v>
      </c>
      <c r="PK23" s="370">
        <f>PK$3*$F23*$AG23*PK$4/'[1]Sheet3 '!$AJ$5</f>
        <v>0.0024</v>
      </c>
      <c r="PL23" s="370">
        <f>PL$3*$F23*$AG23*PL$4/'[1]Sheet3 '!$AJ$5</f>
        <v>0.00216</v>
      </c>
      <c r="PM23" s="370">
        <f>PM$3*$F23*$AG23*PM$4/'[1]Sheet3 '!$AJ$5</f>
        <v>0.00204</v>
      </c>
      <c r="PN23" s="370">
        <f>PN$3*$F23*$AG23*PN$4/'[1]Sheet3 '!$AJ$5</f>
        <v>0.001852</v>
      </c>
      <c r="PO23" s="370">
        <f>PO$3*$F23*$AG23*PO$4/'[1]Sheet3 '!$AJ$5</f>
        <v>0.0016</v>
      </c>
      <c r="PP23" s="370">
        <f>PP$3*$F23*$AG23*PP$4/'[1]Sheet3 '!$AJ$5</f>
        <v>0.00144</v>
      </c>
      <c r="PQ23" s="370">
        <f>PQ$3*$F23*$AG23*PQ$4/'[1]Sheet3 '!$AJ$5</f>
        <v>0.00128</v>
      </c>
      <c r="PR23" s="370">
        <f>PR$3*$F23*$AG23*PR$4/'[1]Sheet3 '!$AJ$5</f>
        <v>0.0008</v>
      </c>
      <c r="PS23" s="367"/>
      <c r="PT23" s="367"/>
      <c r="PU23" s="367"/>
    </row>
    <row r="24" ht="16.2" spans="1:437">
      <c r="A24" s="39">
        <v>17</v>
      </c>
      <c r="B24" s="39" t="s">
        <v>388</v>
      </c>
      <c r="C24" s="39">
        <v>3</v>
      </c>
      <c r="D24" s="39">
        <v>-1</v>
      </c>
      <c r="E24" s="39"/>
      <c r="F24" s="39">
        <v>20</v>
      </c>
      <c r="G24" s="107" t="s">
        <v>377</v>
      </c>
      <c r="H24" s="39">
        <f t="shared" si="5"/>
        <v>20</v>
      </c>
      <c r="I24" s="127"/>
      <c r="J24" s="39">
        <f t="shared" si="6"/>
        <v>20</v>
      </c>
      <c r="K24" s="127" t="s">
        <v>378</v>
      </c>
      <c r="L24" s="127"/>
      <c r="M24" s="128">
        <f t="shared" si="178"/>
        <v>17</v>
      </c>
      <c r="N24" s="39">
        <f t="shared" si="197"/>
        <v>0</v>
      </c>
      <c r="O24" s="39">
        <f t="shared" si="8"/>
        <v>0</v>
      </c>
      <c r="P24" s="39">
        <v>0</v>
      </c>
      <c r="Q24" s="140">
        <v>0.0138894</v>
      </c>
      <c r="R24" s="91">
        <v>2</v>
      </c>
      <c r="S24" s="141">
        <v>0</v>
      </c>
      <c r="T24" s="146">
        <f t="shared" si="9"/>
        <v>0.003333</v>
      </c>
      <c r="U24" s="143">
        <v>0</v>
      </c>
      <c r="V24" s="143" t="s">
        <v>287</v>
      </c>
      <c r="W24" s="147">
        <v>0</v>
      </c>
      <c r="X24" s="145">
        <v>6</v>
      </c>
      <c r="Y24" s="166">
        <v>1</v>
      </c>
      <c r="Z24" s="143" t="str">
        <f t="shared" si="10"/>
        <v>[[0,1],[0,1],[0,1],[0,1],[0,1],[0,1],[0,1],[0,1],[0,1],[0,1],[0,2],[0,4],[0,6],[0,8],[0,10],[0,20],[0,40],[0,60],[0,80],[0,100]]</v>
      </c>
      <c r="AA24" s="143">
        <v>1</v>
      </c>
      <c r="AB24" s="143">
        <v>1</v>
      </c>
      <c r="AC24" s="143" t="str">
        <f t="shared" si="11"/>
        <v>[[1,1],[1,1],[1,1],[1,1],[1,1],[1,1],[1,1],[1,1],[1,1],[1,1],[1,1],[1,1],[1,1],[1,1],[1,1],[1,1],[1,1],[1,1],[1,1],[1,1]]</v>
      </c>
      <c r="AD24" s="39">
        <v>0</v>
      </c>
      <c r="AE24" s="169">
        <v>0</v>
      </c>
      <c r="AF24" s="168">
        <f t="shared" si="12"/>
        <v>0</v>
      </c>
      <c r="AG24" s="168">
        <v>0.05</v>
      </c>
      <c r="AH24" s="168">
        <v>0</v>
      </c>
      <c r="AI24" s="186">
        <f>AI23</f>
        <v>0.05</v>
      </c>
      <c r="AJ24" s="186">
        <f t="shared" si="201"/>
        <v>0</v>
      </c>
      <c r="AK24" s="186">
        <f t="shared" si="202"/>
        <v>0</v>
      </c>
      <c r="AL24" s="187">
        <v>0</v>
      </c>
      <c r="AM24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4" s="39" t="str">
        <f t="shared" si="14"/>
        <v>[[1,5],[2,2],[3,1]]</v>
      </c>
      <c r="AO24" s="195" t="str">
        <f t="shared" si="15"/>
        <v>[0.177778,0.088889,0.059259]</v>
      </c>
      <c r="AP24" s="195">
        <v>0</v>
      </c>
      <c r="AQ24" s="195">
        <v>1</v>
      </c>
      <c r="AR24" s="195">
        <f t="shared" si="16"/>
        <v>1</v>
      </c>
      <c r="AS24" s="195">
        <v>0</v>
      </c>
      <c r="AT24" s="195">
        <v>0.4</v>
      </c>
      <c r="AU24" s="195" t="s">
        <v>288</v>
      </c>
      <c r="AV24" s="195">
        <v>1</v>
      </c>
      <c r="AW24" s="199">
        <v>7</v>
      </c>
      <c r="AX24" s="39">
        <f t="shared" si="192"/>
        <v>-1</v>
      </c>
      <c r="AY24" s="39">
        <v>0</v>
      </c>
      <c r="AZ24" s="39"/>
      <c r="BA24" s="96"/>
      <c r="BB24" s="96" t="s">
        <v>365</v>
      </c>
      <c r="BC24" s="200">
        <v>1.4</v>
      </c>
      <c r="BD24" s="200">
        <f>BC24</f>
        <v>1.4</v>
      </c>
      <c r="BE24" s="39"/>
      <c r="BF24" s="39"/>
      <c r="BG24" s="39">
        <v>1</v>
      </c>
      <c r="BH24" s="39">
        <v>1</v>
      </c>
      <c r="BI24" s="39" t="s">
        <v>389</v>
      </c>
      <c r="BJ24" s="203">
        <v>0.75</v>
      </c>
      <c r="BK24" s="203">
        <v>0.6</v>
      </c>
      <c r="BL24" s="96">
        <f t="shared" si="18"/>
        <v>20</v>
      </c>
      <c r="BM24" s="96" t="s">
        <v>291</v>
      </c>
      <c r="BN24" s="96">
        <v>1</v>
      </c>
      <c r="BO24" s="96" t="s">
        <v>292</v>
      </c>
      <c r="BP24" s="96" t="s">
        <v>366</v>
      </c>
      <c r="BQ24" s="207" t="s">
        <v>390</v>
      </c>
      <c r="BR24" s="207" t="s">
        <v>390</v>
      </c>
      <c r="BS24" s="128">
        <v>20</v>
      </c>
      <c r="BT24" s="128">
        <v>1</v>
      </c>
      <c r="BU24" s="127"/>
      <c r="BV24" s="127"/>
      <c r="BW24" s="127" t="s">
        <v>295</v>
      </c>
      <c r="BX24" s="218">
        <v>0</v>
      </c>
      <c r="BY24" s="128">
        <f t="shared" si="19"/>
        <v>15</v>
      </c>
      <c r="BZ24" s="219" t="str">
        <f t="shared" si="20"/>
        <v>[15,6,20,15]</v>
      </c>
      <c r="CA24" s="42">
        <v>0</v>
      </c>
      <c r="CB24" s="42">
        <v>0</v>
      </c>
      <c r="CC24" s="42">
        <v>1</v>
      </c>
      <c r="CD24" s="42">
        <v>1</v>
      </c>
      <c r="CE24" s="42">
        <v>1</v>
      </c>
      <c r="CF24" s="42">
        <v>0</v>
      </c>
      <c r="CG24" s="42">
        <v>1</v>
      </c>
      <c r="CH24" s="42"/>
      <c r="CI24" s="42"/>
      <c r="CJ24" s="42"/>
      <c r="CK24" s="42"/>
      <c r="CL24" s="42"/>
      <c r="CM24" s="42"/>
      <c r="CN24" s="42"/>
      <c r="CO24" s="42"/>
      <c r="CP24" s="42" t="s">
        <v>391</v>
      </c>
      <c r="CQ24" s="42"/>
      <c r="CR24" s="42"/>
      <c r="CS24" s="53" t="s">
        <v>297</v>
      </c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 t="s">
        <v>392</v>
      </c>
      <c r="DV24" s="42">
        <f t="shared" si="21"/>
        <v>15</v>
      </c>
      <c r="DW24" s="128">
        <f t="shared" si="22"/>
        <v>6</v>
      </c>
      <c r="DX24" s="128">
        <f t="shared" si="23"/>
        <v>20</v>
      </c>
      <c r="DY24" s="128">
        <f t="shared" si="24"/>
        <v>15</v>
      </c>
      <c r="DZ24" s="128"/>
      <c r="EK24" s="269">
        <f t="shared" si="25"/>
        <v>22</v>
      </c>
      <c r="EL24" s="270">
        <f t="shared" si="195"/>
        <v>0.1</v>
      </c>
      <c r="EM24" s="271">
        <v>1</v>
      </c>
      <c r="EN24" s="108">
        <v>5</v>
      </c>
      <c r="EO24" s="271">
        <v>2</v>
      </c>
      <c r="EP24" s="108">
        <v>2</v>
      </c>
      <c r="EQ24" s="271">
        <v>3</v>
      </c>
      <c r="ER24" s="108">
        <v>1</v>
      </c>
      <c r="ES24" s="108">
        <f t="shared" si="26"/>
        <v>1.5</v>
      </c>
      <c r="ET24" s="108">
        <f t="shared" si="27"/>
        <v>7.5</v>
      </c>
      <c r="EU24" s="283">
        <f t="shared" si="28"/>
        <v>0.177778</v>
      </c>
      <c r="EV24" s="108">
        <f t="shared" si="29"/>
        <v>15</v>
      </c>
      <c r="EW24" s="293">
        <f t="shared" si="30"/>
        <v>0.088889</v>
      </c>
      <c r="EX24" s="108">
        <f t="shared" si="31"/>
        <v>22.5</v>
      </c>
      <c r="EY24" s="294">
        <f t="shared" si="32"/>
        <v>0.059259</v>
      </c>
      <c r="FB24" s="300"/>
      <c r="FC24" s="91"/>
      <c r="FG24" s="310"/>
      <c r="FH24" s="311">
        <v>0</v>
      </c>
      <c r="FI24" s="146">
        <v>1</v>
      </c>
      <c r="FJ24" s="310">
        <f t="shared" si="33"/>
        <v>0</v>
      </c>
      <c r="FK24" s="311">
        <f t="shared" si="34"/>
        <v>0</v>
      </c>
      <c r="FL24" s="146">
        <f t="shared" si="35"/>
        <v>1</v>
      </c>
      <c r="FM24" s="310">
        <f t="shared" si="36"/>
        <v>0</v>
      </c>
      <c r="FN24" s="311">
        <f t="shared" si="37"/>
        <v>0</v>
      </c>
      <c r="FO24" s="146">
        <f t="shared" si="38"/>
        <v>1</v>
      </c>
      <c r="FP24" s="310">
        <f t="shared" si="39"/>
        <v>0</v>
      </c>
      <c r="FQ24" s="311">
        <f t="shared" si="40"/>
        <v>0</v>
      </c>
      <c r="FR24" s="146">
        <f t="shared" si="41"/>
        <v>1</v>
      </c>
      <c r="FS24" s="310">
        <f t="shared" si="42"/>
        <v>0</v>
      </c>
      <c r="FT24" s="311">
        <f t="shared" si="43"/>
        <v>0</v>
      </c>
      <c r="FU24" s="146">
        <f t="shared" si="44"/>
        <v>1</v>
      </c>
      <c r="FV24" s="310">
        <f t="shared" si="45"/>
        <v>0</v>
      </c>
      <c r="FW24" s="311">
        <f t="shared" si="46"/>
        <v>0</v>
      </c>
      <c r="FX24" s="146">
        <f t="shared" si="47"/>
        <v>1</v>
      </c>
      <c r="FY24" s="310">
        <f t="shared" si="48"/>
        <v>0</v>
      </c>
      <c r="FZ24" s="311">
        <f t="shared" si="49"/>
        <v>0</v>
      </c>
      <c r="GA24" s="146">
        <f t="shared" si="50"/>
        <v>1</v>
      </c>
      <c r="GB24" s="310">
        <f t="shared" si="51"/>
        <v>0</v>
      </c>
      <c r="GC24" s="311">
        <f t="shared" si="52"/>
        <v>0</v>
      </c>
      <c r="GD24" s="146">
        <f t="shared" si="53"/>
        <v>1</v>
      </c>
      <c r="GE24" s="310">
        <f t="shared" si="54"/>
        <v>0</v>
      </c>
      <c r="GF24" s="311">
        <f t="shared" si="55"/>
        <v>0</v>
      </c>
      <c r="GG24" s="146">
        <f t="shared" si="56"/>
        <v>1</v>
      </c>
      <c r="GH24" s="310">
        <f t="shared" si="57"/>
        <v>0</v>
      </c>
      <c r="GI24" s="311">
        <f t="shared" si="58"/>
        <v>0</v>
      </c>
      <c r="GJ24" s="146">
        <f t="shared" si="59"/>
        <v>1</v>
      </c>
      <c r="GK24" s="310">
        <f t="shared" si="60"/>
        <v>0</v>
      </c>
      <c r="GL24" s="311">
        <f t="shared" si="61"/>
        <v>0</v>
      </c>
      <c r="GM24" s="146">
        <f t="shared" si="62"/>
        <v>2</v>
      </c>
      <c r="GN24" s="310">
        <f t="shared" si="63"/>
        <v>0</v>
      </c>
      <c r="GO24" s="311">
        <f t="shared" si="64"/>
        <v>0</v>
      </c>
      <c r="GP24" s="146">
        <f t="shared" si="65"/>
        <v>4</v>
      </c>
      <c r="GQ24" s="310">
        <f t="shared" si="66"/>
        <v>0</v>
      </c>
      <c r="GR24" s="311">
        <f t="shared" si="67"/>
        <v>0</v>
      </c>
      <c r="GS24" s="146">
        <f t="shared" si="68"/>
        <v>6</v>
      </c>
      <c r="GT24" s="310">
        <f t="shared" si="69"/>
        <v>0</v>
      </c>
      <c r="GU24" s="311">
        <f t="shared" si="70"/>
        <v>0</v>
      </c>
      <c r="GV24" s="146">
        <f t="shared" si="71"/>
        <v>8</v>
      </c>
      <c r="GW24" s="310">
        <f t="shared" si="72"/>
        <v>0</v>
      </c>
      <c r="GX24" s="311">
        <f t="shared" si="73"/>
        <v>0</v>
      </c>
      <c r="GY24" s="146">
        <f t="shared" si="74"/>
        <v>10</v>
      </c>
      <c r="GZ24" s="310">
        <f t="shared" si="75"/>
        <v>0</v>
      </c>
      <c r="HA24" s="311">
        <f t="shared" si="76"/>
        <v>0</v>
      </c>
      <c r="HB24" s="146">
        <f t="shared" si="77"/>
        <v>20</v>
      </c>
      <c r="HC24" s="310">
        <f t="shared" si="78"/>
        <v>0</v>
      </c>
      <c r="HD24" s="311">
        <f t="shared" si="79"/>
        <v>0</v>
      </c>
      <c r="HE24" s="146">
        <f t="shared" si="80"/>
        <v>40</v>
      </c>
      <c r="HF24" s="310">
        <f t="shared" si="81"/>
        <v>0</v>
      </c>
      <c r="HG24" s="311">
        <f t="shared" si="82"/>
        <v>0</v>
      </c>
      <c r="HH24" s="146">
        <f t="shared" si="83"/>
        <v>60</v>
      </c>
      <c r="HI24" s="310">
        <f t="shared" si="84"/>
        <v>0</v>
      </c>
      <c r="HJ24" s="311">
        <f t="shared" si="85"/>
        <v>0</v>
      </c>
      <c r="HK24" s="146">
        <f t="shared" si="86"/>
        <v>80</v>
      </c>
      <c r="HL24" s="310">
        <f t="shared" si="87"/>
        <v>0</v>
      </c>
      <c r="HM24" s="311">
        <f t="shared" si="88"/>
        <v>0</v>
      </c>
      <c r="HN24" s="146">
        <f t="shared" si="89"/>
        <v>100</v>
      </c>
      <c r="HO24" s="310">
        <f t="shared" si="90"/>
        <v>0</v>
      </c>
      <c r="HQ24" s="300"/>
      <c r="HR24" s="91"/>
      <c r="HV24" s="310"/>
      <c r="HW24" s="311">
        <v>1</v>
      </c>
      <c r="HX24" s="146">
        <v>1</v>
      </c>
      <c r="HY24" s="310">
        <f t="shared" si="91"/>
        <v>2.22222222222222e-6</v>
      </c>
      <c r="HZ24" s="311">
        <f t="shared" si="92"/>
        <v>1</v>
      </c>
      <c r="IA24" s="146">
        <f t="shared" si="93"/>
        <v>1</v>
      </c>
      <c r="IB24" s="310">
        <f t="shared" si="94"/>
        <v>4.44444444444445e-6</v>
      </c>
      <c r="IC24" s="311">
        <f t="shared" si="95"/>
        <v>1</v>
      </c>
      <c r="ID24" s="146">
        <f t="shared" si="96"/>
        <v>1</v>
      </c>
      <c r="IE24" s="310">
        <f t="shared" si="97"/>
        <v>6.66666666666667e-6</v>
      </c>
      <c r="IF24" s="311">
        <f t="shared" si="98"/>
        <v>1</v>
      </c>
      <c r="IG24" s="146">
        <f t="shared" si="99"/>
        <v>1</v>
      </c>
      <c r="IH24" s="310">
        <f t="shared" si="100"/>
        <v>8.8888888888889e-6</v>
      </c>
      <c r="II24" s="311">
        <f t="shared" si="101"/>
        <v>1</v>
      </c>
      <c r="IJ24" s="146">
        <f t="shared" si="102"/>
        <v>1</v>
      </c>
      <c r="IK24" s="310">
        <f t="shared" si="103"/>
        <v>1.11111111111111e-5</v>
      </c>
      <c r="IL24" s="311">
        <f t="shared" si="104"/>
        <v>1</v>
      </c>
      <c r="IM24" s="146">
        <f t="shared" si="105"/>
        <v>1</v>
      </c>
      <c r="IN24" s="310">
        <f t="shared" si="106"/>
        <v>2.22222222222222e-5</v>
      </c>
      <c r="IO24" s="311">
        <f t="shared" si="107"/>
        <v>1</v>
      </c>
      <c r="IP24" s="146">
        <f t="shared" si="108"/>
        <v>1</v>
      </c>
      <c r="IQ24" s="310">
        <f t="shared" si="109"/>
        <v>4.44444444444445e-5</v>
      </c>
      <c r="IR24" s="311">
        <f t="shared" si="110"/>
        <v>1</v>
      </c>
      <c r="IS24" s="146">
        <f t="shared" si="111"/>
        <v>1</v>
      </c>
      <c r="IT24" s="310">
        <f t="shared" si="112"/>
        <v>6.66666666666667e-5</v>
      </c>
      <c r="IU24" s="311">
        <f t="shared" si="113"/>
        <v>1</v>
      </c>
      <c r="IV24" s="146">
        <f t="shared" si="114"/>
        <v>1</v>
      </c>
      <c r="IW24" s="310">
        <f t="shared" si="115"/>
        <v>8.8888888888889e-5</v>
      </c>
      <c r="IX24" s="311">
        <f t="shared" si="116"/>
        <v>1</v>
      </c>
      <c r="IY24" s="146">
        <f t="shared" si="117"/>
        <v>1</v>
      </c>
      <c r="IZ24" s="310">
        <f t="shared" si="118"/>
        <v>0.000111111111111111</v>
      </c>
      <c r="JA24" s="311">
        <f t="shared" si="119"/>
        <v>1</v>
      </c>
      <c r="JB24" s="146">
        <f t="shared" si="120"/>
        <v>1</v>
      </c>
      <c r="JC24" s="310">
        <f t="shared" si="121"/>
        <v>0.000222222222222222</v>
      </c>
      <c r="JD24" s="311">
        <f t="shared" si="122"/>
        <v>1</v>
      </c>
      <c r="JE24" s="146">
        <f t="shared" si="123"/>
        <v>1</v>
      </c>
      <c r="JF24" s="310">
        <f t="shared" si="124"/>
        <v>0.000444444444444445</v>
      </c>
      <c r="JG24" s="311">
        <f t="shared" si="125"/>
        <v>1</v>
      </c>
      <c r="JH24" s="146">
        <f t="shared" si="126"/>
        <v>1</v>
      </c>
      <c r="JI24" s="310">
        <f t="shared" si="127"/>
        <v>0.000666666666666667</v>
      </c>
      <c r="JJ24" s="311">
        <f t="shared" si="128"/>
        <v>1</v>
      </c>
      <c r="JK24" s="146">
        <f t="shared" si="129"/>
        <v>1</v>
      </c>
      <c r="JL24" s="310">
        <f t="shared" si="130"/>
        <v>0.00088888888888889</v>
      </c>
      <c r="JM24" s="311">
        <f t="shared" si="131"/>
        <v>1</v>
      </c>
      <c r="JN24" s="146">
        <f t="shared" si="132"/>
        <v>1</v>
      </c>
      <c r="JO24" s="310">
        <f t="shared" si="133"/>
        <v>0.00111111111111111</v>
      </c>
      <c r="JP24" s="311">
        <f t="shared" si="134"/>
        <v>1</v>
      </c>
      <c r="JQ24" s="146">
        <f t="shared" si="135"/>
        <v>1</v>
      </c>
      <c r="JR24" s="310">
        <f t="shared" si="136"/>
        <v>0.00222222222222222</v>
      </c>
      <c r="JS24" s="311">
        <f t="shared" si="137"/>
        <v>1</v>
      </c>
      <c r="JT24" s="146">
        <f t="shared" si="138"/>
        <v>1</v>
      </c>
      <c r="JU24" s="310">
        <f t="shared" si="139"/>
        <v>0.00444444444444445</v>
      </c>
      <c r="JV24" s="311">
        <f t="shared" si="140"/>
        <v>1</v>
      </c>
      <c r="JW24" s="146">
        <f t="shared" si="141"/>
        <v>1</v>
      </c>
      <c r="JX24" s="310">
        <f t="shared" si="142"/>
        <v>0.00666666666666667</v>
      </c>
      <c r="JY24" s="311">
        <f t="shared" si="143"/>
        <v>1</v>
      </c>
      <c r="JZ24" s="146">
        <f t="shared" si="144"/>
        <v>1</v>
      </c>
      <c r="KA24" s="310">
        <f t="shared" si="145"/>
        <v>0.0088888888888889</v>
      </c>
      <c r="KB24" s="311">
        <f t="shared" si="146"/>
        <v>1</v>
      </c>
      <c r="KC24" s="146">
        <f t="shared" si="147"/>
        <v>1</v>
      </c>
      <c r="KD24" s="310">
        <f t="shared" si="148"/>
        <v>0.0111111111111111</v>
      </c>
      <c r="KI24" s="334">
        <f t="shared" ref="KI24:LB24" si="207">$AI24*KI$4/10000*$F24*KI$3/$KQ$1</f>
        <v>0</v>
      </c>
      <c r="KJ24" s="334">
        <f t="shared" si="207"/>
        <v>0</v>
      </c>
      <c r="KK24" s="334">
        <f t="shared" si="207"/>
        <v>0</v>
      </c>
      <c r="KL24" s="334">
        <f t="shared" si="207"/>
        <v>0.0008</v>
      </c>
      <c r="KM24" s="334">
        <f t="shared" si="207"/>
        <v>0.001</v>
      </c>
      <c r="KN24" s="334">
        <f t="shared" si="207"/>
        <v>0.002</v>
      </c>
      <c r="KO24" s="334">
        <f t="shared" si="207"/>
        <v>0.004</v>
      </c>
      <c r="KP24" s="334">
        <f t="shared" si="207"/>
        <v>0.006</v>
      </c>
      <c r="KQ24" s="334">
        <f t="shared" si="207"/>
        <v>0.008</v>
      </c>
      <c r="KR24" s="334">
        <f t="shared" si="207"/>
        <v>0.01</v>
      </c>
      <c r="KS24" s="334">
        <f t="shared" si="207"/>
        <v>0.02</v>
      </c>
      <c r="KT24" s="334">
        <f t="shared" si="207"/>
        <v>0.025</v>
      </c>
      <c r="KU24" s="334">
        <f t="shared" si="207"/>
        <v>0.024996</v>
      </c>
      <c r="KV24" s="334">
        <f t="shared" si="207"/>
        <v>0.024992</v>
      </c>
      <c r="KW24" s="334">
        <f t="shared" si="207"/>
        <v>0.02499</v>
      </c>
      <c r="KX24" s="334">
        <f t="shared" si="207"/>
        <v>0.02498</v>
      </c>
      <c r="KY24" s="334">
        <f t="shared" si="207"/>
        <v>0.02496</v>
      </c>
      <c r="KZ24" s="334">
        <f t="shared" si="207"/>
        <v>0.02496</v>
      </c>
      <c r="LA24" s="334">
        <f t="shared" si="207"/>
        <v>0.02496</v>
      </c>
      <c r="LB24" s="334">
        <f t="shared" si="207"/>
        <v>0.0249</v>
      </c>
      <c r="LI24" s="79">
        <v>0</v>
      </c>
      <c r="LJ24" s="79">
        <v>0</v>
      </c>
      <c r="LK24" s="79">
        <v>0</v>
      </c>
      <c r="LN24" s="108"/>
      <c r="LO24" s="343">
        <v>0.05</v>
      </c>
      <c r="LP24" s="343">
        <v>0.05</v>
      </c>
      <c r="LQ24" s="343">
        <v>0.05</v>
      </c>
      <c r="LR24" s="343">
        <v>0.05</v>
      </c>
      <c r="LS24" s="343">
        <v>0.05</v>
      </c>
      <c r="LT24" s="343">
        <v>0.025</v>
      </c>
      <c r="LU24" s="343">
        <v>0.025</v>
      </c>
      <c r="LV24" s="343">
        <v>0.025</v>
      </c>
      <c r="LW24" s="343">
        <v>0.025</v>
      </c>
      <c r="LX24" s="343">
        <v>0.025</v>
      </c>
      <c r="LY24" s="343">
        <v>0.005</v>
      </c>
      <c r="LZ24" s="343">
        <v>0.005</v>
      </c>
      <c r="MA24" s="343">
        <v>0.005</v>
      </c>
      <c r="MB24" s="343">
        <v>0.005</v>
      </c>
      <c r="MC24" s="343">
        <v>0.005</v>
      </c>
      <c r="MD24" s="343">
        <v>0.0009</v>
      </c>
      <c r="ME24" s="343">
        <v>0.0009</v>
      </c>
      <c r="MF24" s="343">
        <v>0.0009</v>
      </c>
      <c r="MG24" s="343">
        <v>0.0009</v>
      </c>
      <c r="MH24" s="343">
        <v>0.0009</v>
      </c>
      <c r="MI24" s="343">
        <v>0.0006</v>
      </c>
      <c r="MJ24" s="343">
        <v>0.00045</v>
      </c>
      <c r="MK24" s="343">
        <v>0.0004</v>
      </c>
      <c r="ML24" s="343">
        <v>0.0003</v>
      </c>
      <c r="MM24" s="343">
        <v>0.00025</v>
      </c>
      <c r="MN24" s="343">
        <v>0.00025</v>
      </c>
      <c r="MO24" s="343">
        <v>0.0002</v>
      </c>
      <c r="MP24" s="343">
        <v>0.0002</v>
      </c>
      <c r="MQ24" s="343"/>
      <c r="MR24" s="104">
        <v>1</v>
      </c>
      <c r="MS24" s="104">
        <v>1</v>
      </c>
      <c r="MT24" s="104">
        <v>1</v>
      </c>
      <c r="MU24" s="104">
        <v>1</v>
      </c>
      <c r="MV24" s="104">
        <v>1</v>
      </c>
      <c r="MW24" s="104">
        <v>1</v>
      </c>
      <c r="MX24" s="91">
        <v>1</v>
      </c>
      <c r="MY24" s="91">
        <v>1</v>
      </c>
      <c r="MZ24" s="91">
        <v>1</v>
      </c>
      <c r="NA24" s="91">
        <v>1</v>
      </c>
      <c r="NB24" s="91">
        <v>1</v>
      </c>
      <c r="NC24" s="91">
        <v>1</v>
      </c>
      <c r="ND24" s="91">
        <v>1</v>
      </c>
      <c r="NE24" s="91">
        <v>1</v>
      </c>
      <c r="NF24" s="91">
        <v>1</v>
      </c>
      <c r="NG24" s="91">
        <v>2</v>
      </c>
      <c r="NH24" s="91">
        <v>2</v>
      </c>
      <c r="NI24" s="91">
        <v>2</v>
      </c>
      <c r="NJ24" s="91">
        <v>2</v>
      </c>
      <c r="NK24" s="91">
        <v>2</v>
      </c>
      <c r="NL24" s="91">
        <v>2</v>
      </c>
      <c r="NM24" s="91">
        <v>2</v>
      </c>
      <c r="NN24" s="91">
        <v>2</v>
      </c>
      <c r="NO24" s="91">
        <v>2</v>
      </c>
      <c r="NP24" s="91">
        <v>2</v>
      </c>
      <c r="NQ24" s="91">
        <v>2</v>
      </c>
      <c r="NR24" s="91">
        <v>2</v>
      </c>
      <c r="NS24" s="91">
        <v>2</v>
      </c>
      <c r="NT24" s="91"/>
      <c r="NU24" s="345">
        <f t="shared" si="150"/>
        <v>0.001</v>
      </c>
      <c r="NV24" s="345">
        <f t="shared" si="151"/>
        <v>0.002</v>
      </c>
      <c r="NW24" s="345">
        <f t="shared" si="152"/>
        <v>0.003</v>
      </c>
      <c r="NX24" s="345">
        <f t="shared" si="153"/>
        <v>0.004</v>
      </c>
      <c r="NY24" s="345">
        <f t="shared" si="154"/>
        <v>0.005</v>
      </c>
      <c r="NZ24" s="345">
        <f t="shared" si="155"/>
        <v>0.005</v>
      </c>
      <c r="OA24" s="345">
        <f t="shared" si="156"/>
        <v>0.01</v>
      </c>
      <c r="OB24" s="345">
        <f t="shared" si="157"/>
        <v>0.015</v>
      </c>
      <c r="OC24" s="345">
        <f t="shared" si="158"/>
        <v>0.02</v>
      </c>
      <c r="OD24" s="345">
        <f t="shared" si="159"/>
        <v>0.025</v>
      </c>
      <c r="OE24" s="345">
        <f t="shared" si="160"/>
        <v>0.01</v>
      </c>
      <c r="OF24" s="345">
        <f t="shared" si="161"/>
        <v>0.02</v>
      </c>
      <c r="OG24" s="345">
        <f t="shared" si="162"/>
        <v>0.03</v>
      </c>
      <c r="OH24" s="345">
        <f t="shared" si="163"/>
        <v>0.04</v>
      </c>
      <c r="OI24" s="345">
        <f t="shared" si="164"/>
        <v>0.05</v>
      </c>
      <c r="OJ24" s="345">
        <f t="shared" si="165"/>
        <v>0.009</v>
      </c>
      <c r="OK24" s="345">
        <f t="shared" si="166"/>
        <v>0.018</v>
      </c>
      <c r="OL24" s="345">
        <f t="shared" si="167"/>
        <v>0.027</v>
      </c>
      <c r="OM24" s="345">
        <f t="shared" si="168"/>
        <v>0.036</v>
      </c>
      <c r="ON24" s="345">
        <f t="shared" si="169"/>
        <v>0.045</v>
      </c>
      <c r="OO24" s="345">
        <f t="shared" si="170"/>
        <v>0.045</v>
      </c>
      <c r="OP24" s="345">
        <f t="shared" si="171"/>
        <v>0.045</v>
      </c>
      <c r="OQ24" s="345">
        <f t="shared" si="172"/>
        <v>0.05</v>
      </c>
      <c r="OR24" s="345">
        <f t="shared" si="173"/>
        <v>0.045</v>
      </c>
      <c r="OS24" s="345">
        <f t="shared" si="174"/>
        <v>0.04375</v>
      </c>
      <c r="OT24" s="345">
        <f t="shared" si="175"/>
        <v>0.05</v>
      </c>
      <c r="OU24" s="345">
        <f t="shared" si="176"/>
        <v>0.045</v>
      </c>
      <c r="OV24" s="345">
        <f t="shared" si="177"/>
        <v>0.05</v>
      </c>
      <c r="PE24" s="369"/>
      <c r="PF24" s="370">
        <f>PF$3*$F24*$AG24*PF$4/'[1]Sheet3 '!$AJ$5</f>
        <v>0.0028</v>
      </c>
      <c r="PG24" s="370">
        <f>PG$3*$F24*$AG24*PG$4/'[1]Sheet3 '!$AJ$5</f>
        <v>0.002799</v>
      </c>
      <c r="PH24" s="370">
        <f>PH$3*$F24*$AG24*PH$4/'[1]Sheet3 '!$AJ$5</f>
        <v>0.0028</v>
      </c>
      <c r="PI24" s="370">
        <f>PI$3*$F24*$AG24*PI$4/'[1]Sheet3 '!$AJ$5</f>
        <v>0.00252</v>
      </c>
      <c r="PJ24" s="370">
        <f>PJ$3*$F24*$AG24*PJ$4/'[1]Sheet3 '!$AJ$5</f>
        <v>0.00252</v>
      </c>
      <c r="PK24" s="370">
        <f>PK$3*$F24*$AG24*PK$4/'[1]Sheet3 '!$AJ$5</f>
        <v>0.0024</v>
      </c>
      <c r="PL24" s="370">
        <f>PL$3*$F24*$AG24*PL$4/'[1]Sheet3 '!$AJ$5</f>
        <v>0.00216</v>
      </c>
      <c r="PM24" s="370">
        <f>PM$3*$F24*$AG24*PM$4/'[1]Sheet3 '!$AJ$5</f>
        <v>0.00204</v>
      </c>
      <c r="PN24" s="370">
        <f>PN$3*$F24*$AG24*PN$4/'[1]Sheet3 '!$AJ$5</f>
        <v>0.001852</v>
      </c>
      <c r="PO24" s="370">
        <f>PO$3*$F24*$AG24*PO$4/'[1]Sheet3 '!$AJ$5</f>
        <v>0.0016</v>
      </c>
      <c r="PP24" s="370">
        <f>PP$3*$F24*$AG24*PP$4/'[1]Sheet3 '!$AJ$5</f>
        <v>0.00144</v>
      </c>
      <c r="PQ24" s="370">
        <f>PQ$3*$F24*$AG24*PQ$4/'[1]Sheet3 '!$AJ$5</f>
        <v>0.00128</v>
      </c>
      <c r="PR24" s="370">
        <f>PR$3*$F24*$AG24*PR$4/'[1]Sheet3 '!$AJ$5</f>
        <v>0.0008</v>
      </c>
      <c r="PS24" s="367"/>
      <c r="PT24" s="367"/>
      <c r="PU24" s="367"/>
    </row>
    <row r="25" ht="16.2" spans="1:437">
      <c r="A25" s="39">
        <v>18</v>
      </c>
      <c r="B25" s="39" t="s">
        <v>393</v>
      </c>
      <c r="C25" s="39">
        <v>3</v>
      </c>
      <c r="D25" s="39">
        <v>-1</v>
      </c>
      <c r="E25" s="39"/>
      <c r="F25" s="39">
        <v>25</v>
      </c>
      <c r="G25" s="107" t="s">
        <v>394</v>
      </c>
      <c r="H25" s="39">
        <f t="shared" si="5"/>
        <v>25</v>
      </c>
      <c r="I25" s="127"/>
      <c r="J25" s="39">
        <f t="shared" si="6"/>
        <v>25</v>
      </c>
      <c r="K25" s="127" t="s">
        <v>395</v>
      </c>
      <c r="L25" s="127"/>
      <c r="M25" s="128">
        <f t="shared" si="178"/>
        <v>18</v>
      </c>
      <c r="N25" s="39">
        <f t="shared" si="197"/>
        <v>0</v>
      </c>
      <c r="O25" s="39">
        <f t="shared" si="8"/>
        <v>0</v>
      </c>
      <c r="P25" s="39">
        <v>0</v>
      </c>
      <c r="Q25" s="140">
        <v>0.0173614</v>
      </c>
      <c r="R25" s="91">
        <v>2</v>
      </c>
      <c r="S25" s="141">
        <v>0</v>
      </c>
      <c r="T25" s="146">
        <f t="shared" si="9"/>
        <v>0.004167</v>
      </c>
      <c r="U25" s="143">
        <v>0</v>
      </c>
      <c r="V25" s="143" t="s">
        <v>287</v>
      </c>
      <c r="W25" s="147">
        <v>0</v>
      </c>
      <c r="X25" s="145">
        <v>7</v>
      </c>
      <c r="Y25" s="166">
        <v>1</v>
      </c>
      <c r="Z25" s="143" t="str">
        <f t="shared" si="10"/>
        <v>[[0,1],[0,1],[0,1],[0,1],[0,1],[0,1],[0,1],[0,1],[0,1],[0,1],[0,2],[0,4],[0,6],[0,8],[0,10],[0,20],[0,40],[0,60],[0,80],[0,100]]</v>
      </c>
      <c r="AA25" s="143">
        <v>1</v>
      </c>
      <c r="AB25" s="143">
        <v>1</v>
      </c>
      <c r="AC25" s="143" t="str">
        <f t="shared" si="11"/>
        <v>[[1,1],[1,1],[1,1],[1,1],[1,1],[1,1],[1,1],[1,1],[1,1],[1,1],[1,1],[1,1],[1,1],[1,1],[1,1],[1,1],[1,1],[1,1],[1,1],[1,1]]</v>
      </c>
      <c r="AD25" s="39">
        <v>0</v>
      </c>
      <c r="AE25" s="169">
        <v>0</v>
      </c>
      <c r="AF25" s="168">
        <f t="shared" si="12"/>
        <v>0</v>
      </c>
      <c r="AG25" s="168">
        <v>0.05</v>
      </c>
      <c r="AH25" s="168">
        <v>0</v>
      </c>
      <c r="AI25" s="186">
        <f>AI24</f>
        <v>0.05</v>
      </c>
      <c r="AJ25" s="186">
        <f t="shared" si="201"/>
        <v>0</v>
      </c>
      <c r="AK25" s="186">
        <f t="shared" si="202"/>
        <v>0</v>
      </c>
      <c r="AL25" s="187">
        <v>0</v>
      </c>
      <c r="AM25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5" s="39" t="str">
        <f t="shared" si="14"/>
        <v>[[1,5],[2,2],[3,1]]</v>
      </c>
      <c r="AO25" s="195" t="str">
        <f t="shared" si="15"/>
        <v>[0.222222,0.111111,0.074074]</v>
      </c>
      <c r="AP25" s="195">
        <v>0</v>
      </c>
      <c r="AQ25" s="195">
        <v>1</v>
      </c>
      <c r="AR25" s="195">
        <f t="shared" si="16"/>
        <v>1</v>
      </c>
      <c r="AS25" s="195">
        <v>0</v>
      </c>
      <c r="AT25" s="195">
        <v>0.4</v>
      </c>
      <c r="AU25" s="195" t="s">
        <v>288</v>
      </c>
      <c r="AV25" s="195">
        <v>1</v>
      </c>
      <c r="AW25" s="199">
        <v>7</v>
      </c>
      <c r="AX25" s="39">
        <v>13</v>
      </c>
      <c r="AY25" s="39">
        <v>0</v>
      </c>
      <c r="AZ25" s="39">
        <v>1</v>
      </c>
      <c r="BA25" s="96"/>
      <c r="BB25" s="96" t="s">
        <v>289</v>
      </c>
      <c r="BC25" s="200">
        <v>1.4</v>
      </c>
      <c r="BD25" s="200">
        <v>1.26</v>
      </c>
      <c r="BE25" s="39"/>
      <c r="BF25" s="39"/>
      <c r="BG25" s="39">
        <v>1</v>
      </c>
      <c r="BH25" s="39">
        <v>1</v>
      </c>
      <c r="BI25" s="39" t="s">
        <v>396</v>
      </c>
      <c r="BJ25" s="203">
        <v>0.75</v>
      </c>
      <c r="BK25" s="203">
        <v>0.6</v>
      </c>
      <c r="BL25" s="96">
        <f t="shared" si="18"/>
        <v>25</v>
      </c>
      <c r="BM25" s="96" t="s">
        <v>291</v>
      </c>
      <c r="BN25" s="96">
        <v>1</v>
      </c>
      <c r="BO25" s="96" t="s">
        <v>292</v>
      </c>
      <c r="BP25" s="96" t="s">
        <v>366</v>
      </c>
      <c r="BQ25" s="209" t="s">
        <v>397</v>
      </c>
      <c r="BR25" s="207" t="s">
        <v>397</v>
      </c>
      <c r="BS25" s="128">
        <v>21</v>
      </c>
      <c r="BT25" s="128">
        <v>1</v>
      </c>
      <c r="BU25" s="127"/>
      <c r="BV25" s="127"/>
      <c r="BW25" s="127" t="s">
        <v>295</v>
      </c>
      <c r="BX25" s="218">
        <v>0</v>
      </c>
      <c r="BY25" s="128">
        <f t="shared" si="19"/>
        <v>18.75</v>
      </c>
      <c r="BZ25" s="219" t="str">
        <f t="shared" si="20"/>
        <v>[18.75,6,25,18.75]</v>
      </c>
      <c r="CA25" s="42">
        <v>1</v>
      </c>
      <c r="CB25" s="42">
        <v>1</v>
      </c>
      <c r="CC25" s="42">
        <v>0</v>
      </c>
      <c r="CD25" s="42">
        <v>0</v>
      </c>
      <c r="CE25" s="42">
        <v>0</v>
      </c>
      <c r="CF25" s="42">
        <v>1</v>
      </c>
      <c r="CG25" s="42">
        <v>0</v>
      </c>
      <c r="CH25" s="42"/>
      <c r="CI25" s="42"/>
      <c r="CJ25" s="42"/>
      <c r="CK25" s="42"/>
      <c r="CL25" s="42"/>
      <c r="CM25" s="42"/>
      <c r="CN25" s="42"/>
      <c r="CO25" s="42"/>
      <c r="CP25" s="42" t="s">
        <v>386</v>
      </c>
      <c r="CQ25" s="42"/>
      <c r="CR25" s="42"/>
      <c r="CS25" s="53" t="s">
        <v>297</v>
      </c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 t="s">
        <v>398</v>
      </c>
      <c r="DV25" s="42">
        <f t="shared" si="21"/>
        <v>18.75</v>
      </c>
      <c r="DW25" s="128">
        <f t="shared" si="22"/>
        <v>6</v>
      </c>
      <c r="DX25" s="128">
        <f t="shared" si="23"/>
        <v>25</v>
      </c>
      <c r="DY25" s="128">
        <f t="shared" si="24"/>
        <v>18.75</v>
      </c>
      <c r="DZ25" s="128"/>
      <c r="EK25" s="269">
        <f t="shared" si="25"/>
        <v>27.5</v>
      </c>
      <c r="EL25" s="270">
        <f t="shared" si="195"/>
        <v>0.1</v>
      </c>
      <c r="EM25" s="271">
        <v>1</v>
      </c>
      <c r="EN25" s="108">
        <v>5</v>
      </c>
      <c r="EO25" s="271">
        <v>2</v>
      </c>
      <c r="EP25" s="108">
        <v>2</v>
      </c>
      <c r="EQ25" s="271">
        <v>3</v>
      </c>
      <c r="ER25" s="108">
        <v>1</v>
      </c>
      <c r="ES25" s="108">
        <f t="shared" si="26"/>
        <v>1.5</v>
      </c>
      <c r="ET25" s="108">
        <f t="shared" si="27"/>
        <v>7.5</v>
      </c>
      <c r="EU25" s="283">
        <f t="shared" si="28"/>
        <v>0.222222</v>
      </c>
      <c r="EV25" s="108">
        <f t="shared" si="29"/>
        <v>15</v>
      </c>
      <c r="EW25" s="293">
        <f t="shared" si="30"/>
        <v>0.111111</v>
      </c>
      <c r="EX25" s="108">
        <f t="shared" si="31"/>
        <v>22.5</v>
      </c>
      <c r="EY25" s="294">
        <f t="shared" si="32"/>
        <v>0.074074</v>
      </c>
      <c r="FB25" s="300"/>
      <c r="FC25" s="91"/>
      <c r="FG25" s="310"/>
      <c r="FH25" s="311">
        <v>0</v>
      </c>
      <c r="FI25" s="146">
        <v>1</v>
      </c>
      <c r="FJ25" s="310">
        <f t="shared" si="33"/>
        <v>0</v>
      </c>
      <c r="FK25" s="311">
        <f t="shared" si="34"/>
        <v>0</v>
      </c>
      <c r="FL25" s="146">
        <f t="shared" si="35"/>
        <v>1</v>
      </c>
      <c r="FM25" s="310">
        <f t="shared" si="36"/>
        <v>0</v>
      </c>
      <c r="FN25" s="311">
        <f t="shared" si="37"/>
        <v>0</v>
      </c>
      <c r="FO25" s="146">
        <f t="shared" si="38"/>
        <v>1</v>
      </c>
      <c r="FP25" s="310">
        <f t="shared" si="39"/>
        <v>0</v>
      </c>
      <c r="FQ25" s="311">
        <f t="shared" si="40"/>
        <v>0</v>
      </c>
      <c r="FR25" s="146">
        <f t="shared" si="41"/>
        <v>1</v>
      </c>
      <c r="FS25" s="310">
        <f t="shared" si="42"/>
        <v>0</v>
      </c>
      <c r="FT25" s="311">
        <f t="shared" si="43"/>
        <v>0</v>
      </c>
      <c r="FU25" s="146">
        <f t="shared" si="44"/>
        <v>1</v>
      </c>
      <c r="FV25" s="310">
        <f t="shared" si="45"/>
        <v>0</v>
      </c>
      <c r="FW25" s="311">
        <f t="shared" si="46"/>
        <v>0</v>
      </c>
      <c r="FX25" s="146">
        <f t="shared" si="47"/>
        <v>1</v>
      </c>
      <c r="FY25" s="310">
        <f t="shared" si="48"/>
        <v>0</v>
      </c>
      <c r="FZ25" s="311">
        <f t="shared" si="49"/>
        <v>0</v>
      </c>
      <c r="GA25" s="146">
        <f t="shared" si="50"/>
        <v>1</v>
      </c>
      <c r="GB25" s="310">
        <f t="shared" si="51"/>
        <v>0</v>
      </c>
      <c r="GC25" s="311">
        <f t="shared" si="52"/>
        <v>0</v>
      </c>
      <c r="GD25" s="146">
        <f t="shared" si="53"/>
        <v>1</v>
      </c>
      <c r="GE25" s="310">
        <f t="shared" si="54"/>
        <v>0</v>
      </c>
      <c r="GF25" s="311">
        <f t="shared" si="55"/>
        <v>0</v>
      </c>
      <c r="GG25" s="146">
        <f t="shared" si="56"/>
        <v>1</v>
      </c>
      <c r="GH25" s="310">
        <f t="shared" si="57"/>
        <v>0</v>
      </c>
      <c r="GI25" s="311">
        <f t="shared" si="58"/>
        <v>0</v>
      </c>
      <c r="GJ25" s="146">
        <f t="shared" si="59"/>
        <v>1</v>
      </c>
      <c r="GK25" s="310">
        <f t="shared" si="60"/>
        <v>0</v>
      </c>
      <c r="GL25" s="311">
        <f t="shared" si="61"/>
        <v>0</v>
      </c>
      <c r="GM25" s="146">
        <f t="shared" si="62"/>
        <v>2</v>
      </c>
      <c r="GN25" s="310">
        <f t="shared" si="63"/>
        <v>0</v>
      </c>
      <c r="GO25" s="311">
        <f t="shared" si="64"/>
        <v>0</v>
      </c>
      <c r="GP25" s="146">
        <f t="shared" si="65"/>
        <v>4</v>
      </c>
      <c r="GQ25" s="310">
        <f t="shared" si="66"/>
        <v>0</v>
      </c>
      <c r="GR25" s="311">
        <f t="shared" si="67"/>
        <v>0</v>
      </c>
      <c r="GS25" s="146">
        <f t="shared" si="68"/>
        <v>6</v>
      </c>
      <c r="GT25" s="310">
        <f t="shared" si="69"/>
        <v>0</v>
      </c>
      <c r="GU25" s="311">
        <f t="shared" si="70"/>
        <v>0</v>
      </c>
      <c r="GV25" s="146">
        <f t="shared" si="71"/>
        <v>8</v>
      </c>
      <c r="GW25" s="310">
        <f t="shared" si="72"/>
        <v>0</v>
      </c>
      <c r="GX25" s="311">
        <f t="shared" si="73"/>
        <v>0</v>
      </c>
      <c r="GY25" s="146">
        <f t="shared" si="74"/>
        <v>10</v>
      </c>
      <c r="GZ25" s="310">
        <f t="shared" si="75"/>
        <v>0</v>
      </c>
      <c r="HA25" s="311">
        <f t="shared" si="76"/>
        <v>0</v>
      </c>
      <c r="HB25" s="146">
        <f t="shared" si="77"/>
        <v>20</v>
      </c>
      <c r="HC25" s="310">
        <f t="shared" si="78"/>
        <v>0</v>
      </c>
      <c r="HD25" s="311">
        <f t="shared" si="79"/>
        <v>0</v>
      </c>
      <c r="HE25" s="146">
        <f t="shared" si="80"/>
        <v>40</v>
      </c>
      <c r="HF25" s="310">
        <f t="shared" si="81"/>
        <v>0</v>
      </c>
      <c r="HG25" s="311">
        <f t="shared" si="82"/>
        <v>0</v>
      </c>
      <c r="HH25" s="146">
        <f t="shared" si="83"/>
        <v>60</v>
      </c>
      <c r="HI25" s="310">
        <f t="shared" si="84"/>
        <v>0</v>
      </c>
      <c r="HJ25" s="311">
        <f t="shared" si="85"/>
        <v>0</v>
      </c>
      <c r="HK25" s="146">
        <f t="shared" si="86"/>
        <v>80</v>
      </c>
      <c r="HL25" s="310">
        <f t="shared" si="87"/>
        <v>0</v>
      </c>
      <c r="HM25" s="311">
        <f t="shared" si="88"/>
        <v>0</v>
      </c>
      <c r="HN25" s="146">
        <f t="shared" si="89"/>
        <v>100</v>
      </c>
      <c r="HO25" s="310">
        <f t="shared" si="90"/>
        <v>0</v>
      </c>
      <c r="HQ25" s="300"/>
      <c r="HR25" s="91"/>
      <c r="HV25" s="310"/>
      <c r="HW25" s="311">
        <v>1</v>
      </c>
      <c r="HX25" s="146">
        <v>1</v>
      </c>
      <c r="HY25" s="310">
        <f t="shared" si="91"/>
        <v>2.77777777777778e-6</v>
      </c>
      <c r="HZ25" s="311">
        <f t="shared" si="92"/>
        <v>1</v>
      </c>
      <c r="IA25" s="146">
        <f t="shared" si="93"/>
        <v>1</v>
      </c>
      <c r="IB25" s="310">
        <f t="shared" si="94"/>
        <v>5.55555555555556e-6</v>
      </c>
      <c r="IC25" s="311">
        <f t="shared" si="95"/>
        <v>1</v>
      </c>
      <c r="ID25" s="146">
        <f t="shared" si="96"/>
        <v>1</v>
      </c>
      <c r="IE25" s="310">
        <f t="shared" si="97"/>
        <v>8.33333333333334e-6</v>
      </c>
      <c r="IF25" s="311">
        <f t="shared" si="98"/>
        <v>1</v>
      </c>
      <c r="IG25" s="146">
        <f t="shared" si="99"/>
        <v>1</v>
      </c>
      <c r="IH25" s="310">
        <f t="shared" si="100"/>
        <v>1.11111111111111e-5</v>
      </c>
      <c r="II25" s="311">
        <f t="shared" si="101"/>
        <v>1</v>
      </c>
      <c r="IJ25" s="146">
        <f t="shared" si="102"/>
        <v>1</v>
      </c>
      <c r="IK25" s="310">
        <f t="shared" si="103"/>
        <v>1.38888888888889e-5</v>
      </c>
      <c r="IL25" s="311">
        <f t="shared" si="104"/>
        <v>1</v>
      </c>
      <c r="IM25" s="146">
        <f t="shared" si="105"/>
        <v>1</v>
      </c>
      <c r="IN25" s="310">
        <f t="shared" si="106"/>
        <v>2.77777777777778e-5</v>
      </c>
      <c r="IO25" s="311">
        <f t="shared" si="107"/>
        <v>1</v>
      </c>
      <c r="IP25" s="146">
        <f t="shared" si="108"/>
        <v>1</v>
      </c>
      <c r="IQ25" s="310">
        <f t="shared" si="109"/>
        <v>5.55555555555556e-5</v>
      </c>
      <c r="IR25" s="311">
        <f t="shared" si="110"/>
        <v>1</v>
      </c>
      <c r="IS25" s="146">
        <f t="shared" si="111"/>
        <v>1</v>
      </c>
      <c r="IT25" s="310">
        <f t="shared" si="112"/>
        <v>8.33333333333334e-5</v>
      </c>
      <c r="IU25" s="311">
        <f t="shared" si="113"/>
        <v>1</v>
      </c>
      <c r="IV25" s="146">
        <f t="shared" si="114"/>
        <v>1</v>
      </c>
      <c r="IW25" s="310">
        <f t="shared" si="115"/>
        <v>0.000111111111111111</v>
      </c>
      <c r="IX25" s="311">
        <f t="shared" si="116"/>
        <v>1</v>
      </c>
      <c r="IY25" s="146">
        <f t="shared" si="117"/>
        <v>1</v>
      </c>
      <c r="IZ25" s="310">
        <f t="shared" si="118"/>
        <v>0.000138888888888889</v>
      </c>
      <c r="JA25" s="311">
        <f t="shared" si="119"/>
        <v>1</v>
      </c>
      <c r="JB25" s="146">
        <f t="shared" si="120"/>
        <v>1</v>
      </c>
      <c r="JC25" s="310">
        <f t="shared" si="121"/>
        <v>0.000277777777777778</v>
      </c>
      <c r="JD25" s="311">
        <f t="shared" si="122"/>
        <v>1</v>
      </c>
      <c r="JE25" s="146">
        <f t="shared" si="123"/>
        <v>1</v>
      </c>
      <c r="JF25" s="310">
        <f t="shared" si="124"/>
        <v>0.000555555555555556</v>
      </c>
      <c r="JG25" s="311">
        <f t="shared" si="125"/>
        <v>1</v>
      </c>
      <c r="JH25" s="146">
        <f t="shared" si="126"/>
        <v>1</v>
      </c>
      <c r="JI25" s="310">
        <f t="shared" si="127"/>
        <v>0.000833333333333334</v>
      </c>
      <c r="JJ25" s="311">
        <f t="shared" si="128"/>
        <v>1</v>
      </c>
      <c r="JK25" s="146">
        <f t="shared" si="129"/>
        <v>1</v>
      </c>
      <c r="JL25" s="310">
        <f t="shared" si="130"/>
        <v>0.00111111111111111</v>
      </c>
      <c r="JM25" s="311">
        <f t="shared" si="131"/>
        <v>1</v>
      </c>
      <c r="JN25" s="146">
        <f t="shared" si="132"/>
        <v>1</v>
      </c>
      <c r="JO25" s="310">
        <f t="shared" si="133"/>
        <v>0.00138888888888889</v>
      </c>
      <c r="JP25" s="311">
        <f t="shared" si="134"/>
        <v>1</v>
      </c>
      <c r="JQ25" s="146">
        <f t="shared" si="135"/>
        <v>1</v>
      </c>
      <c r="JR25" s="310">
        <f t="shared" si="136"/>
        <v>0.00277777777777778</v>
      </c>
      <c r="JS25" s="311">
        <f t="shared" si="137"/>
        <v>1</v>
      </c>
      <c r="JT25" s="146">
        <f t="shared" si="138"/>
        <v>1</v>
      </c>
      <c r="JU25" s="310">
        <f t="shared" si="139"/>
        <v>0.00555555555555556</v>
      </c>
      <c r="JV25" s="311">
        <f t="shared" si="140"/>
        <v>1</v>
      </c>
      <c r="JW25" s="146">
        <f t="shared" si="141"/>
        <v>1</v>
      </c>
      <c r="JX25" s="310">
        <f t="shared" si="142"/>
        <v>0.00833333333333334</v>
      </c>
      <c r="JY25" s="311">
        <f t="shared" si="143"/>
        <v>1</v>
      </c>
      <c r="JZ25" s="146">
        <f t="shared" si="144"/>
        <v>1</v>
      </c>
      <c r="KA25" s="310">
        <f t="shared" si="145"/>
        <v>0.0111111111111111</v>
      </c>
      <c r="KB25" s="311">
        <f t="shared" si="146"/>
        <v>1</v>
      </c>
      <c r="KC25" s="146">
        <f t="shared" si="147"/>
        <v>1</v>
      </c>
      <c r="KD25" s="310">
        <f t="shared" si="148"/>
        <v>0.0138888888888889</v>
      </c>
      <c r="KI25" s="334">
        <f t="shared" ref="KI25:LB25" si="208">$AI25*KI$4/10000*$F25*KI$3/$KQ$1</f>
        <v>0</v>
      </c>
      <c r="KJ25" s="334">
        <f t="shared" si="208"/>
        <v>0</v>
      </c>
      <c r="KK25" s="334">
        <f t="shared" si="208"/>
        <v>0</v>
      </c>
      <c r="KL25" s="334">
        <f t="shared" si="208"/>
        <v>0.001</v>
      </c>
      <c r="KM25" s="334">
        <f t="shared" si="208"/>
        <v>0.00125</v>
      </c>
      <c r="KN25" s="334">
        <f t="shared" si="208"/>
        <v>0.0025</v>
      </c>
      <c r="KO25" s="334">
        <f t="shared" si="208"/>
        <v>0.005</v>
      </c>
      <c r="KP25" s="334">
        <f t="shared" si="208"/>
        <v>0.0075</v>
      </c>
      <c r="KQ25" s="334">
        <f t="shared" si="208"/>
        <v>0.01</v>
      </c>
      <c r="KR25" s="334">
        <f t="shared" si="208"/>
        <v>0.0125</v>
      </c>
      <c r="KS25" s="334">
        <f t="shared" si="208"/>
        <v>0.025</v>
      </c>
      <c r="KT25" s="334">
        <f t="shared" si="208"/>
        <v>0.03125</v>
      </c>
      <c r="KU25" s="334">
        <f t="shared" si="208"/>
        <v>0.031245</v>
      </c>
      <c r="KV25" s="334">
        <f t="shared" si="208"/>
        <v>0.03124</v>
      </c>
      <c r="KW25" s="334">
        <f t="shared" si="208"/>
        <v>0.0312375</v>
      </c>
      <c r="KX25" s="334">
        <f t="shared" si="208"/>
        <v>0.031225</v>
      </c>
      <c r="KY25" s="334">
        <f t="shared" si="208"/>
        <v>0.0312</v>
      </c>
      <c r="KZ25" s="334">
        <f t="shared" si="208"/>
        <v>0.0312</v>
      </c>
      <c r="LA25" s="334">
        <f t="shared" si="208"/>
        <v>0.0312</v>
      </c>
      <c r="LB25" s="334">
        <f t="shared" si="208"/>
        <v>0.031125</v>
      </c>
      <c r="LI25" s="79">
        <v>0</v>
      </c>
      <c r="LJ25" s="79">
        <v>0</v>
      </c>
      <c r="LK25" s="79">
        <v>0</v>
      </c>
      <c r="LN25" s="108"/>
      <c r="LO25" s="343">
        <v>0.05</v>
      </c>
      <c r="LP25" s="343">
        <v>0.05</v>
      </c>
      <c r="LQ25" s="343">
        <v>0.05</v>
      </c>
      <c r="LR25" s="343">
        <v>0.05</v>
      </c>
      <c r="LS25" s="343">
        <v>0.05</v>
      </c>
      <c r="LT25" s="343">
        <v>0.025</v>
      </c>
      <c r="LU25" s="343">
        <v>0.025</v>
      </c>
      <c r="LV25" s="343">
        <v>0.025</v>
      </c>
      <c r="LW25" s="343">
        <v>0.025</v>
      </c>
      <c r="LX25" s="343">
        <v>0.025</v>
      </c>
      <c r="LY25" s="343">
        <v>0.005</v>
      </c>
      <c r="LZ25" s="343">
        <v>0.005</v>
      </c>
      <c r="MA25" s="343">
        <v>0.005</v>
      </c>
      <c r="MB25" s="343">
        <v>0.005</v>
      </c>
      <c r="MC25" s="343">
        <v>0.005</v>
      </c>
      <c r="MD25" s="343">
        <v>0.0009</v>
      </c>
      <c r="ME25" s="343">
        <v>0.0009</v>
      </c>
      <c r="MF25" s="343">
        <v>0.0009</v>
      </c>
      <c r="MG25" s="343">
        <v>0.0009</v>
      </c>
      <c r="MH25" s="343">
        <v>0.0009</v>
      </c>
      <c r="MI25" s="343">
        <v>0.0006</v>
      </c>
      <c r="MJ25" s="343">
        <v>0.00045</v>
      </c>
      <c r="MK25" s="343">
        <v>0.0004</v>
      </c>
      <c r="ML25" s="343">
        <v>0.0003</v>
      </c>
      <c r="MM25" s="343">
        <v>0.00025</v>
      </c>
      <c r="MN25" s="343">
        <v>0.00025</v>
      </c>
      <c r="MO25" s="343">
        <v>0.0002</v>
      </c>
      <c r="MP25" s="343">
        <v>0.0002</v>
      </c>
      <c r="MQ25" s="343"/>
      <c r="MR25" s="104">
        <v>1</v>
      </c>
      <c r="MS25" s="104">
        <v>1</v>
      </c>
      <c r="MT25" s="104">
        <v>1</v>
      </c>
      <c r="MU25" s="104">
        <v>1</v>
      </c>
      <c r="MV25" s="104">
        <v>1</v>
      </c>
      <c r="MW25" s="104">
        <v>1</v>
      </c>
      <c r="MX25" s="91">
        <v>1</v>
      </c>
      <c r="MY25" s="91">
        <v>1</v>
      </c>
      <c r="MZ25" s="91">
        <v>1</v>
      </c>
      <c r="NA25" s="91">
        <v>1</v>
      </c>
      <c r="NB25" s="91">
        <v>1</v>
      </c>
      <c r="NC25" s="91">
        <v>1</v>
      </c>
      <c r="ND25" s="91">
        <v>1</v>
      </c>
      <c r="NE25" s="91">
        <v>1</v>
      </c>
      <c r="NF25" s="91">
        <v>1</v>
      </c>
      <c r="NG25" s="91">
        <v>2</v>
      </c>
      <c r="NH25" s="91">
        <v>2</v>
      </c>
      <c r="NI25" s="91">
        <v>2</v>
      </c>
      <c r="NJ25" s="91">
        <v>2</v>
      </c>
      <c r="NK25" s="91">
        <v>2</v>
      </c>
      <c r="NL25" s="91">
        <v>2</v>
      </c>
      <c r="NM25" s="91">
        <v>2</v>
      </c>
      <c r="NN25" s="91">
        <v>2</v>
      </c>
      <c r="NO25" s="91">
        <v>2</v>
      </c>
      <c r="NP25" s="91">
        <v>2</v>
      </c>
      <c r="NQ25" s="91">
        <v>2</v>
      </c>
      <c r="NR25" s="91">
        <v>2</v>
      </c>
      <c r="NS25" s="91">
        <v>2</v>
      </c>
      <c r="NT25" s="91"/>
      <c r="NU25" s="345">
        <f t="shared" si="150"/>
        <v>0.00125</v>
      </c>
      <c r="NV25" s="345">
        <f t="shared" si="151"/>
        <v>0.0025</v>
      </c>
      <c r="NW25" s="345">
        <f t="shared" si="152"/>
        <v>0.00375</v>
      </c>
      <c r="NX25" s="345">
        <f t="shared" si="153"/>
        <v>0.005</v>
      </c>
      <c r="NY25" s="345">
        <f t="shared" si="154"/>
        <v>0.00625</v>
      </c>
      <c r="NZ25" s="345">
        <f t="shared" si="155"/>
        <v>0.00625</v>
      </c>
      <c r="OA25" s="345">
        <f t="shared" si="156"/>
        <v>0.0125</v>
      </c>
      <c r="OB25" s="345">
        <f t="shared" si="157"/>
        <v>0.01875</v>
      </c>
      <c r="OC25" s="345">
        <f t="shared" si="158"/>
        <v>0.025</v>
      </c>
      <c r="OD25" s="345">
        <f t="shared" si="159"/>
        <v>0.03125</v>
      </c>
      <c r="OE25" s="345">
        <f t="shared" si="160"/>
        <v>0.0125</v>
      </c>
      <c r="OF25" s="345">
        <f t="shared" si="161"/>
        <v>0.025</v>
      </c>
      <c r="OG25" s="345">
        <f t="shared" si="162"/>
        <v>0.0375</v>
      </c>
      <c r="OH25" s="345">
        <f t="shared" si="163"/>
        <v>0.05</v>
      </c>
      <c r="OI25" s="345">
        <f t="shared" si="164"/>
        <v>0.0625</v>
      </c>
      <c r="OJ25" s="345">
        <f t="shared" si="165"/>
        <v>0.01125</v>
      </c>
      <c r="OK25" s="345">
        <f t="shared" si="166"/>
        <v>0.0225</v>
      </c>
      <c r="OL25" s="345">
        <f t="shared" si="167"/>
        <v>0.03375</v>
      </c>
      <c r="OM25" s="345">
        <f t="shared" si="168"/>
        <v>0.045</v>
      </c>
      <c r="ON25" s="345">
        <f t="shared" si="169"/>
        <v>0.05625</v>
      </c>
      <c r="OO25" s="345">
        <f t="shared" si="170"/>
        <v>0.05625</v>
      </c>
      <c r="OP25" s="345">
        <f t="shared" si="171"/>
        <v>0.05625</v>
      </c>
      <c r="OQ25" s="345">
        <f t="shared" si="172"/>
        <v>0.0625</v>
      </c>
      <c r="OR25" s="345">
        <f t="shared" si="173"/>
        <v>0.05625</v>
      </c>
      <c r="OS25" s="345">
        <f t="shared" si="174"/>
        <v>0.0546875</v>
      </c>
      <c r="OT25" s="345">
        <f t="shared" si="175"/>
        <v>0.0625</v>
      </c>
      <c r="OU25" s="345">
        <f t="shared" si="176"/>
        <v>0.05625</v>
      </c>
      <c r="OV25" s="345">
        <f t="shared" si="177"/>
        <v>0.0625</v>
      </c>
      <c r="PE25" s="369"/>
      <c r="PF25" s="370">
        <f>PF$3*$F25*$AG25*PF$4/'[1]Sheet3 '!$AJ$5</f>
        <v>0.0035</v>
      </c>
      <c r="PG25" s="370">
        <f>PG$3*$F25*$AG25*PG$4/'[1]Sheet3 '!$AJ$5</f>
        <v>0.00349875</v>
      </c>
      <c r="PH25" s="370">
        <f>PH$3*$F25*$AG25*PH$4/'[1]Sheet3 '!$AJ$5</f>
        <v>0.0035</v>
      </c>
      <c r="PI25" s="370">
        <f>PI$3*$F25*$AG25*PI$4/'[1]Sheet3 '!$AJ$5</f>
        <v>0.00315</v>
      </c>
      <c r="PJ25" s="370">
        <f>PJ$3*$F25*$AG25*PJ$4/'[1]Sheet3 '!$AJ$5</f>
        <v>0.00315</v>
      </c>
      <c r="PK25" s="370">
        <f>PK$3*$F25*$AG25*PK$4/'[1]Sheet3 '!$AJ$5</f>
        <v>0.003</v>
      </c>
      <c r="PL25" s="370">
        <f>PL$3*$F25*$AG25*PL$4/'[1]Sheet3 '!$AJ$5</f>
        <v>0.0027</v>
      </c>
      <c r="PM25" s="370">
        <f>PM$3*$F25*$AG25*PM$4/'[1]Sheet3 '!$AJ$5</f>
        <v>0.00255</v>
      </c>
      <c r="PN25" s="370">
        <f>PN$3*$F25*$AG25*PN$4/'[1]Sheet3 '!$AJ$5</f>
        <v>0.002315</v>
      </c>
      <c r="PO25" s="370">
        <f>PO$3*$F25*$AG25*PO$4/'[1]Sheet3 '!$AJ$5</f>
        <v>0.002</v>
      </c>
      <c r="PP25" s="370">
        <f>PP$3*$F25*$AG25*PP$4/'[1]Sheet3 '!$AJ$5</f>
        <v>0.0018</v>
      </c>
      <c r="PQ25" s="370">
        <f>PQ$3*$F25*$AG25*PQ$4/'[1]Sheet3 '!$AJ$5</f>
        <v>0.0016</v>
      </c>
      <c r="PR25" s="370">
        <f>PR$3*$F25*$AG25*PR$4/'[1]Sheet3 '!$AJ$5</f>
        <v>0.001</v>
      </c>
      <c r="PS25" s="367"/>
      <c r="PT25" s="367"/>
      <c r="PU25" s="367"/>
    </row>
    <row r="26" ht="16.2" spans="1:437">
      <c r="A26" s="39">
        <v>21</v>
      </c>
      <c r="B26" s="39" t="s">
        <v>399</v>
      </c>
      <c r="C26" s="74">
        <v>3</v>
      </c>
      <c r="D26" s="74">
        <v>-1</v>
      </c>
      <c r="E26" s="74"/>
      <c r="F26" s="74">
        <v>25</v>
      </c>
      <c r="G26" s="74" t="s">
        <v>394</v>
      </c>
      <c r="H26" s="74">
        <f t="shared" si="5"/>
        <v>25</v>
      </c>
      <c r="I26" s="127"/>
      <c r="J26" s="39">
        <f t="shared" si="6"/>
        <v>25</v>
      </c>
      <c r="K26" s="127" t="s">
        <v>395</v>
      </c>
      <c r="L26" s="127"/>
      <c r="M26" s="128">
        <f t="shared" si="178"/>
        <v>21</v>
      </c>
      <c r="N26" s="39">
        <f t="shared" si="197"/>
        <v>0</v>
      </c>
      <c r="O26" s="39">
        <f t="shared" si="8"/>
        <v>0</v>
      </c>
      <c r="P26" s="39">
        <v>0</v>
      </c>
      <c r="Q26" s="140">
        <v>0.0173614</v>
      </c>
      <c r="R26" s="91">
        <v>2</v>
      </c>
      <c r="S26" s="141">
        <v>0</v>
      </c>
      <c r="T26" s="146">
        <f t="shared" si="9"/>
        <v>0.004167</v>
      </c>
      <c r="U26" s="143">
        <v>0</v>
      </c>
      <c r="V26" s="143" t="s">
        <v>287</v>
      </c>
      <c r="W26" s="147">
        <v>0</v>
      </c>
      <c r="X26" s="145">
        <v>8</v>
      </c>
      <c r="Y26" s="166">
        <v>1</v>
      </c>
      <c r="Z26" s="143" t="str">
        <f t="shared" si="10"/>
        <v>[[0,1],[0,1],[0,1],[0,1],[0,1],[0,1],[0,1],[0,1],[0,1],[0,1],[0,2],[0,4],[0,6],[0,8],[0,10],[0,20],[0,40],[0,60],[0,80],[0,100]]</v>
      </c>
      <c r="AA26" s="143">
        <v>1</v>
      </c>
      <c r="AB26" s="143">
        <v>1</v>
      </c>
      <c r="AC26" s="143" t="str">
        <f t="shared" si="11"/>
        <v>[[1,1],[1,1],[1,1],[1,1],[1,1],[1,1],[1,1],[1,1],[1,1],[1,1],[1,1],[1,1],[1,1],[1,1],[1,1],[1,1],[1,1],[1,1],[1,1],[1,1]]</v>
      </c>
      <c r="AD26" s="39">
        <v>0</v>
      </c>
      <c r="AE26" s="169">
        <v>0</v>
      </c>
      <c r="AF26" s="168">
        <f t="shared" si="12"/>
        <v>0</v>
      </c>
      <c r="AG26" s="168">
        <v>0.05</v>
      </c>
      <c r="AH26" s="168">
        <v>0</v>
      </c>
      <c r="AI26" s="186">
        <f>AI14</f>
        <v>0.05</v>
      </c>
      <c r="AJ26" s="186">
        <f t="shared" si="201"/>
        <v>0</v>
      </c>
      <c r="AK26" s="186">
        <f t="shared" si="202"/>
        <v>0</v>
      </c>
      <c r="AL26" s="187">
        <v>0</v>
      </c>
      <c r="AM26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6" s="39" t="str">
        <f t="shared" si="14"/>
        <v>[[2,5],[3,2],[4,1]]</v>
      </c>
      <c r="AO26" s="195" t="str">
        <f t="shared" si="15"/>
        <v>[0.133333,0.066667,0.044444]</v>
      </c>
      <c r="AP26" s="195">
        <v>0</v>
      </c>
      <c r="AQ26" s="195">
        <v>1</v>
      </c>
      <c r="AR26" s="195">
        <f t="shared" si="16"/>
        <v>1</v>
      </c>
      <c r="AS26" s="195">
        <v>0</v>
      </c>
      <c r="AT26" s="195">
        <v>0.4</v>
      </c>
      <c r="AU26" s="195" t="s">
        <v>288</v>
      </c>
      <c r="AV26" s="195">
        <v>1</v>
      </c>
      <c r="AW26" s="199">
        <v>7</v>
      </c>
      <c r="AX26" s="39">
        <v>13</v>
      </c>
      <c r="AY26" s="39">
        <v>0</v>
      </c>
      <c r="AZ26" s="39">
        <v>1</v>
      </c>
      <c r="BA26" s="96"/>
      <c r="BB26" s="96" t="s">
        <v>289</v>
      </c>
      <c r="BC26" s="39">
        <v>1</v>
      </c>
      <c r="BD26" s="115">
        <v>1.6</v>
      </c>
      <c r="BE26" s="39"/>
      <c r="BF26" s="39"/>
      <c r="BG26" s="39">
        <v>1</v>
      </c>
      <c r="BH26" s="39">
        <v>1</v>
      </c>
      <c r="BI26" s="200" t="s">
        <v>400</v>
      </c>
      <c r="BJ26" s="203">
        <v>0.75</v>
      </c>
      <c r="BK26" s="203">
        <v>0.6</v>
      </c>
      <c r="BL26" s="96">
        <f t="shared" si="18"/>
        <v>25</v>
      </c>
      <c r="BM26" s="96" t="s">
        <v>291</v>
      </c>
      <c r="BN26" s="96">
        <v>1</v>
      </c>
      <c r="BO26" s="96" t="s">
        <v>292</v>
      </c>
      <c r="BP26" s="96" t="s">
        <v>401</v>
      </c>
      <c r="BQ26" s="207" t="s">
        <v>402</v>
      </c>
      <c r="BR26" s="207" t="s">
        <v>402</v>
      </c>
      <c r="BS26" s="128">
        <v>22</v>
      </c>
      <c r="BT26" s="128">
        <v>1</v>
      </c>
      <c r="BU26" s="127"/>
      <c r="BV26" s="127"/>
      <c r="BW26" s="127" t="s">
        <v>295</v>
      </c>
      <c r="BX26" s="218">
        <v>0</v>
      </c>
      <c r="BY26" s="128">
        <f t="shared" si="19"/>
        <v>18.75</v>
      </c>
      <c r="BZ26" s="219" t="str">
        <f t="shared" si="20"/>
        <v>[18.75,6,25,18.75]</v>
      </c>
      <c r="CA26" s="42">
        <v>0</v>
      </c>
      <c r="CB26" s="42">
        <v>0</v>
      </c>
      <c r="CC26" s="42">
        <v>1</v>
      </c>
      <c r="CD26" s="42">
        <v>1</v>
      </c>
      <c r="CE26" s="42">
        <v>1</v>
      </c>
      <c r="CF26" s="42">
        <v>0</v>
      </c>
      <c r="CG26" s="42">
        <v>1</v>
      </c>
      <c r="CH26" s="42"/>
      <c r="CI26" s="42"/>
      <c r="CJ26" s="42"/>
      <c r="CK26" s="42"/>
      <c r="CL26" s="42"/>
      <c r="CM26" s="42"/>
      <c r="CN26" s="42"/>
      <c r="CO26" s="42"/>
      <c r="CP26" s="42" t="s">
        <v>403</v>
      </c>
      <c r="CQ26" s="42"/>
      <c r="CR26" s="42"/>
      <c r="CS26" s="53" t="s">
        <v>297</v>
      </c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 t="s">
        <v>404</v>
      </c>
      <c r="DV26" s="42">
        <f t="shared" si="21"/>
        <v>18.75</v>
      </c>
      <c r="DW26" s="128">
        <f t="shared" si="22"/>
        <v>6</v>
      </c>
      <c r="DX26" s="128">
        <f t="shared" si="23"/>
        <v>25</v>
      </c>
      <c r="DY26" s="128">
        <f t="shared" si="24"/>
        <v>18.75</v>
      </c>
      <c r="DZ26" s="128"/>
      <c r="EK26" s="269">
        <f t="shared" si="25"/>
        <v>27.5</v>
      </c>
      <c r="EL26" s="270">
        <f>EL14</f>
        <v>0.1</v>
      </c>
      <c r="EM26" s="271">
        <v>2</v>
      </c>
      <c r="EN26" s="108">
        <v>5</v>
      </c>
      <c r="EO26" s="271">
        <v>3</v>
      </c>
      <c r="EP26" s="108">
        <v>2</v>
      </c>
      <c r="EQ26" s="271">
        <v>4</v>
      </c>
      <c r="ER26" s="108">
        <v>1</v>
      </c>
      <c r="ES26" s="108">
        <f t="shared" si="26"/>
        <v>2.5</v>
      </c>
      <c r="ET26" s="108">
        <f t="shared" si="27"/>
        <v>7.5</v>
      </c>
      <c r="EU26" s="283">
        <f t="shared" si="28"/>
        <v>0.133333</v>
      </c>
      <c r="EV26" s="108">
        <f t="shared" si="29"/>
        <v>15</v>
      </c>
      <c r="EW26" s="293">
        <f t="shared" si="30"/>
        <v>0.066667</v>
      </c>
      <c r="EX26" s="108">
        <f t="shared" si="31"/>
        <v>22.5</v>
      </c>
      <c r="EY26" s="294">
        <f t="shared" si="32"/>
        <v>0.044444</v>
      </c>
      <c r="FB26" s="300"/>
      <c r="FC26" s="91"/>
      <c r="FG26" s="310"/>
      <c r="FH26" s="311">
        <v>0</v>
      </c>
      <c r="FI26" s="146">
        <v>1</v>
      </c>
      <c r="FJ26" s="310">
        <f t="shared" si="33"/>
        <v>0</v>
      </c>
      <c r="FK26" s="311">
        <f t="shared" si="34"/>
        <v>0</v>
      </c>
      <c r="FL26" s="146">
        <f t="shared" si="35"/>
        <v>1</v>
      </c>
      <c r="FM26" s="310">
        <f t="shared" si="36"/>
        <v>0</v>
      </c>
      <c r="FN26" s="311">
        <f t="shared" si="37"/>
        <v>0</v>
      </c>
      <c r="FO26" s="146">
        <f t="shared" si="38"/>
        <v>1</v>
      </c>
      <c r="FP26" s="310">
        <f t="shared" si="39"/>
        <v>0</v>
      </c>
      <c r="FQ26" s="311">
        <f t="shared" si="40"/>
        <v>0</v>
      </c>
      <c r="FR26" s="146">
        <f t="shared" si="41"/>
        <v>1</v>
      </c>
      <c r="FS26" s="310">
        <f t="shared" si="42"/>
        <v>0</v>
      </c>
      <c r="FT26" s="311">
        <f t="shared" si="43"/>
        <v>0</v>
      </c>
      <c r="FU26" s="146">
        <f t="shared" si="44"/>
        <v>1</v>
      </c>
      <c r="FV26" s="310">
        <f t="shared" si="45"/>
        <v>0</v>
      </c>
      <c r="FW26" s="311">
        <f t="shared" si="46"/>
        <v>0</v>
      </c>
      <c r="FX26" s="146">
        <f t="shared" si="47"/>
        <v>1</v>
      </c>
      <c r="FY26" s="310">
        <f t="shared" si="48"/>
        <v>0</v>
      </c>
      <c r="FZ26" s="311">
        <f t="shared" si="49"/>
        <v>0</v>
      </c>
      <c r="GA26" s="146">
        <f t="shared" si="50"/>
        <v>1</v>
      </c>
      <c r="GB26" s="310">
        <f t="shared" si="51"/>
        <v>0</v>
      </c>
      <c r="GC26" s="311">
        <f t="shared" si="52"/>
        <v>0</v>
      </c>
      <c r="GD26" s="146">
        <f t="shared" si="53"/>
        <v>1</v>
      </c>
      <c r="GE26" s="310">
        <f t="shared" si="54"/>
        <v>0</v>
      </c>
      <c r="GF26" s="311">
        <f t="shared" si="55"/>
        <v>0</v>
      </c>
      <c r="GG26" s="146">
        <f t="shared" si="56"/>
        <v>1</v>
      </c>
      <c r="GH26" s="310">
        <f t="shared" si="57"/>
        <v>0</v>
      </c>
      <c r="GI26" s="311">
        <f t="shared" si="58"/>
        <v>0</v>
      </c>
      <c r="GJ26" s="146">
        <f t="shared" si="59"/>
        <v>1</v>
      </c>
      <c r="GK26" s="310">
        <f t="shared" si="60"/>
        <v>0</v>
      </c>
      <c r="GL26" s="311">
        <f t="shared" si="61"/>
        <v>0</v>
      </c>
      <c r="GM26" s="146">
        <f t="shared" si="62"/>
        <v>2</v>
      </c>
      <c r="GN26" s="310">
        <f t="shared" si="63"/>
        <v>0</v>
      </c>
      <c r="GO26" s="311">
        <f t="shared" si="64"/>
        <v>0</v>
      </c>
      <c r="GP26" s="146">
        <f t="shared" si="65"/>
        <v>4</v>
      </c>
      <c r="GQ26" s="310">
        <f t="shared" si="66"/>
        <v>0</v>
      </c>
      <c r="GR26" s="311">
        <f t="shared" si="67"/>
        <v>0</v>
      </c>
      <c r="GS26" s="146">
        <f t="shared" si="68"/>
        <v>6</v>
      </c>
      <c r="GT26" s="310">
        <f t="shared" si="69"/>
        <v>0</v>
      </c>
      <c r="GU26" s="311">
        <f t="shared" si="70"/>
        <v>0</v>
      </c>
      <c r="GV26" s="146">
        <f t="shared" si="71"/>
        <v>8</v>
      </c>
      <c r="GW26" s="310">
        <f t="shared" si="72"/>
        <v>0</v>
      </c>
      <c r="GX26" s="311">
        <f t="shared" si="73"/>
        <v>0</v>
      </c>
      <c r="GY26" s="146">
        <f t="shared" si="74"/>
        <v>10</v>
      </c>
      <c r="GZ26" s="310">
        <f t="shared" si="75"/>
        <v>0</v>
      </c>
      <c r="HA26" s="311">
        <f t="shared" si="76"/>
        <v>0</v>
      </c>
      <c r="HB26" s="146">
        <f t="shared" si="77"/>
        <v>20</v>
      </c>
      <c r="HC26" s="310">
        <f t="shared" si="78"/>
        <v>0</v>
      </c>
      <c r="HD26" s="311">
        <f t="shared" si="79"/>
        <v>0</v>
      </c>
      <c r="HE26" s="146">
        <f t="shared" si="80"/>
        <v>40</v>
      </c>
      <c r="HF26" s="310">
        <f t="shared" si="81"/>
        <v>0</v>
      </c>
      <c r="HG26" s="311">
        <f t="shared" si="82"/>
        <v>0</v>
      </c>
      <c r="HH26" s="146">
        <f t="shared" si="83"/>
        <v>60</v>
      </c>
      <c r="HI26" s="310">
        <f t="shared" si="84"/>
        <v>0</v>
      </c>
      <c r="HJ26" s="311">
        <f t="shared" si="85"/>
        <v>0</v>
      </c>
      <c r="HK26" s="146">
        <f t="shared" si="86"/>
        <v>80</v>
      </c>
      <c r="HL26" s="310">
        <f t="shared" si="87"/>
        <v>0</v>
      </c>
      <c r="HM26" s="311">
        <f t="shared" si="88"/>
        <v>0</v>
      </c>
      <c r="HN26" s="146">
        <f t="shared" si="89"/>
        <v>100</v>
      </c>
      <c r="HO26" s="310">
        <f t="shared" si="90"/>
        <v>0</v>
      </c>
      <c r="HQ26" s="300"/>
      <c r="HR26" s="91"/>
      <c r="HV26" s="310"/>
      <c r="HW26" s="311">
        <v>1</v>
      </c>
      <c r="HX26" s="146">
        <v>1</v>
      </c>
      <c r="HY26" s="310">
        <f t="shared" si="91"/>
        <v>2.77777777777778e-6</v>
      </c>
      <c r="HZ26" s="311">
        <f t="shared" si="92"/>
        <v>1</v>
      </c>
      <c r="IA26" s="146">
        <f t="shared" si="93"/>
        <v>1</v>
      </c>
      <c r="IB26" s="310">
        <f t="shared" si="94"/>
        <v>5.55555555555556e-6</v>
      </c>
      <c r="IC26" s="311">
        <f t="shared" si="95"/>
        <v>1</v>
      </c>
      <c r="ID26" s="146">
        <f t="shared" si="96"/>
        <v>1</v>
      </c>
      <c r="IE26" s="310">
        <f t="shared" si="97"/>
        <v>8.33333333333334e-6</v>
      </c>
      <c r="IF26" s="311">
        <f t="shared" si="98"/>
        <v>1</v>
      </c>
      <c r="IG26" s="146">
        <f t="shared" si="99"/>
        <v>1</v>
      </c>
      <c r="IH26" s="310">
        <f t="shared" si="100"/>
        <v>1.11111111111111e-5</v>
      </c>
      <c r="II26" s="311">
        <f t="shared" si="101"/>
        <v>1</v>
      </c>
      <c r="IJ26" s="146">
        <f t="shared" si="102"/>
        <v>1</v>
      </c>
      <c r="IK26" s="310">
        <f t="shared" si="103"/>
        <v>1.38888888888889e-5</v>
      </c>
      <c r="IL26" s="311">
        <f t="shared" si="104"/>
        <v>1</v>
      </c>
      <c r="IM26" s="146">
        <f t="shared" si="105"/>
        <v>1</v>
      </c>
      <c r="IN26" s="310">
        <f t="shared" si="106"/>
        <v>2.77777777777778e-5</v>
      </c>
      <c r="IO26" s="311">
        <f t="shared" si="107"/>
        <v>1</v>
      </c>
      <c r="IP26" s="146">
        <f t="shared" si="108"/>
        <v>1</v>
      </c>
      <c r="IQ26" s="310">
        <f t="shared" si="109"/>
        <v>5.55555555555556e-5</v>
      </c>
      <c r="IR26" s="311">
        <f t="shared" si="110"/>
        <v>1</v>
      </c>
      <c r="IS26" s="146">
        <f t="shared" si="111"/>
        <v>1</v>
      </c>
      <c r="IT26" s="310">
        <f t="shared" si="112"/>
        <v>8.33333333333334e-5</v>
      </c>
      <c r="IU26" s="311">
        <f t="shared" si="113"/>
        <v>1</v>
      </c>
      <c r="IV26" s="146">
        <f t="shared" si="114"/>
        <v>1</v>
      </c>
      <c r="IW26" s="310">
        <f t="shared" si="115"/>
        <v>0.000111111111111111</v>
      </c>
      <c r="IX26" s="311">
        <f t="shared" si="116"/>
        <v>1</v>
      </c>
      <c r="IY26" s="146">
        <f t="shared" si="117"/>
        <v>1</v>
      </c>
      <c r="IZ26" s="310">
        <f t="shared" si="118"/>
        <v>0.000138888888888889</v>
      </c>
      <c r="JA26" s="311">
        <f t="shared" si="119"/>
        <v>1</v>
      </c>
      <c r="JB26" s="146">
        <f t="shared" si="120"/>
        <v>1</v>
      </c>
      <c r="JC26" s="310">
        <f t="shared" si="121"/>
        <v>0.000277777777777778</v>
      </c>
      <c r="JD26" s="311">
        <f t="shared" si="122"/>
        <v>1</v>
      </c>
      <c r="JE26" s="146">
        <f t="shared" si="123"/>
        <v>1</v>
      </c>
      <c r="JF26" s="310">
        <f t="shared" si="124"/>
        <v>0.000555555555555556</v>
      </c>
      <c r="JG26" s="311">
        <f t="shared" si="125"/>
        <v>1</v>
      </c>
      <c r="JH26" s="146">
        <f t="shared" si="126"/>
        <v>1</v>
      </c>
      <c r="JI26" s="310">
        <f t="shared" si="127"/>
        <v>0.000833333333333334</v>
      </c>
      <c r="JJ26" s="311">
        <f t="shared" si="128"/>
        <v>1</v>
      </c>
      <c r="JK26" s="146">
        <f t="shared" si="129"/>
        <v>1</v>
      </c>
      <c r="JL26" s="310">
        <f t="shared" si="130"/>
        <v>0.00111111111111111</v>
      </c>
      <c r="JM26" s="311">
        <f t="shared" si="131"/>
        <v>1</v>
      </c>
      <c r="JN26" s="146">
        <f t="shared" si="132"/>
        <v>1</v>
      </c>
      <c r="JO26" s="310">
        <f t="shared" si="133"/>
        <v>0.00138888888888889</v>
      </c>
      <c r="JP26" s="311">
        <f t="shared" si="134"/>
        <v>1</v>
      </c>
      <c r="JQ26" s="146">
        <f t="shared" si="135"/>
        <v>1</v>
      </c>
      <c r="JR26" s="310">
        <f t="shared" si="136"/>
        <v>0.00277777777777778</v>
      </c>
      <c r="JS26" s="311">
        <f t="shared" si="137"/>
        <v>1</v>
      </c>
      <c r="JT26" s="146">
        <f t="shared" si="138"/>
        <v>1</v>
      </c>
      <c r="JU26" s="310">
        <f t="shared" si="139"/>
        <v>0.00555555555555556</v>
      </c>
      <c r="JV26" s="311">
        <f t="shared" si="140"/>
        <v>1</v>
      </c>
      <c r="JW26" s="146">
        <f t="shared" si="141"/>
        <v>1</v>
      </c>
      <c r="JX26" s="310">
        <f t="shared" si="142"/>
        <v>0.00833333333333334</v>
      </c>
      <c r="JY26" s="311">
        <f t="shared" si="143"/>
        <v>1</v>
      </c>
      <c r="JZ26" s="146">
        <f t="shared" si="144"/>
        <v>1</v>
      </c>
      <c r="KA26" s="310">
        <f t="shared" si="145"/>
        <v>0.0111111111111111</v>
      </c>
      <c r="KB26" s="311">
        <f t="shared" si="146"/>
        <v>1</v>
      </c>
      <c r="KC26" s="146">
        <f t="shared" si="147"/>
        <v>1</v>
      </c>
      <c r="KD26" s="310">
        <f t="shared" si="148"/>
        <v>0.0138888888888889</v>
      </c>
      <c r="KI26" s="334">
        <f t="shared" ref="KI26:LB26" si="209">$AI26*KI$4/10000*$F26*KI$3/$KQ$1</f>
        <v>0</v>
      </c>
      <c r="KJ26" s="334">
        <f t="shared" si="209"/>
        <v>0</v>
      </c>
      <c r="KK26" s="334">
        <f t="shared" si="209"/>
        <v>0</v>
      </c>
      <c r="KL26" s="334">
        <f t="shared" si="209"/>
        <v>0.001</v>
      </c>
      <c r="KM26" s="334">
        <f t="shared" si="209"/>
        <v>0.00125</v>
      </c>
      <c r="KN26" s="334">
        <f t="shared" si="209"/>
        <v>0.0025</v>
      </c>
      <c r="KO26" s="334">
        <f t="shared" si="209"/>
        <v>0.005</v>
      </c>
      <c r="KP26" s="334">
        <f t="shared" si="209"/>
        <v>0.0075</v>
      </c>
      <c r="KQ26" s="334">
        <f t="shared" si="209"/>
        <v>0.01</v>
      </c>
      <c r="KR26" s="334">
        <f t="shared" si="209"/>
        <v>0.0125</v>
      </c>
      <c r="KS26" s="334">
        <f t="shared" si="209"/>
        <v>0.025</v>
      </c>
      <c r="KT26" s="334">
        <f t="shared" si="209"/>
        <v>0.03125</v>
      </c>
      <c r="KU26" s="334">
        <f t="shared" si="209"/>
        <v>0.031245</v>
      </c>
      <c r="KV26" s="334">
        <f t="shared" si="209"/>
        <v>0.03124</v>
      </c>
      <c r="KW26" s="334">
        <f t="shared" si="209"/>
        <v>0.0312375</v>
      </c>
      <c r="KX26" s="334">
        <f t="shared" si="209"/>
        <v>0.031225</v>
      </c>
      <c r="KY26" s="334">
        <f t="shared" si="209"/>
        <v>0.0312</v>
      </c>
      <c r="KZ26" s="334">
        <f t="shared" si="209"/>
        <v>0.0312</v>
      </c>
      <c r="LA26" s="334">
        <f t="shared" si="209"/>
        <v>0.0312</v>
      </c>
      <c r="LB26" s="334">
        <f t="shared" si="209"/>
        <v>0.031125</v>
      </c>
      <c r="LI26" s="79">
        <v>0</v>
      </c>
      <c r="LJ26" s="79">
        <v>0</v>
      </c>
      <c r="LK26" s="79">
        <v>0</v>
      </c>
      <c r="LN26" s="108"/>
      <c r="LO26" s="343">
        <v>0.05</v>
      </c>
      <c r="LP26" s="343">
        <v>0.05</v>
      </c>
      <c r="LQ26" s="343">
        <v>0.05</v>
      </c>
      <c r="LR26" s="343">
        <v>0.05</v>
      </c>
      <c r="LS26" s="343">
        <v>0.05</v>
      </c>
      <c r="LT26" s="343">
        <v>0.025</v>
      </c>
      <c r="LU26" s="343">
        <v>0.025</v>
      </c>
      <c r="LV26" s="343">
        <v>0.025</v>
      </c>
      <c r="LW26" s="343">
        <v>0.025</v>
      </c>
      <c r="LX26" s="343">
        <v>0.025</v>
      </c>
      <c r="LY26" s="343">
        <v>0.005</v>
      </c>
      <c r="LZ26" s="343">
        <v>0.005</v>
      </c>
      <c r="MA26" s="343">
        <v>0.005</v>
      </c>
      <c r="MB26" s="343">
        <v>0.005</v>
      </c>
      <c r="MC26" s="343">
        <v>0.005</v>
      </c>
      <c r="MD26" s="343">
        <v>0.0009</v>
      </c>
      <c r="ME26" s="343">
        <v>0.0009</v>
      </c>
      <c r="MF26" s="343">
        <v>0.0009</v>
      </c>
      <c r="MG26" s="343">
        <v>0.0009</v>
      </c>
      <c r="MH26" s="343">
        <v>0.0009</v>
      </c>
      <c r="MI26" s="343">
        <v>0.0006</v>
      </c>
      <c r="MJ26" s="343">
        <v>0.00045</v>
      </c>
      <c r="MK26" s="343">
        <v>0.0004</v>
      </c>
      <c r="ML26" s="343">
        <v>0.0003</v>
      </c>
      <c r="MM26" s="343">
        <v>0.00025</v>
      </c>
      <c r="MN26" s="343">
        <v>0.00025</v>
      </c>
      <c r="MO26" s="343">
        <v>0.0002</v>
      </c>
      <c r="MP26" s="343">
        <v>0.0002</v>
      </c>
      <c r="MQ26" s="343"/>
      <c r="MR26" s="104">
        <v>1</v>
      </c>
      <c r="MS26" s="104">
        <v>1</v>
      </c>
      <c r="MT26" s="104">
        <v>1</v>
      </c>
      <c r="MU26" s="104">
        <v>1</v>
      </c>
      <c r="MV26" s="104">
        <v>1</v>
      </c>
      <c r="MW26" s="104">
        <v>1</v>
      </c>
      <c r="MX26" s="91">
        <v>1</v>
      </c>
      <c r="MY26" s="91">
        <v>1</v>
      </c>
      <c r="MZ26" s="91">
        <v>1</v>
      </c>
      <c r="NA26" s="91">
        <v>1</v>
      </c>
      <c r="NB26" s="91">
        <v>1</v>
      </c>
      <c r="NC26" s="91">
        <v>1</v>
      </c>
      <c r="ND26" s="91">
        <v>1</v>
      </c>
      <c r="NE26" s="91">
        <v>1</v>
      </c>
      <c r="NF26" s="91">
        <v>1</v>
      </c>
      <c r="NG26" s="91">
        <v>2</v>
      </c>
      <c r="NH26" s="91">
        <v>2</v>
      </c>
      <c r="NI26" s="91">
        <v>2</v>
      </c>
      <c r="NJ26" s="91">
        <v>2</v>
      </c>
      <c r="NK26" s="91">
        <v>2</v>
      </c>
      <c r="NL26" s="91">
        <v>2</v>
      </c>
      <c r="NM26" s="91">
        <v>2</v>
      </c>
      <c r="NN26" s="91">
        <v>2</v>
      </c>
      <c r="NO26" s="91">
        <v>2</v>
      </c>
      <c r="NP26" s="91">
        <v>2</v>
      </c>
      <c r="NQ26" s="91">
        <v>2</v>
      </c>
      <c r="NR26" s="91">
        <v>2</v>
      </c>
      <c r="NS26" s="91">
        <v>2</v>
      </c>
      <c r="NT26" s="91"/>
      <c r="NU26" s="345">
        <f t="shared" si="150"/>
        <v>0.00125</v>
      </c>
      <c r="NV26" s="345">
        <f t="shared" si="151"/>
        <v>0.0025</v>
      </c>
      <c r="NW26" s="345">
        <f t="shared" si="152"/>
        <v>0.00375</v>
      </c>
      <c r="NX26" s="345">
        <f t="shared" si="153"/>
        <v>0.005</v>
      </c>
      <c r="NY26" s="345">
        <f t="shared" si="154"/>
        <v>0.00625</v>
      </c>
      <c r="NZ26" s="345">
        <f t="shared" si="155"/>
        <v>0.00625</v>
      </c>
      <c r="OA26" s="345">
        <f t="shared" si="156"/>
        <v>0.0125</v>
      </c>
      <c r="OB26" s="345">
        <f t="shared" si="157"/>
        <v>0.01875</v>
      </c>
      <c r="OC26" s="345">
        <f t="shared" si="158"/>
        <v>0.025</v>
      </c>
      <c r="OD26" s="345">
        <f t="shared" si="159"/>
        <v>0.03125</v>
      </c>
      <c r="OE26" s="345">
        <f t="shared" si="160"/>
        <v>0.0125</v>
      </c>
      <c r="OF26" s="345">
        <f t="shared" si="161"/>
        <v>0.025</v>
      </c>
      <c r="OG26" s="345">
        <f t="shared" si="162"/>
        <v>0.0375</v>
      </c>
      <c r="OH26" s="345">
        <f t="shared" si="163"/>
        <v>0.05</v>
      </c>
      <c r="OI26" s="345">
        <f t="shared" si="164"/>
        <v>0.0625</v>
      </c>
      <c r="OJ26" s="345">
        <f t="shared" si="165"/>
        <v>0.01125</v>
      </c>
      <c r="OK26" s="345">
        <f t="shared" si="166"/>
        <v>0.0225</v>
      </c>
      <c r="OL26" s="345">
        <f t="shared" si="167"/>
        <v>0.03375</v>
      </c>
      <c r="OM26" s="345">
        <f t="shared" si="168"/>
        <v>0.045</v>
      </c>
      <c r="ON26" s="345">
        <f t="shared" si="169"/>
        <v>0.05625</v>
      </c>
      <c r="OO26" s="345">
        <f t="shared" si="170"/>
        <v>0.05625</v>
      </c>
      <c r="OP26" s="345">
        <f t="shared" si="171"/>
        <v>0.05625</v>
      </c>
      <c r="OQ26" s="345">
        <f t="shared" si="172"/>
        <v>0.0625</v>
      </c>
      <c r="OR26" s="345">
        <f t="shared" si="173"/>
        <v>0.05625</v>
      </c>
      <c r="OS26" s="345">
        <f t="shared" si="174"/>
        <v>0.0546875</v>
      </c>
      <c r="OT26" s="345">
        <f t="shared" si="175"/>
        <v>0.0625</v>
      </c>
      <c r="OU26" s="345">
        <f t="shared" si="176"/>
        <v>0.05625</v>
      </c>
      <c r="OV26" s="345">
        <f t="shared" si="177"/>
        <v>0.0625</v>
      </c>
      <c r="PE26" s="369"/>
      <c r="PF26" s="370">
        <f>PF$3*$F26*$AG26*PF$4/'[1]Sheet3 '!$AJ$5</f>
        <v>0.0035</v>
      </c>
      <c r="PG26" s="370">
        <f>PG$3*$F26*$AG26*PG$4/'[1]Sheet3 '!$AJ$5</f>
        <v>0.00349875</v>
      </c>
      <c r="PH26" s="370">
        <f>PH$3*$F26*$AG26*PH$4/'[1]Sheet3 '!$AJ$5</f>
        <v>0.0035</v>
      </c>
      <c r="PI26" s="370">
        <f>PI$3*$F26*$AG26*PI$4/'[1]Sheet3 '!$AJ$5</f>
        <v>0.00315</v>
      </c>
      <c r="PJ26" s="370">
        <f>PJ$3*$F26*$AG26*PJ$4/'[1]Sheet3 '!$AJ$5</f>
        <v>0.00315</v>
      </c>
      <c r="PK26" s="370">
        <f>PK$3*$F26*$AG26*PK$4/'[1]Sheet3 '!$AJ$5</f>
        <v>0.003</v>
      </c>
      <c r="PL26" s="370">
        <f>PL$3*$F26*$AG26*PL$4/'[1]Sheet3 '!$AJ$5</f>
        <v>0.0027</v>
      </c>
      <c r="PM26" s="370">
        <f>PM$3*$F26*$AG26*PM$4/'[1]Sheet3 '!$AJ$5</f>
        <v>0.00255</v>
      </c>
      <c r="PN26" s="370">
        <f>PN$3*$F26*$AG26*PN$4/'[1]Sheet3 '!$AJ$5</f>
        <v>0.002315</v>
      </c>
      <c r="PO26" s="370">
        <f>PO$3*$F26*$AG26*PO$4/'[1]Sheet3 '!$AJ$5</f>
        <v>0.002</v>
      </c>
      <c r="PP26" s="370">
        <f>PP$3*$F26*$AG26*PP$4/'[1]Sheet3 '!$AJ$5</f>
        <v>0.0018</v>
      </c>
      <c r="PQ26" s="370">
        <f>PQ$3*$F26*$AG26*PQ$4/'[1]Sheet3 '!$AJ$5</f>
        <v>0.0016</v>
      </c>
      <c r="PR26" s="370">
        <f>PR$3*$F26*$AG26*PR$4/'[1]Sheet3 '!$AJ$5</f>
        <v>0.001</v>
      </c>
      <c r="PS26" s="367"/>
      <c r="PT26" s="367"/>
      <c r="PU26" s="367"/>
    </row>
    <row r="27" ht="16.2" spans="1:437">
      <c r="A27" s="39">
        <v>22</v>
      </c>
      <c r="B27" s="39"/>
      <c r="C27" s="74">
        <v>1</v>
      </c>
      <c r="D27" s="74">
        <f>D13</f>
        <v>-1</v>
      </c>
      <c r="E27" s="74"/>
      <c r="F27" s="74">
        <f>F13</f>
        <v>4</v>
      </c>
      <c r="G27" s="74">
        <v>4</v>
      </c>
      <c r="H27" s="74">
        <f t="shared" si="5"/>
        <v>4</v>
      </c>
      <c r="I27" s="127"/>
      <c r="J27" s="39">
        <f t="shared" si="6"/>
        <v>4</v>
      </c>
      <c r="K27" s="127"/>
      <c r="L27" s="127"/>
      <c r="M27" s="128">
        <f t="shared" si="178"/>
        <v>22</v>
      </c>
      <c r="N27" s="39">
        <f>N13</f>
        <v>0</v>
      </c>
      <c r="O27" s="39">
        <f>O13</f>
        <v>0</v>
      </c>
      <c r="P27" s="39">
        <f>P13</f>
        <v>0</v>
      </c>
      <c r="Q27" s="39">
        <v>0.0027776</v>
      </c>
      <c r="R27" s="91">
        <v>1</v>
      </c>
      <c r="S27" s="148">
        <v>0</v>
      </c>
      <c r="T27" s="146">
        <f t="shared" si="9"/>
        <v>0.000667</v>
      </c>
      <c r="U27" s="143">
        <v>0</v>
      </c>
      <c r="V27" s="143" t="s">
        <v>405</v>
      </c>
      <c r="W27" s="149">
        <v>0</v>
      </c>
      <c r="X27" s="145">
        <v>8</v>
      </c>
      <c r="Y27" s="39">
        <f>Y13</f>
        <v>1</v>
      </c>
      <c r="Z27" s="39" t="str">
        <f>Z13</f>
        <v>[[0,1],[0,1],[0,1],[0,1],[0,1],[0,1],[0,1],[0,1],[0,1],[0,1],[0,2],[0,4],[0,6],[0,8],[0,10],[0,20],[0,40],[0,60],[0,80],[0,100]]</v>
      </c>
      <c r="AA27" s="39">
        <f>AA13</f>
        <v>1</v>
      </c>
      <c r="AB27" s="143">
        <v>1</v>
      </c>
      <c r="AC27" s="143" t="str">
        <f t="shared" si="11"/>
        <v>[[1,1],[1,1],[1,1],[1,1],[1,1],[1,1],[1,1],[1,1],[1,1],[1,1],[1,1],[1,1],[1,1],[1,1],[1,1],[1,1],[1,1],[1,1],[1,1],[1,1]]</v>
      </c>
      <c r="AD27" s="39">
        <v>0</v>
      </c>
      <c r="AE27" s="39">
        <f>AE13</f>
        <v>0</v>
      </c>
      <c r="AF27" s="168">
        <f t="shared" si="12"/>
        <v>0</v>
      </c>
      <c r="AG27" s="168">
        <v>0.05</v>
      </c>
      <c r="AH27" s="168">
        <v>0</v>
      </c>
      <c r="AI27" s="186">
        <f>AI26</f>
        <v>0.05</v>
      </c>
      <c r="AJ27" s="186">
        <f t="shared" si="201"/>
        <v>0</v>
      </c>
      <c r="AK27" s="186">
        <f t="shared" si="202"/>
        <v>0</v>
      </c>
      <c r="AL27" s="187">
        <v>0</v>
      </c>
      <c r="AM27" s="108" t="str">
        <f t="shared" si="13"/>
        <v>[[0.05,1],[0.05,1],[0.05,1],[0.05,1],[0.05,1],[0.025,1],[0.025,1],[0.025,1],[0.025,1],[0.025,1],[0.005,1],[0.005,1],[0.005,1],[0.005,1],[0.005,1],[0.0009,1],[0.0009,1],[0.0009,1],[0.0009,1],[0.0009,1],[0.0006,1],[0.00045,1],[0.0004,1],[0.0003,1],[0.00025,1],[0.00025,1],[0.0002,1],[0.0002,1]]</v>
      </c>
      <c r="AN27" s="39" t="str">
        <f>AN13</f>
        <v>[[1,5],[2,2],[3,1]]</v>
      </c>
      <c r="AO27" s="39" t="str">
        <f>AO13</f>
        <v>[0.035556,0.017778,0.011852]</v>
      </c>
      <c r="AP27" s="195">
        <v>0</v>
      </c>
      <c r="AQ27" s="39">
        <f>AQ13</f>
        <v>1</v>
      </c>
      <c r="AR27" s="195">
        <f t="shared" si="16"/>
        <v>1</v>
      </c>
      <c r="AS27" s="195">
        <v>0</v>
      </c>
      <c r="AT27" s="195">
        <v>0.4</v>
      </c>
      <c r="AU27" s="195" t="s">
        <v>288</v>
      </c>
      <c r="AV27" s="195">
        <v>1</v>
      </c>
      <c r="AW27" s="199">
        <v>7</v>
      </c>
      <c r="AX27" s="39">
        <f>AX13</f>
        <v>-1</v>
      </c>
      <c r="AY27" s="39">
        <f>AY13</f>
        <v>0</v>
      </c>
      <c r="AZ27" s="39">
        <f>AZ13</f>
        <v>0</v>
      </c>
      <c r="BA27" s="39"/>
      <c r="BB27" s="96" t="s">
        <v>289</v>
      </c>
      <c r="BC27" s="39">
        <f>BC13</f>
        <v>1</v>
      </c>
      <c r="BD27" s="115">
        <f t="shared" ref="BD27:BD45" si="210">BC27*1.5</f>
        <v>1.5</v>
      </c>
      <c r="BE27" s="39"/>
      <c r="BF27" s="39"/>
      <c r="BG27" s="39">
        <f>BG13</f>
        <v>0.5</v>
      </c>
      <c r="BH27" s="39">
        <f>BH13</f>
        <v>1</v>
      </c>
      <c r="BI27" s="39"/>
      <c r="BJ27" s="203">
        <v>0.75</v>
      </c>
      <c r="BK27" s="203">
        <v>0.6</v>
      </c>
      <c r="BL27" s="39">
        <f>BL13</f>
        <v>4</v>
      </c>
      <c r="BM27" s="96" t="s">
        <v>291</v>
      </c>
      <c r="BN27" s="39">
        <f>BN13</f>
        <v>1</v>
      </c>
      <c r="BO27" s="39" t="str">
        <f>BO13</f>
        <v>20,0.1,1</v>
      </c>
      <c r="BP27" s="96" t="str">
        <f>BP13</f>
        <v>2.5,1.2</v>
      </c>
      <c r="BQ27" s="39" t="str">
        <f>BQ13</f>
        <v>5,4,90,24</v>
      </c>
      <c r="BR27" s="39" t="s">
        <v>344</v>
      </c>
      <c r="BS27" s="39"/>
      <c r="BT27" s="127"/>
      <c r="BU27" s="127"/>
      <c r="BV27" s="127"/>
      <c r="BW27" s="127" t="s">
        <v>295</v>
      </c>
      <c r="BX27" s="218">
        <v>0</v>
      </c>
      <c r="BY27" s="128">
        <f t="shared" si="19"/>
        <v>3</v>
      </c>
      <c r="BZ27" s="219" t="str">
        <f t="shared" si="20"/>
        <v>[3,4,4,3]</v>
      </c>
      <c r="CA27" s="42">
        <v>0</v>
      </c>
      <c r="CB27" s="42">
        <v>0</v>
      </c>
      <c r="CC27" s="42">
        <v>0</v>
      </c>
      <c r="CD27" s="42">
        <v>0</v>
      </c>
      <c r="CE27" s="42">
        <v>0</v>
      </c>
      <c r="CF27" s="42">
        <v>0</v>
      </c>
      <c r="CG27" s="42">
        <v>0</v>
      </c>
      <c r="CH27" s="42"/>
      <c r="CI27" s="42"/>
      <c r="CJ27" s="42"/>
      <c r="CK27" s="42"/>
      <c r="CL27" s="42"/>
      <c r="CM27" s="42"/>
      <c r="CN27" s="42"/>
      <c r="CO27" s="42"/>
      <c r="CP27" s="42" t="s">
        <v>403</v>
      </c>
      <c r="CQ27" s="42"/>
      <c r="CR27" s="42"/>
      <c r="CS27" s="53" t="s">
        <v>297</v>
      </c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 t="e">
        <v>#N/A</v>
      </c>
      <c r="DV27" s="42">
        <f t="shared" si="21"/>
        <v>3</v>
      </c>
      <c r="DW27" s="128">
        <f t="shared" si="22"/>
        <v>4</v>
      </c>
      <c r="DX27" s="128">
        <f t="shared" si="23"/>
        <v>4</v>
      </c>
      <c r="DY27" s="128">
        <f t="shared" si="24"/>
        <v>3</v>
      </c>
      <c r="DZ27" s="128"/>
      <c r="EK27" s="269">
        <f t="shared" si="25"/>
        <v>4.4</v>
      </c>
      <c r="EL27" s="270">
        <f>EL26</f>
        <v>0.1</v>
      </c>
      <c r="EM27" s="271">
        <v>2</v>
      </c>
      <c r="EN27" s="108">
        <v>5</v>
      </c>
      <c r="EO27" s="271">
        <v>3</v>
      </c>
      <c r="EP27" s="108">
        <v>2</v>
      </c>
      <c r="EQ27" s="271">
        <v>4</v>
      </c>
      <c r="ER27" s="108">
        <v>1</v>
      </c>
      <c r="ES27" s="108">
        <f t="shared" si="26"/>
        <v>2.5</v>
      </c>
      <c r="ET27" s="108">
        <f t="shared" si="27"/>
        <v>7.5</v>
      </c>
      <c r="EU27" s="283">
        <f t="shared" si="28"/>
        <v>0.021333</v>
      </c>
      <c r="EV27" s="108">
        <f t="shared" si="29"/>
        <v>15</v>
      </c>
      <c r="EW27" s="293">
        <f t="shared" si="30"/>
        <v>0.010667</v>
      </c>
      <c r="EX27" s="108">
        <f t="shared" si="31"/>
        <v>22.5</v>
      </c>
      <c r="EY27" s="294">
        <f t="shared" si="32"/>
        <v>0.007111</v>
      </c>
      <c r="FB27" s="300"/>
      <c r="FC27" s="91"/>
      <c r="FG27" s="310"/>
      <c r="FH27" s="311">
        <v>0</v>
      </c>
      <c r="FI27" s="146">
        <v>1</v>
      </c>
      <c r="FJ27" s="310">
        <f t="shared" si="33"/>
        <v>0</v>
      </c>
      <c r="FK27" s="311">
        <f t="shared" si="34"/>
        <v>0</v>
      </c>
      <c r="FL27" s="146">
        <f t="shared" si="35"/>
        <v>1</v>
      </c>
      <c r="FM27" s="310">
        <f t="shared" si="36"/>
        <v>0</v>
      </c>
      <c r="FN27" s="311">
        <f t="shared" si="37"/>
        <v>0</v>
      </c>
      <c r="FO27" s="146">
        <f t="shared" si="38"/>
        <v>1</v>
      </c>
      <c r="FP27" s="310">
        <f t="shared" si="39"/>
        <v>0</v>
      </c>
      <c r="FQ27" s="311">
        <f t="shared" si="40"/>
        <v>0</v>
      </c>
      <c r="FR27" s="146">
        <f t="shared" si="41"/>
        <v>1</v>
      </c>
      <c r="FS27" s="310">
        <f t="shared" si="42"/>
        <v>0</v>
      </c>
      <c r="FT27" s="311">
        <f t="shared" si="43"/>
        <v>0</v>
      </c>
      <c r="FU27" s="146">
        <f t="shared" si="44"/>
        <v>1</v>
      </c>
      <c r="FV27" s="310">
        <f t="shared" si="45"/>
        <v>0</v>
      </c>
      <c r="FW27" s="311">
        <f t="shared" si="46"/>
        <v>0</v>
      </c>
      <c r="FX27" s="146">
        <f t="shared" si="47"/>
        <v>1</v>
      </c>
      <c r="FY27" s="310">
        <f t="shared" si="48"/>
        <v>0</v>
      </c>
      <c r="FZ27" s="311">
        <f t="shared" si="49"/>
        <v>0</v>
      </c>
      <c r="GA27" s="146">
        <f t="shared" si="50"/>
        <v>1</v>
      </c>
      <c r="GB27" s="310">
        <f t="shared" si="51"/>
        <v>0</v>
      </c>
      <c r="GC27" s="311">
        <f t="shared" si="52"/>
        <v>0</v>
      </c>
      <c r="GD27" s="146">
        <f t="shared" si="53"/>
        <v>1</v>
      </c>
      <c r="GE27" s="310">
        <f t="shared" si="54"/>
        <v>0</v>
      </c>
      <c r="GF27" s="311">
        <f t="shared" si="55"/>
        <v>0</v>
      </c>
      <c r="GG27" s="146">
        <f t="shared" si="56"/>
        <v>1</v>
      </c>
      <c r="GH27" s="310">
        <f t="shared" si="57"/>
        <v>0</v>
      </c>
      <c r="GI27" s="311">
        <f t="shared" si="58"/>
        <v>0</v>
      </c>
      <c r="GJ27" s="146">
        <f t="shared" si="59"/>
        <v>1</v>
      </c>
      <c r="GK27" s="310">
        <f t="shared" si="60"/>
        <v>0</v>
      </c>
      <c r="GL27" s="311">
        <f t="shared" si="61"/>
        <v>0</v>
      </c>
      <c r="GM27" s="146">
        <f t="shared" si="62"/>
        <v>2</v>
      </c>
      <c r="GN27" s="310">
        <f t="shared" si="63"/>
        <v>0</v>
      </c>
      <c r="GO27" s="311">
        <f t="shared" si="64"/>
        <v>0</v>
      </c>
      <c r="GP27" s="146">
        <f t="shared" si="65"/>
        <v>4</v>
      </c>
      <c r="GQ27" s="310">
        <f t="shared" si="66"/>
        <v>0</v>
      </c>
      <c r="GR27" s="311">
        <f t="shared" si="67"/>
        <v>0</v>
      </c>
      <c r="GS27" s="146">
        <f t="shared" si="68"/>
        <v>6</v>
      </c>
      <c r="GT27" s="310">
        <f t="shared" si="69"/>
        <v>0</v>
      </c>
      <c r="GU27" s="311">
        <f t="shared" si="70"/>
        <v>0</v>
      </c>
      <c r="GV27" s="146">
        <f t="shared" si="71"/>
        <v>8</v>
      </c>
      <c r="GW27" s="310">
        <f t="shared" si="72"/>
        <v>0</v>
      </c>
      <c r="GX27" s="311">
        <f t="shared" si="73"/>
        <v>0</v>
      </c>
      <c r="GY27" s="146">
        <f t="shared" si="74"/>
        <v>10</v>
      </c>
      <c r="GZ27" s="310">
        <f t="shared" si="75"/>
        <v>0</v>
      </c>
      <c r="HA27" s="311">
        <f t="shared" si="76"/>
        <v>0</v>
      </c>
      <c r="HB27" s="146">
        <f t="shared" si="77"/>
        <v>20</v>
      </c>
      <c r="HC27" s="310">
        <f t="shared" si="78"/>
        <v>0</v>
      </c>
      <c r="HD27" s="311">
        <f t="shared" si="79"/>
        <v>0</v>
      </c>
      <c r="HE27" s="146">
        <f t="shared" si="80"/>
        <v>40</v>
      </c>
      <c r="HF27" s="310">
        <f t="shared" si="81"/>
        <v>0</v>
      </c>
      <c r="HG27" s="311">
        <f t="shared" si="82"/>
        <v>0</v>
      </c>
      <c r="HH27" s="146">
        <f t="shared" si="83"/>
        <v>60</v>
      </c>
      <c r="HI27" s="310">
        <f t="shared" si="84"/>
        <v>0</v>
      </c>
      <c r="HJ27" s="311">
        <f t="shared" si="85"/>
        <v>0</v>
      </c>
      <c r="HK27" s="146">
        <f t="shared" si="86"/>
        <v>80</v>
      </c>
      <c r="HL27" s="310">
        <f t="shared" si="87"/>
        <v>0</v>
      </c>
      <c r="HM27" s="311">
        <f t="shared" si="88"/>
        <v>0</v>
      </c>
      <c r="HN27" s="146">
        <f t="shared" si="89"/>
        <v>100</v>
      </c>
      <c r="HO27" s="310">
        <f t="shared" si="90"/>
        <v>0</v>
      </c>
      <c r="HQ27" s="300"/>
      <c r="HR27" s="91"/>
      <c r="HV27" s="310"/>
      <c r="HW27" s="311">
        <f>HW11</f>
        <v>1</v>
      </c>
      <c r="HX27" s="146">
        <v>1</v>
      </c>
      <c r="HY27" s="310">
        <f t="shared" si="91"/>
        <v>4.44444444444445e-7</v>
      </c>
      <c r="HZ27" s="311">
        <f t="shared" si="92"/>
        <v>1</v>
      </c>
      <c r="IA27" s="146">
        <f t="shared" si="93"/>
        <v>1</v>
      </c>
      <c r="IB27" s="310">
        <f t="shared" si="94"/>
        <v>8.8888888888889e-7</v>
      </c>
      <c r="IC27" s="311">
        <f t="shared" si="95"/>
        <v>1</v>
      </c>
      <c r="ID27" s="146">
        <f t="shared" si="96"/>
        <v>1</v>
      </c>
      <c r="IE27" s="310">
        <f t="shared" si="97"/>
        <v>1.33333333333333e-6</v>
      </c>
      <c r="IF27" s="311">
        <f t="shared" si="98"/>
        <v>1</v>
      </c>
      <c r="IG27" s="146">
        <f t="shared" si="99"/>
        <v>1</v>
      </c>
      <c r="IH27" s="310">
        <f t="shared" si="100"/>
        <v>1.77777777777778e-6</v>
      </c>
      <c r="II27" s="311">
        <f t="shared" si="101"/>
        <v>1</v>
      </c>
      <c r="IJ27" s="146">
        <f t="shared" si="102"/>
        <v>1</v>
      </c>
      <c r="IK27" s="310">
        <f t="shared" si="103"/>
        <v>2.22222222222222e-6</v>
      </c>
      <c r="IL27" s="311">
        <f t="shared" si="104"/>
        <v>1</v>
      </c>
      <c r="IM27" s="146">
        <f t="shared" si="105"/>
        <v>1</v>
      </c>
      <c r="IN27" s="310">
        <f t="shared" si="106"/>
        <v>4.44444444444445e-6</v>
      </c>
      <c r="IO27" s="311">
        <f t="shared" si="107"/>
        <v>1</v>
      </c>
      <c r="IP27" s="146">
        <f t="shared" si="108"/>
        <v>1</v>
      </c>
      <c r="IQ27" s="310">
        <f t="shared" si="109"/>
        <v>8.8888888888889e-6</v>
      </c>
      <c r="IR27" s="311">
        <f t="shared" si="110"/>
        <v>1</v>
      </c>
      <c r="IS27" s="146">
        <f t="shared" si="111"/>
        <v>1</v>
      </c>
      <c r="IT27" s="310">
        <f t="shared" si="112"/>
        <v>1.33333333333333e-5</v>
      </c>
      <c r="IU27" s="311">
        <f t="shared" si="113"/>
        <v>1</v>
      </c>
      <c r="IV27" s="146">
        <f t="shared" si="114"/>
        <v>1</v>
      </c>
      <c r="IW27" s="310">
        <f t="shared" si="115"/>
        <v>1.77777777777778e-5</v>
      </c>
      <c r="IX27" s="311">
        <f t="shared" si="116"/>
        <v>1</v>
      </c>
      <c r="IY27" s="146">
        <f t="shared" si="117"/>
        <v>1</v>
      </c>
      <c r="IZ27" s="310">
        <f t="shared" si="118"/>
        <v>2.22222222222222e-5</v>
      </c>
      <c r="JA27" s="311">
        <f t="shared" si="119"/>
        <v>1</v>
      </c>
      <c r="JB27" s="146">
        <f t="shared" si="120"/>
        <v>1</v>
      </c>
      <c r="JC27" s="310">
        <f t="shared" si="121"/>
        <v>4.44444444444445e-5</v>
      </c>
      <c r="JD27" s="311">
        <f t="shared" si="122"/>
        <v>1</v>
      </c>
      <c r="JE27" s="146">
        <f t="shared" si="123"/>
        <v>1</v>
      </c>
      <c r="JF27" s="310">
        <f t="shared" si="124"/>
        <v>8.8888888888889e-5</v>
      </c>
      <c r="JG27" s="311">
        <f t="shared" si="125"/>
        <v>1</v>
      </c>
      <c r="JH27" s="146">
        <f t="shared" si="126"/>
        <v>1</v>
      </c>
      <c r="JI27" s="310">
        <f t="shared" si="127"/>
        <v>0.000133333333333333</v>
      </c>
      <c r="JJ27" s="311">
        <f t="shared" si="128"/>
        <v>1</v>
      </c>
      <c r="JK27" s="146">
        <f t="shared" si="129"/>
        <v>1</v>
      </c>
      <c r="JL27" s="310">
        <f t="shared" si="130"/>
        <v>0.000177777777777778</v>
      </c>
      <c r="JM27" s="311">
        <f t="shared" si="131"/>
        <v>1</v>
      </c>
      <c r="JN27" s="146">
        <f t="shared" si="132"/>
        <v>1</v>
      </c>
      <c r="JO27" s="310">
        <f t="shared" si="133"/>
        <v>0.000222222222222222</v>
      </c>
      <c r="JP27" s="311">
        <f t="shared" si="134"/>
        <v>1</v>
      </c>
      <c r="JQ27" s="146">
        <f t="shared" si="135"/>
        <v>1</v>
      </c>
      <c r="JR27" s="310">
        <f t="shared" si="136"/>
        <v>0.000444444444444445</v>
      </c>
      <c r="JS27" s="311">
        <f t="shared" si="137"/>
        <v>1</v>
      </c>
      <c r="JT27" s="146">
        <f t="shared" si="138"/>
        <v>1</v>
      </c>
      <c r="JU27" s="310">
        <f t="shared" si="139"/>
        <v>0.00088888888888889</v>
      </c>
      <c r="JV27" s="311">
        <f t="shared" si="140"/>
        <v>1</v>
      </c>
      <c r="JW27" s="146">
        <f t="shared" si="141"/>
        <v>1</v>
      </c>
      <c r="JX27" s="310">
        <f t="shared" si="142"/>
        <v>0.00133333333333333</v>
      </c>
      <c r="JY27" s="311">
        <f t="shared" si="143"/>
        <v>1</v>
      </c>
      <c r="JZ27" s="146">
        <f t="shared" si="144"/>
        <v>1</v>
      </c>
      <c r="KA27" s="310">
        <f t="shared" si="145"/>
        <v>0.00177777777777778</v>
      </c>
      <c r="KB27" s="311">
        <f t="shared" si="146"/>
        <v>1</v>
      </c>
      <c r="KC27" s="146">
        <f t="shared" si="147"/>
        <v>1</v>
      </c>
      <c r="KD27" s="310">
        <f t="shared" si="148"/>
        <v>0.00222222222222222</v>
      </c>
      <c r="KI27" s="334">
        <f t="shared" ref="KI27:LB27" si="211">$AI27*KI$4/10000*$F27*KI$3/$KQ$1</f>
        <v>0</v>
      </c>
      <c r="KJ27" s="334">
        <f t="shared" si="211"/>
        <v>0</v>
      </c>
      <c r="KK27" s="334">
        <f t="shared" si="211"/>
        <v>0</v>
      </c>
      <c r="KL27" s="334">
        <f t="shared" si="211"/>
        <v>0.00016</v>
      </c>
      <c r="KM27" s="334">
        <f t="shared" si="211"/>
        <v>0.0002</v>
      </c>
      <c r="KN27" s="334">
        <f t="shared" si="211"/>
        <v>0.0004</v>
      </c>
      <c r="KO27" s="334">
        <f t="shared" si="211"/>
        <v>0.0008</v>
      </c>
      <c r="KP27" s="334">
        <f t="shared" si="211"/>
        <v>0.0012</v>
      </c>
      <c r="KQ27" s="334">
        <f t="shared" si="211"/>
        <v>0.0016</v>
      </c>
      <c r="KR27" s="334">
        <f t="shared" si="211"/>
        <v>0.002</v>
      </c>
      <c r="KS27" s="334">
        <f t="shared" si="211"/>
        <v>0.004</v>
      </c>
      <c r="KT27" s="334">
        <f t="shared" si="211"/>
        <v>0.005</v>
      </c>
      <c r="KU27" s="334">
        <f t="shared" si="211"/>
        <v>0.0049992</v>
      </c>
      <c r="KV27" s="334">
        <f t="shared" si="211"/>
        <v>0.0049984</v>
      </c>
      <c r="KW27" s="334">
        <f t="shared" si="211"/>
        <v>0.004998</v>
      </c>
      <c r="KX27" s="334">
        <f t="shared" si="211"/>
        <v>0.004996</v>
      </c>
      <c r="KY27" s="334">
        <f t="shared" si="211"/>
        <v>0.004992</v>
      </c>
      <c r="KZ27" s="334">
        <f t="shared" si="211"/>
        <v>0.004992</v>
      </c>
      <c r="LA27" s="334">
        <f t="shared" si="211"/>
        <v>0.004992</v>
      </c>
      <c r="LB27" s="334">
        <f t="shared" si="211"/>
        <v>0.00498</v>
      </c>
      <c r="LI27" s="79">
        <v>0</v>
      </c>
      <c r="LJ27" s="79">
        <v>0</v>
      </c>
      <c r="LK27" s="79">
        <v>0</v>
      </c>
      <c r="LN27" s="108"/>
      <c r="LO27" s="343">
        <v>0.05</v>
      </c>
      <c r="LP27" s="343">
        <v>0.05</v>
      </c>
      <c r="LQ27" s="343">
        <v>0.05</v>
      </c>
      <c r="LR27" s="343">
        <v>0.05</v>
      </c>
      <c r="LS27" s="343">
        <v>0.05</v>
      </c>
      <c r="LT27" s="343">
        <v>0.025</v>
      </c>
      <c r="LU27" s="343">
        <v>0.025</v>
      </c>
      <c r="LV27" s="343">
        <v>0.025</v>
      </c>
      <c r="LW27" s="343">
        <v>0.025</v>
      </c>
      <c r="LX27" s="343">
        <v>0.025</v>
      </c>
      <c r="LY27" s="343">
        <v>0.005</v>
      </c>
      <c r="LZ27" s="343">
        <v>0.005</v>
      </c>
      <c r="MA27" s="343">
        <v>0.005</v>
      </c>
      <c r="MB27" s="343">
        <v>0.005</v>
      </c>
      <c r="MC27" s="343">
        <v>0.005</v>
      </c>
      <c r="MD27" s="343">
        <v>0.0009</v>
      </c>
      <c r="ME27" s="343">
        <v>0.0009</v>
      </c>
      <c r="MF27" s="343">
        <v>0.0009</v>
      </c>
      <c r="MG27" s="343">
        <v>0.0009</v>
      </c>
      <c r="MH27" s="343">
        <v>0.0009</v>
      </c>
      <c r="MI27" s="343">
        <v>0.0006</v>
      </c>
      <c r="MJ27" s="343">
        <v>0.00045</v>
      </c>
      <c r="MK27" s="343">
        <v>0.0004</v>
      </c>
      <c r="ML27" s="343">
        <v>0.0003</v>
      </c>
      <c r="MM27" s="343">
        <v>0.00025</v>
      </c>
      <c r="MN27" s="343">
        <v>0.00025</v>
      </c>
      <c r="MO27" s="343">
        <v>0.0002</v>
      </c>
      <c r="MP27" s="343">
        <v>0.0002</v>
      </c>
      <c r="MQ27" s="343"/>
      <c r="MR27" s="104">
        <v>1</v>
      </c>
      <c r="MS27" s="104">
        <v>1</v>
      </c>
      <c r="MT27" s="104">
        <v>1</v>
      </c>
      <c r="MU27" s="104">
        <v>1</v>
      </c>
      <c r="MV27" s="104">
        <v>1</v>
      </c>
      <c r="MW27" s="104">
        <v>1</v>
      </c>
      <c r="MX27" s="91">
        <v>1</v>
      </c>
      <c r="MY27" s="91">
        <v>1</v>
      </c>
      <c r="MZ27" s="91">
        <v>1</v>
      </c>
      <c r="NA27" s="91">
        <v>1</v>
      </c>
      <c r="NB27" s="91">
        <v>1</v>
      </c>
      <c r="NC27" s="91">
        <v>1</v>
      </c>
      <c r="ND27" s="91">
        <v>1</v>
      </c>
      <c r="NE27" s="91">
        <v>1</v>
      </c>
      <c r="NF27" s="91">
        <v>1</v>
      </c>
      <c r="NG27" s="91">
        <v>1</v>
      </c>
      <c r="NH27" s="91">
        <v>1</v>
      </c>
      <c r="NI27" s="91">
        <v>1</v>
      </c>
      <c r="NJ27" s="91">
        <v>1</v>
      </c>
      <c r="NK27" s="91">
        <v>1</v>
      </c>
      <c r="NL27" s="91">
        <v>1</v>
      </c>
      <c r="NM27" s="91">
        <v>1</v>
      </c>
      <c r="NN27" s="91">
        <v>1</v>
      </c>
      <c r="NO27" s="91">
        <v>1</v>
      </c>
      <c r="NP27" s="91">
        <v>1</v>
      </c>
      <c r="NQ27" s="91">
        <v>1</v>
      </c>
      <c r="NR27" s="91">
        <v>1</v>
      </c>
      <c r="NS27" s="91">
        <v>1</v>
      </c>
      <c r="NT27" s="91"/>
      <c r="NU27" s="345">
        <f t="shared" si="150"/>
        <v>0.0002</v>
      </c>
      <c r="NV27" s="345">
        <f t="shared" si="151"/>
        <v>0.0004</v>
      </c>
      <c r="NW27" s="345">
        <f t="shared" si="152"/>
        <v>0.0006</v>
      </c>
      <c r="NX27" s="345">
        <f t="shared" si="153"/>
        <v>0.0008</v>
      </c>
      <c r="NY27" s="345">
        <f t="shared" si="154"/>
        <v>0.001</v>
      </c>
      <c r="NZ27" s="345">
        <f t="shared" si="155"/>
        <v>0.001</v>
      </c>
      <c r="OA27" s="345">
        <f t="shared" si="156"/>
        <v>0.002</v>
      </c>
      <c r="OB27" s="345">
        <f t="shared" si="157"/>
        <v>0.003</v>
      </c>
      <c r="OC27" s="345">
        <f t="shared" si="158"/>
        <v>0.004</v>
      </c>
      <c r="OD27" s="345">
        <f t="shared" si="159"/>
        <v>0.005</v>
      </c>
      <c r="OE27" s="345">
        <f t="shared" si="160"/>
        <v>0.002</v>
      </c>
      <c r="OF27" s="345">
        <f t="shared" si="161"/>
        <v>0.004</v>
      </c>
      <c r="OG27" s="345">
        <f t="shared" si="162"/>
        <v>0.006</v>
      </c>
      <c r="OH27" s="345">
        <f t="shared" si="163"/>
        <v>0.008</v>
      </c>
      <c r="OI27" s="345">
        <f t="shared" si="164"/>
        <v>0.01</v>
      </c>
      <c r="OJ27" s="345">
        <f t="shared" si="165"/>
        <v>0.0036</v>
      </c>
      <c r="OK27" s="345">
        <f t="shared" si="166"/>
        <v>0.0072</v>
      </c>
      <c r="OL27" s="345">
        <f t="shared" si="167"/>
        <v>0.0108</v>
      </c>
      <c r="OM27" s="345">
        <f t="shared" si="168"/>
        <v>0.0144</v>
      </c>
      <c r="ON27" s="345">
        <f t="shared" si="169"/>
        <v>0.018</v>
      </c>
      <c r="OO27" s="345">
        <f t="shared" si="170"/>
        <v>0.018</v>
      </c>
      <c r="OP27" s="345">
        <f t="shared" si="171"/>
        <v>0.018</v>
      </c>
      <c r="OQ27" s="345">
        <f t="shared" si="172"/>
        <v>0.02</v>
      </c>
      <c r="OR27" s="345">
        <f t="shared" si="173"/>
        <v>0.018</v>
      </c>
      <c r="OS27" s="345">
        <f t="shared" si="174"/>
        <v>0.0175</v>
      </c>
      <c r="OT27" s="345">
        <f t="shared" si="175"/>
        <v>0.02</v>
      </c>
      <c r="OU27" s="345">
        <f t="shared" si="176"/>
        <v>0.018</v>
      </c>
      <c r="OV27" s="345">
        <f t="shared" si="177"/>
        <v>0.02</v>
      </c>
      <c r="PE27" s="369"/>
      <c r="PF27" s="370">
        <f>PF$3*$F27*$AG27*PF$4/'[1]Sheet3 '!$AJ$5</f>
        <v>0.00056</v>
      </c>
      <c r="PG27" s="370">
        <f>PG$3*$F27*$AG27*PG$4/'[1]Sheet3 '!$AJ$5</f>
        <v>0.0005598</v>
      </c>
      <c r="PH27" s="370">
        <f>PH$3*$F27*$AG27*PH$4/'[1]Sheet3 '!$AJ$5</f>
        <v>0.00056</v>
      </c>
      <c r="PI27" s="370">
        <f>PI$3*$F27*$AG27*PI$4/'[1]Sheet3 '!$AJ$5</f>
        <v>0.000504</v>
      </c>
      <c r="PJ27" s="370">
        <f>PJ$3*$F27*$AG27*PJ$4/'[1]Sheet3 '!$AJ$5</f>
        <v>0.000504</v>
      </c>
      <c r="PK27" s="370">
        <f>PK$3*$F27*$AG27*PK$4/'[1]Sheet3 '!$AJ$5</f>
        <v>0.00048</v>
      </c>
      <c r="PL27" s="370">
        <f>PL$3*$F27*$AG27*PL$4/'[1]Sheet3 '!$AJ$5</f>
        <v>0.000432</v>
      </c>
      <c r="PM27" s="370">
        <f>PM$3*$F27*$AG27*PM$4/'[1]Sheet3 '!$AJ$5</f>
        <v>0.000408</v>
      </c>
      <c r="PN27" s="370">
        <f>PN$3*$F27*$AG27*PN$4/'[1]Sheet3 '!$AJ$5</f>
        <v>0.0003704</v>
      </c>
      <c r="PO27" s="370">
        <f>PO$3*$F27*$AG27*PO$4/'[1]Sheet3 '!$AJ$5</f>
        <v>0.00032</v>
      </c>
      <c r="PP27" s="370">
        <f>PP$3*$F27*$AG27*PP$4/'[1]Sheet3 '!$AJ$5</f>
        <v>0.000288</v>
      </c>
      <c r="PQ27" s="370">
        <f>PQ$3*$F27*$AG27*PQ$4/'[1]Sheet3 '!$AJ$5</f>
        <v>0.000256</v>
      </c>
      <c r="PR27" s="370">
        <f>PR$3*$F27*$AG27*PR$4/'[1]Sheet3 '!$AJ$5</f>
        <v>0.00016</v>
      </c>
      <c r="PS27" s="367"/>
      <c r="PT27" s="367"/>
      <c r="PU27" s="367"/>
    </row>
    <row r="28" s="93" customFormat="1" ht="16.2" spans="1:437">
      <c r="A28" s="109">
        <v>23</v>
      </c>
      <c r="B28" s="109"/>
      <c r="C28" s="109">
        <v>3</v>
      </c>
      <c r="D28" s="109">
        <v>-1</v>
      </c>
      <c r="E28" s="109"/>
      <c r="F28" s="109">
        <v>135</v>
      </c>
      <c r="G28" s="109"/>
      <c r="H28" s="109">
        <f t="shared" si="5"/>
        <v>135</v>
      </c>
      <c r="I28" s="129"/>
      <c r="J28" s="39">
        <f t="shared" si="6"/>
        <v>135</v>
      </c>
      <c r="K28" s="130" t="s">
        <v>406</v>
      </c>
      <c r="L28" s="130"/>
      <c r="M28" s="128">
        <f t="shared" si="178"/>
        <v>23</v>
      </c>
      <c r="N28" s="39">
        <v>0</v>
      </c>
      <c r="O28" s="39">
        <v>0</v>
      </c>
      <c r="P28" s="39">
        <v>0</v>
      </c>
      <c r="Q28" s="140">
        <v>0.0937496</v>
      </c>
      <c r="R28" s="91">
        <v>5</v>
      </c>
      <c r="S28" s="141">
        <v>0</v>
      </c>
      <c r="T28" s="146">
        <f t="shared" si="9"/>
        <v>0.0225</v>
      </c>
      <c r="U28" s="143">
        <v>0</v>
      </c>
      <c r="V28" s="143" t="s">
        <v>405</v>
      </c>
      <c r="W28" s="147">
        <v>0</v>
      </c>
      <c r="X28" s="145">
        <v>8</v>
      </c>
      <c r="Y28" s="166">
        <v>1</v>
      </c>
      <c r="Z28" s="143" t="str">
        <f t="shared" ref="Z28:Z59" si="212">"[["&amp;FH28&amp;","&amp;FI28&amp;"],["&amp;FK28&amp;","&amp;FL28&amp;"],["&amp;FN28&amp;","&amp;FO28&amp;"],["&amp;FQ28&amp;","&amp;FR28&amp;"],["&amp;FT28&amp;","&amp;FU28&amp;"],["&amp;FW28&amp;","&amp;FX28&amp;"],["&amp;FZ28&amp;","&amp;GA28&amp;"],["&amp;GC28&amp;","&amp;GD28&amp;"],["&amp;GF28&amp;","&amp;GG28&amp;"],["&amp;GI28&amp;","&amp;GJ28&amp;"],["&amp;GL28&amp;","&amp;GM28&amp;"],["&amp;GO28&amp;","&amp;GP28&amp;"],["&amp;GR28&amp;","&amp;GS28&amp;"],["&amp;GU28&amp;","&amp;GV28&amp;"],["&amp;GX28&amp;","&amp;GY28&amp;"],["&amp;HA28&amp;","&amp;HB28&amp;"],["&amp;HD28&amp;","&amp;HE28&amp;"],["&amp;HG28&amp;","&amp;HH28&amp;"],["&amp;HJ28&amp;","&amp;HK28&amp;"],["&amp;HM28&amp;","&amp;HN28&amp;"]]"</f>
        <v>[[0,1],[0,1],[0,1],[0,1],[0,1],[0,1],[0,1],[0,1],[0,1],[0,1],[0,2],[0,4],[0,6],[0,8],[0,10],[0,20],[0,40],[0,60],[0,80],[0,100]]</v>
      </c>
      <c r="AA28" s="143">
        <v>1</v>
      </c>
      <c r="AB28" s="143">
        <v>1</v>
      </c>
      <c r="AC28" s="143" t="str">
        <f t="shared" si="11"/>
        <v>[[1,1],[1,1],[1,1],[1,1],[1,1],[1,1],[1,1],[1,1],[1,1],[1,1],[1,1],[1,1],[1,1],[1,1],[1,1],[1,1],[1,1],[1,1],[1,1],[1,1]]</v>
      </c>
      <c r="AD28" s="39">
        <v>0</v>
      </c>
      <c r="AE28" s="39">
        <f>AE14</f>
        <v>0</v>
      </c>
      <c r="AF28" s="168">
        <f t="shared" si="12"/>
        <v>0</v>
      </c>
      <c r="AG28" s="168">
        <v>0.05</v>
      </c>
      <c r="AH28" s="168">
        <v>0</v>
      </c>
      <c r="AI28" s="186">
        <f>AI37</f>
        <v>0.05</v>
      </c>
      <c r="AJ28" s="186">
        <f t="shared" si="201"/>
        <v>0</v>
      </c>
      <c r="AK28" s="186">
        <f t="shared" si="202"/>
        <v>0</v>
      </c>
      <c r="AL28" s="187">
        <v>0</v>
      </c>
      <c r="AM28" s="108" t="str">
        <f t="shared" si="13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28" s="39" t="str">
        <f t="shared" ref="AN28:AN59" si="213">"[["&amp;EM28&amp;","&amp;EN28&amp;"],["&amp;EO28&amp;","&amp;EP28&amp;"],["&amp;EQ28&amp;","&amp;ER28&amp;"]]"</f>
        <v>[[2,5],[3,2],[4,1]]</v>
      </c>
      <c r="AO28" s="195" t="str">
        <f t="shared" ref="AO28:AO53" si="214">"["&amp;EU28&amp;","&amp;EW28&amp;","&amp;EY28&amp;"]"</f>
        <v>[0.72,0.36,0.24]</v>
      </c>
      <c r="AP28" s="195">
        <v>0</v>
      </c>
      <c r="AQ28" s="195">
        <v>1</v>
      </c>
      <c r="AR28" s="195">
        <f t="shared" si="16"/>
        <v>1</v>
      </c>
      <c r="AS28" s="195">
        <v>0</v>
      </c>
      <c r="AT28" s="195">
        <v>0.4</v>
      </c>
      <c r="AU28" s="195" t="s">
        <v>288</v>
      </c>
      <c r="AV28" s="195">
        <v>1</v>
      </c>
      <c r="AW28" s="199">
        <v>7</v>
      </c>
      <c r="AX28" s="39">
        <f>IF(C28=4,1,IF(C28=6,2,-1))</f>
        <v>-1</v>
      </c>
      <c r="AY28" s="39">
        <v>0</v>
      </c>
      <c r="AZ28" s="39">
        <f>AZ14</f>
        <v>0</v>
      </c>
      <c r="BA28" s="96"/>
      <c r="BB28" s="96" t="s">
        <v>365</v>
      </c>
      <c r="BC28" s="39">
        <v>1</v>
      </c>
      <c r="BD28" s="115">
        <f t="shared" si="210"/>
        <v>1.5</v>
      </c>
      <c r="BE28" s="39"/>
      <c r="BF28" s="39"/>
      <c r="BG28" s="39">
        <v>1</v>
      </c>
      <c r="BH28" s="39">
        <v>1</v>
      </c>
      <c r="BI28" s="39" t="s">
        <v>407</v>
      </c>
      <c r="BJ28" s="203">
        <v>0.75</v>
      </c>
      <c r="BK28" s="203">
        <v>0.6</v>
      </c>
      <c r="BL28" s="96">
        <f t="shared" ref="BL28:BL42" si="215">F28</f>
        <v>135</v>
      </c>
      <c r="BM28" s="96" t="s">
        <v>291</v>
      </c>
      <c r="BN28" s="96">
        <v>1</v>
      </c>
      <c r="BO28" s="96" t="s">
        <v>292</v>
      </c>
      <c r="BP28" s="96" t="s">
        <v>401</v>
      </c>
      <c r="BQ28" s="207" t="s">
        <v>408</v>
      </c>
      <c r="BR28" s="207" t="s">
        <v>408</v>
      </c>
      <c r="BS28" s="127"/>
      <c r="BT28" s="127"/>
      <c r="BU28" s="127"/>
      <c r="BV28" s="127"/>
      <c r="BW28" s="127" t="s">
        <v>295</v>
      </c>
      <c r="BX28" s="218">
        <v>0</v>
      </c>
      <c r="BY28" s="128">
        <f t="shared" si="19"/>
        <v>90</v>
      </c>
      <c r="BZ28" s="219" t="str">
        <f t="shared" si="20"/>
        <v>[90,6,135,90]</v>
      </c>
      <c r="CA28" s="42">
        <v>0</v>
      </c>
      <c r="CB28" s="42">
        <v>1</v>
      </c>
      <c r="CC28" s="42">
        <v>1</v>
      </c>
      <c r="CD28" s="42">
        <v>1</v>
      </c>
      <c r="CE28" s="42">
        <v>1</v>
      </c>
      <c r="CF28" s="42">
        <v>0</v>
      </c>
      <c r="CG28" s="42">
        <v>1</v>
      </c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53" t="s">
        <v>297</v>
      </c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 t="e">
        <v>#N/A</v>
      </c>
      <c r="DV28" s="236">
        <f t="shared" si="21"/>
        <v>90</v>
      </c>
      <c r="DW28" s="237">
        <f t="shared" si="22"/>
        <v>6</v>
      </c>
      <c r="DX28" s="237">
        <f t="shared" si="23"/>
        <v>135</v>
      </c>
      <c r="DY28" s="128">
        <f t="shared" si="24"/>
        <v>90</v>
      </c>
      <c r="DZ28" s="237"/>
      <c r="EC28" s="257"/>
      <c r="EK28" s="273">
        <f t="shared" si="25"/>
        <v>148.5</v>
      </c>
      <c r="EL28" s="270">
        <f>EL37</f>
        <v>0.1</v>
      </c>
      <c r="EM28" s="274">
        <v>2</v>
      </c>
      <c r="EN28" s="274">
        <v>5</v>
      </c>
      <c r="EO28" s="274">
        <v>3</v>
      </c>
      <c r="EP28" s="274">
        <v>2</v>
      </c>
      <c r="EQ28" s="274">
        <v>4</v>
      </c>
      <c r="ER28" s="274">
        <v>1</v>
      </c>
      <c r="ES28" s="274">
        <f t="shared" si="26"/>
        <v>2.5</v>
      </c>
      <c r="ET28" s="274">
        <f t="shared" si="27"/>
        <v>7.5</v>
      </c>
      <c r="EU28" s="284">
        <f t="shared" si="28"/>
        <v>0.72</v>
      </c>
      <c r="EV28" s="274">
        <f t="shared" si="29"/>
        <v>15</v>
      </c>
      <c r="EW28" s="302">
        <f t="shared" si="30"/>
        <v>0.36</v>
      </c>
      <c r="EX28" s="274">
        <f t="shared" si="31"/>
        <v>22.5</v>
      </c>
      <c r="EY28" s="303">
        <f t="shared" si="32"/>
        <v>0.24</v>
      </c>
      <c r="FB28" s="304"/>
      <c r="FG28" s="313"/>
      <c r="FH28" s="314">
        <v>0</v>
      </c>
      <c r="FI28" s="314">
        <v>1</v>
      </c>
      <c r="FJ28" s="313">
        <f t="shared" si="33"/>
        <v>0</v>
      </c>
      <c r="FK28" s="314">
        <f t="shared" si="34"/>
        <v>0</v>
      </c>
      <c r="FL28" s="314">
        <f t="shared" si="35"/>
        <v>1</v>
      </c>
      <c r="FM28" s="313">
        <f t="shared" si="36"/>
        <v>0</v>
      </c>
      <c r="FN28" s="314">
        <f t="shared" si="37"/>
        <v>0</v>
      </c>
      <c r="FO28" s="314">
        <f t="shared" si="38"/>
        <v>1</v>
      </c>
      <c r="FP28" s="313">
        <f t="shared" si="39"/>
        <v>0</v>
      </c>
      <c r="FQ28" s="314">
        <f t="shared" si="40"/>
        <v>0</v>
      </c>
      <c r="FR28" s="314">
        <f t="shared" si="41"/>
        <v>1</v>
      </c>
      <c r="FS28" s="313">
        <f t="shared" si="42"/>
        <v>0</v>
      </c>
      <c r="FT28" s="314">
        <f t="shared" si="43"/>
        <v>0</v>
      </c>
      <c r="FU28" s="314">
        <f t="shared" si="44"/>
        <v>1</v>
      </c>
      <c r="FV28" s="313">
        <f t="shared" si="45"/>
        <v>0</v>
      </c>
      <c r="FW28" s="314">
        <f t="shared" si="46"/>
        <v>0</v>
      </c>
      <c r="FX28" s="314">
        <f t="shared" si="47"/>
        <v>1</v>
      </c>
      <c r="FY28" s="313">
        <f t="shared" si="48"/>
        <v>0</v>
      </c>
      <c r="FZ28" s="314">
        <f t="shared" si="49"/>
        <v>0</v>
      </c>
      <c r="GA28" s="314">
        <f t="shared" si="50"/>
        <v>1</v>
      </c>
      <c r="GB28" s="313">
        <f t="shared" si="51"/>
        <v>0</v>
      </c>
      <c r="GC28" s="314">
        <f t="shared" si="52"/>
        <v>0</v>
      </c>
      <c r="GD28" s="314">
        <f t="shared" si="53"/>
        <v>1</v>
      </c>
      <c r="GE28" s="313">
        <f t="shared" si="54"/>
        <v>0</v>
      </c>
      <c r="GF28" s="314">
        <f t="shared" si="55"/>
        <v>0</v>
      </c>
      <c r="GG28" s="314">
        <f t="shared" si="56"/>
        <v>1</v>
      </c>
      <c r="GH28" s="313">
        <f t="shared" si="57"/>
        <v>0</v>
      </c>
      <c r="GI28" s="314">
        <f t="shared" si="58"/>
        <v>0</v>
      </c>
      <c r="GJ28" s="314">
        <f t="shared" si="59"/>
        <v>1</v>
      </c>
      <c r="GK28" s="313">
        <f t="shared" si="60"/>
        <v>0</v>
      </c>
      <c r="GL28" s="314">
        <f t="shared" si="61"/>
        <v>0</v>
      </c>
      <c r="GM28" s="314">
        <f t="shared" si="62"/>
        <v>2</v>
      </c>
      <c r="GN28" s="313">
        <f t="shared" si="63"/>
        <v>0</v>
      </c>
      <c r="GO28" s="314">
        <f t="shared" si="64"/>
        <v>0</v>
      </c>
      <c r="GP28" s="314">
        <f t="shared" si="65"/>
        <v>4</v>
      </c>
      <c r="GQ28" s="313">
        <f t="shared" si="66"/>
        <v>0</v>
      </c>
      <c r="GR28" s="314">
        <f t="shared" si="67"/>
        <v>0</v>
      </c>
      <c r="GS28" s="314">
        <f t="shared" si="68"/>
        <v>6</v>
      </c>
      <c r="GT28" s="313">
        <f t="shared" si="69"/>
        <v>0</v>
      </c>
      <c r="GU28" s="314">
        <f t="shared" si="70"/>
        <v>0</v>
      </c>
      <c r="GV28" s="314">
        <f t="shared" si="71"/>
        <v>8</v>
      </c>
      <c r="GW28" s="313">
        <f t="shared" si="72"/>
        <v>0</v>
      </c>
      <c r="GX28" s="314">
        <f t="shared" si="73"/>
        <v>0</v>
      </c>
      <c r="GY28" s="314">
        <f t="shared" si="74"/>
        <v>10</v>
      </c>
      <c r="GZ28" s="313">
        <f t="shared" si="75"/>
        <v>0</v>
      </c>
      <c r="HA28" s="314">
        <f t="shared" si="76"/>
        <v>0</v>
      </c>
      <c r="HB28" s="314">
        <f t="shared" si="77"/>
        <v>20</v>
      </c>
      <c r="HC28" s="313">
        <f t="shared" si="78"/>
        <v>0</v>
      </c>
      <c r="HD28" s="314">
        <f t="shared" si="79"/>
        <v>0</v>
      </c>
      <c r="HE28" s="314">
        <f t="shared" si="80"/>
        <v>40</v>
      </c>
      <c r="HF28" s="313">
        <f t="shared" si="81"/>
        <v>0</v>
      </c>
      <c r="HG28" s="314">
        <f t="shared" si="82"/>
        <v>0</v>
      </c>
      <c r="HH28" s="314">
        <f t="shared" si="83"/>
        <v>60</v>
      </c>
      <c r="HI28" s="313">
        <f t="shared" si="84"/>
        <v>0</v>
      </c>
      <c r="HJ28" s="314">
        <f t="shared" si="85"/>
        <v>0</v>
      </c>
      <c r="HK28" s="314">
        <f t="shared" si="86"/>
        <v>80</v>
      </c>
      <c r="HL28" s="313">
        <f t="shared" si="87"/>
        <v>0</v>
      </c>
      <c r="HM28" s="314">
        <f t="shared" si="88"/>
        <v>0</v>
      </c>
      <c r="HN28" s="314">
        <f t="shared" si="89"/>
        <v>100</v>
      </c>
      <c r="HO28" s="313">
        <f t="shared" si="90"/>
        <v>0</v>
      </c>
      <c r="HQ28" s="304"/>
      <c r="HV28" s="313"/>
      <c r="HW28" s="314">
        <v>1</v>
      </c>
      <c r="HX28" s="314">
        <v>1</v>
      </c>
      <c r="HY28" s="313">
        <f t="shared" si="91"/>
        <v>1.5e-5</v>
      </c>
      <c r="HZ28" s="314">
        <f t="shared" si="92"/>
        <v>1</v>
      </c>
      <c r="IA28" s="314">
        <f t="shared" si="93"/>
        <v>1</v>
      </c>
      <c r="IB28" s="313">
        <f t="shared" si="94"/>
        <v>3e-5</v>
      </c>
      <c r="IC28" s="314">
        <f t="shared" si="95"/>
        <v>1</v>
      </c>
      <c r="ID28" s="314">
        <f t="shared" si="96"/>
        <v>1</v>
      </c>
      <c r="IE28" s="313">
        <f t="shared" si="97"/>
        <v>4.5e-5</v>
      </c>
      <c r="IF28" s="314">
        <f t="shared" si="98"/>
        <v>1</v>
      </c>
      <c r="IG28" s="314">
        <f t="shared" si="99"/>
        <v>1</v>
      </c>
      <c r="IH28" s="313">
        <f t="shared" si="100"/>
        <v>6e-5</v>
      </c>
      <c r="II28" s="314">
        <f t="shared" si="101"/>
        <v>1</v>
      </c>
      <c r="IJ28" s="314">
        <f t="shared" si="102"/>
        <v>1</v>
      </c>
      <c r="IK28" s="313">
        <f t="shared" si="103"/>
        <v>7.50000000000001e-5</v>
      </c>
      <c r="IL28" s="314">
        <f t="shared" si="104"/>
        <v>1</v>
      </c>
      <c r="IM28" s="314">
        <f t="shared" si="105"/>
        <v>1</v>
      </c>
      <c r="IN28" s="313">
        <f t="shared" si="106"/>
        <v>0.00015</v>
      </c>
      <c r="IO28" s="314">
        <f t="shared" si="107"/>
        <v>1</v>
      </c>
      <c r="IP28" s="314">
        <f t="shared" si="108"/>
        <v>1</v>
      </c>
      <c r="IQ28" s="313">
        <f t="shared" si="109"/>
        <v>0.0003</v>
      </c>
      <c r="IR28" s="314">
        <f t="shared" si="110"/>
        <v>1</v>
      </c>
      <c r="IS28" s="314">
        <f t="shared" si="111"/>
        <v>1</v>
      </c>
      <c r="IT28" s="313">
        <f t="shared" si="112"/>
        <v>0.00045</v>
      </c>
      <c r="IU28" s="314">
        <f t="shared" si="113"/>
        <v>1</v>
      </c>
      <c r="IV28" s="314">
        <f t="shared" si="114"/>
        <v>1</v>
      </c>
      <c r="IW28" s="313">
        <f t="shared" si="115"/>
        <v>0.0006</v>
      </c>
      <c r="IX28" s="314">
        <f t="shared" si="116"/>
        <v>1</v>
      </c>
      <c r="IY28" s="314">
        <f t="shared" si="117"/>
        <v>1</v>
      </c>
      <c r="IZ28" s="313">
        <f t="shared" si="118"/>
        <v>0.000750000000000001</v>
      </c>
      <c r="JA28" s="314">
        <f t="shared" si="119"/>
        <v>1</v>
      </c>
      <c r="JB28" s="314">
        <f t="shared" si="120"/>
        <v>1</v>
      </c>
      <c r="JC28" s="313">
        <f t="shared" si="121"/>
        <v>0.0015</v>
      </c>
      <c r="JD28" s="314">
        <f t="shared" si="122"/>
        <v>1</v>
      </c>
      <c r="JE28" s="314">
        <f t="shared" si="123"/>
        <v>1</v>
      </c>
      <c r="JF28" s="313">
        <f t="shared" si="124"/>
        <v>0.003</v>
      </c>
      <c r="JG28" s="314">
        <f t="shared" si="125"/>
        <v>1</v>
      </c>
      <c r="JH28" s="314">
        <f t="shared" si="126"/>
        <v>1</v>
      </c>
      <c r="JI28" s="313">
        <f t="shared" si="127"/>
        <v>0.0045</v>
      </c>
      <c r="JJ28" s="314">
        <f t="shared" si="128"/>
        <v>1</v>
      </c>
      <c r="JK28" s="314">
        <f t="shared" si="129"/>
        <v>1</v>
      </c>
      <c r="JL28" s="313">
        <f t="shared" si="130"/>
        <v>0.006</v>
      </c>
      <c r="JM28" s="314">
        <f t="shared" si="131"/>
        <v>1</v>
      </c>
      <c r="JN28" s="314">
        <f t="shared" si="132"/>
        <v>1</v>
      </c>
      <c r="JO28" s="313">
        <f t="shared" si="133"/>
        <v>0.00750000000000001</v>
      </c>
      <c r="JP28" s="314">
        <f t="shared" si="134"/>
        <v>1</v>
      </c>
      <c r="JQ28" s="314">
        <f t="shared" si="135"/>
        <v>1</v>
      </c>
      <c r="JR28" s="313">
        <f t="shared" si="136"/>
        <v>0.015</v>
      </c>
      <c r="JS28" s="314">
        <f t="shared" si="137"/>
        <v>1</v>
      </c>
      <c r="JT28" s="314">
        <f t="shared" si="138"/>
        <v>1</v>
      </c>
      <c r="JU28" s="313">
        <f t="shared" si="139"/>
        <v>0.03</v>
      </c>
      <c r="JV28" s="314">
        <f t="shared" si="140"/>
        <v>1</v>
      </c>
      <c r="JW28" s="314">
        <f t="shared" si="141"/>
        <v>1</v>
      </c>
      <c r="JX28" s="313">
        <f t="shared" si="142"/>
        <v>0.045</v>
      </c>
      <c r="JY28" s="314">
        <f t="shared" si="143"/>
        <v>1</v>
      </c>
      <c r="JZ28" s="314">
        <f t="shared" si="144"/>
        <v>1</v>
      </c>
      <c r="KA28" s="313">
        <f t="shared" si="145"/>
        <v>0.06</v>
      </c>
      <c r="KB28" s="314">
        <f t="shared" si="146"/>
        <v>1</v>
      </c>
      <c r="KC28" s="314">
        <f t="shared" si="147"/>
        <v>1</v>
      </c>
      <c r="KD28" s="313">
        <f t="shared" si="148"/>
        <v>0.0750000000000001</v>
      </c>
      <c r="KI28" s="336">
        <f t="shared" ref="KI28:LB28" si="216">$AI28*KI$4/10000*$F28*KI$3/$KQ$1</f>
        <v>0</v>
      </c>
      <c r="KJ28" s="336">
        <f t="shared" si="216"/>
        <v>0</v>
      </c>
      <c r="KK28" s="336">
        <f t="shared" si="216"/>
        <v>0</v>
      </c>
      <c r="KL28" s="336">
        <f t="shared" si="216"/>
        <v>0.0054</v>
      </c>
      <c r="KM28" s="336">
        <f t="shared" si="216"/>
        <v>0.00675</v>
      </c>
      <c r="KN28" s="336">
        <f t="shared" si="216"/>
        <v>0.0135</v>
      </c>
      <c r="KO28" s="336">
        <f t="shared" si="216"/>
        <v>0.027</v>
      </c>
      <c r="KP28" s="336">
        <f t="shared" si="216"/>
        <v>0.0405</v>
      </c>
      <c r="KQ28" s="336">
        <f t="shared" si="216"/>
        <v>0.054</v>
      </c>
      <c r="KR28" s="336">
        <f t="shared" si="216"/>
        <v>0.0675</v>
      </c>
      <c r="KS28" s="336">
        <f t="shared" si="216"/>
        <v>0.135</v>
      </c>
      <c r="KT28" s="336">
        <f t="shared" si="216"/>
        <v>0.16875</v>
      </c>
      <c r="KU28" s="336">
        <f t="shared" si="216"/>
        <v>0.168723</v>
      </c>
      <c r="KV28" s="336">
        <f t="shared" si="216"/>
        <v>0.168696</v>
      </c>
      <c r="KW28" s="336">
        <f t="shared" si="216"/>
        <v>0.1686825</v>
      </c>
      <c r="KX28" s="336">
        <f t="shared" si="216"/>
        <v>0.168615</v>
      </c>
      <c r="KY28" s="336">
        <f t="shared" si="216"/>
        <v>0.16848</v>
      </c>
      <c r="KZ28" s="336">
        <f t="shared" si="216"/>
        <v>0.16848</v>
      </c>
      <c r="LA28" s="336">
        <f t="shared" si="216"/>
        <v>0.16848</v>
      </c>
      <c r="LB28" s="336">
        <f t="shared" si="216"/>
        <v>0.168075</v>
      </c>
      <c r="LI28" s="93">
        <v>0</v>
      </c>
      <c r="LJ28" s="93">
        <v>0</v>
      </c>
      <c r="LK28" s="93">
        <v>0</v>
      </c>
      <c r="LN28" s="108"/>
      <c r="LO28" s="343">
        <v>0.05</v>
      </c>
      <c r="LP28" s="343">
        <v>0.05</v>
      </c>
      <c r="LQ28" s="343">
        <v>0.05</v>
      </c>
      <c r="LR28" s="343">
        <v>0.05</v>
      </c>
      <c r="LS28" s="343">
        <v>0.05</v>
      </c>
      <c r="LT28" s="343">
        <v>0.025</v>
      </c>
      <c r="LU28" s="343">
        <v>0.025</v>
      </c>
      <c r="LV28" s="343">
        <v>0.025</v>
      </c>
      <c r="LW28" s="343">
        <v>0.025</v>
      </c>
      <c r="LX28" s="343">
        <v>0.025</v>
      </c>
      <c r="LY28" s="343">
        <v>0.005</v>
      </c>
      <c r="LZ28" s="343">
        <v>0.005</v>
      </c>
      <c r="MA28" s="343">
        <v>0.005</v>
      </c>
      <c r="MB28" s="343">
        <v>0.005</v>
      </c>
      <c r="MC28" s="343">
        <v>0.005</v>
      </c>
      <c r="MD28" s="343">
        <v>0.0009</v>
      </c>
      <c r="ME28" s="343">
        <v>0.0009</v>
      </c>
      <c r="MF28" s="343">
        <v>0.0009</v>
      </c>
      <c r="MG28" s="343">
        <v>0.0009</v>
      </c>
      <c r="MH28" s="343">
        <v>0.0009</v>
      </c>
      <c r="MI28" s="343">
        <v>0.0006</v>
      </c>
      <c r="MJ28" s="343">
        <v>0.00045</v>
      </c>
      <c r="MK28" s="343">
        <v>0.0004</v>
      </c>
      <c r="ML28" s="343">
        <v>0.0003</v>
      </c>
      <c r="MM28" s="343">
        <v>0.00025</v>
      </c>
      <c r="MN28" s="343">
        <v>0.00025</v>
      </c>
      <c r="MO28" s="343">
        <v>0.0002</v>
      </c>
      <c r="MP28" s="343">
        <v>0.0002</v>
      </c>
      <c r="MQ28" s="343"/>
      <c r="MR28" s="104">
        <v>1</v>
      </c>
      <c r="MS28" s="104">
        <v>1</v>
      </c>
      <c r="MT28" s="104">
        <v>1</v>
      </c>
      <c r="MU28" s="104">
        <v>1</v>
      </c>
      <c r="MV28" s="104">
        <v>1</v>
      </c>
      <c r="MW28" s="104">
        <v>1</v>
      </c>
      <c r="MX28" s="91">
        <v>3</v>
      </c>
      <c r="MY28" s="91">
        <v>3</v>
      </c>
      <c r="MZ28" s="91">
        <v>3</v>
      </c>
      <c r="NA28" s="91">
        <v>3</v>
      </c>
      <c r="NB28" s="91">
        <v>3</v>
      </c>
      <c r="NC28" s="91">
        <v>3</v>
      </c>
      <c r="ND28" s="91">
        <v>3</v>
      </c>
      <c r="NE28" s="91">
        <v>3</v>
      </c>
      <c r="NF28" s="91">
        <v>3</v>
      </c>
      <c r="NG28" s="91">
        <v>5</v>
      </c>
      <c r="NH28" s="91">
        <v>5</v>
      </c>
      <c r="NI28" s="91">
        <v>5</v>
      </c>
      <c r="NJ28" s="91">
        <v>5</v>
      </c>
      <c r="NK28" s="91">
        <v>5</v>
      </c>
      <c r="NL28" s="91">
        <v>5</v>
      </c>
      <c r="NM28" s="91">
        <v>5</v>
      </c>
      <c r="NN28" s="91">
        <v>5</v>
      </c>
      <c r="NO28" s="91">
        <v>5</v>
      </c>
      <c r="NP28" s="91">
        <v>5</v>
      </c>
      <c r="NQ28" s="91">
        <v>5</v>
      </c>
      <c r="NR28" s="91">
        <v>5</v>
      </c>
      <c r="NS28" s="91">
        <v>5</v>
      </c>
      <c r="NT28" s="91"/>
      <c r="NU28" s="345">
        <f t="shared" si="150"/>
        <v>0.00675</v>
      </c>
      <c r="NV28" s="345">
        <f t="shared" si="151"/>
        <v>0.0135</v>
      </c>
      <c r="NW28" s="345">
        <f t="shared" si="152"/>
        <v>0.02025</v>
      </c>
      <c r="NX28" s="345">
        <f t="shared" si="153"/>
        <v>0.027</v>
      </c>
      <c r="NY28" s="345">
        <f t="shared" si="154"/>
        <v>0.03375</v>
      </c>
      <c r="NZ28" s="345">
        <f t="shared" si="155"/>
        <v>0.03375</v>
      </c>
      <c r="OA28" s="345">
        <f t="shared" si="156"/>
        <v>0.0225</v>
      </c>
      <c r="OB28" s="345">
        <f t="shared" si="157"/>
        <v>0.03375</v>
      </c>
      <c r="OC28" s="345">
        <f t="shared" si="158"/>
        <v>0.045</v>
      </c>
      <c r="OD28" s="345">
        <f t="shared" si="159"/>
        <v>0.05625</v>
      </c>
      <c r="OE28" s="345">
        <f t="shared" si="160"/>
        <v>0.0225</v>
      </c>
      <c r="OF28" s="345">
        <f t="shared" si="161"/>
        <v>0.045</v>
      </c>
      <c r="OG28" s="345">
        <f t="shared" si="162"/>
        <v>0.0675</v>
      </c>
      <c r="OH28" s="345">
        <f t="shared" si="163"/>
        <v>0.09</v>
      </c>
      <c r="OI28" s="345">
        <f t="shared" si="164"/>
        <v>0.1125</v>
      </c>
      <c r="OJ28" s="345">
        <f t="shared" si="165"/>
        <v>0.0243</v>
      </c>
      <c r="OK28" s="345">
        <f t="shared" si="166"/>
        <v>0.0486</v>
      </c>
      <c r="OL28" s="345">
        <f t="shared" si="167"/>
        <v>0.0729</v>
      </c>
      <c r="OM28" s="345">
        <f t="shared" si="168"/>
        <v>0.0972</v>
      </c>
      <c r="ON28" s="345">
        <f t="shared" si="169"/>
        <v>0.1215</v>
      </c>
      <c r="OO28" s="345">
        <f t="shared" si="170"/>
        <v>0.1215</v>
      </c>
      <c r="OP28" s="345">
        <f t="shared" si="171"/>
        <v>0.1215</v>
      </c>
      <c r="OQ28" s="345">
        <f t="shared" si="172"/>
        <v>0.135</v>
      </c>
      <c r="OR28" s="345">
        <f t="shared" si="173"/>
        <v>0.1215</v>
      </c>
      <c r="OS28" s="345">
        <f t="shared" si="174"/>
        <v>0.118125</v>
      </c>
      <c r="OT28" s="345">
        <f t="shared" si="175"/>
        <v>0.135</v>
      </c>
      <c r="OU28" s="345">
        <f t="shared" si="176"/>
        <v>0.1215</v>
      </c>
      <c r="OV28" s="345">
        <f t="shared" si="177"/>
        <v>0.135</v>
      </c>
      <c r="OX28"/>
      <c r="OY28"/>
      <c r="OZ28"/>
      <c r="PA28"/>
      <c r="PB28"/>
      <c r="PC28"/>
      <c r="PD28"/>
      <c r="PE28" s="369"/>
      <c r="PF28" s="370">
        <f>PF$3*$F28*$AG28*PF$4/'[1]Sheet3 '!$AJ$5</f>
        <v>0.0189</v>
      </c>
      <c r="PG28" s="370">
        <f>PG$3*$F28*$AG28*PG$4/'[1]Sheet3 '!$AJ$5</f>
        <v>0.01889325</v>
      </c>
      <c r="PH28" s="370">
        <f>PH$3*$F28*$AG28*PH$4/'[1]Sheet3 '!$AJ$5</f>
        <v>0.0189</v>
      </c>
      <c r="PI28" s="370">
        <f>PI$3*$F28*$AG28*PI$4/'[1]Sheet3 '!$AJ$5</f>
        <v>0.01701</v>
      </c>
      <c r="PJ28" s="370">
        <f>PJ$3*$F28*$AG28*PJ$4/'[1]Sheet3 '!$AJ$5</f>
        <v>0.01701</v>
      </c>
      <c r="PK28" s="370">
        <f>PK$3*$F28*$AG28*PK$4/'[1]Sheet3 '!$AJ$5</f>
        <v>0.0162</v>
      </c>
      <c r="PL28" s="370">
        <f>PL$3*$F28*$AG28*PL$4/'[1]Sheet3 '!$AJ$5</f>
        <v>0.01458</v>
      </c>
      <c r="PM28" s="370">
        <f>PM$3*$F28*$AG28*PM$4/'[1]Sheet3 '!$AJ$5</f>
        <v>0.01377</v>
      </c>
      <c r="PN28" s="370">
        <f>PN$3*$F28*$AG28*PN$4/'[1]Sheet3 '!$AJ$5</f>
        <v>0.012501</v>
      </c>
      <c r="PO28" s="370">
        <f>PO$3*$F28*$AG28*PO$4/'[1]Sheet3 '!$AJ$5</f>
        <v>0.0108</v>
      </c>
      <c r="PP28" s="370">
        <f>PP$3*$F28*$AG28*PP$4/'[1]Sheet3 '!$AJ$5</f>
        <v>0.00972</v>
      </c>
      <c r="PQ28" s="370">
        <f>PQ$3*$F28*$AG28*PQ$4/'[1]Sheet3 '!$AJ$5</f>
        <v>0.00864</v>
      </c>
      <c r="PR28" s="370">
        <f>PR$3*$F28*$AG28*PR$4/'[1]Sheet3 '!$AJ$5</f>
        <v>0.0054</v>
      </c>
      <c r="PS28" s="367"/>
      <c r="PT28" s="367"/>
      <c r="PU28" s="367"/>
    </row>
    <row r="29" ht="16.2" spans="1:437">
      <c r="A29" s="110">
        <v>59</v>
      </c>
      <c r="B29" s="111"/>
      <c r="C29" s="39">
        <v>3</v>
      </c>
      <c r="D29" s="39">
        <v>-1</v>
      </c>
      <c r="E29" s="39"/>
      <c r="F29" s="39">
        <v>30</v>
      </c>
      <c r="G29" s="107" t="s">
        <v>409</v>
      </c>
      <c r="H29" s="39">
        <f t="shared" si="5"/>
        <v>30</v>
      </c>
      <c r="I29" s="127"/>
      <c r="J29" s="39">
        <f t="shared" si="6"/>
        <v>30</v>
      </c>
      <c r="K29" s="127" t="s">
        <v>410</v>
      </c>
      <c r="L29" s="127"/>
      <c r="M29" s="128">
        <f t="shared" si="178"/>
        <v>59</v>
      </c>
      <c r="N29" s="39">
        <f>ROUND(IF(C29=4,F29*10%,0),0)</f>
        <v>0</v>
      </c>
      <c r="O29" s="39">
        <f>ROUND(IF(C29=4,F29*2%,0),0)</f>
        <v>0</v>
      </c>
      <c r="P29" s="39">
        <v>0</v>
      </c>
      <c r="Q29" s="140">
        <v>0.0208334</v>
      </c>
      <c r="R29" s="91">
        <v>2</v>
      </c>
      <c r="S29" s="141">
        <v>0</v>
      </c>
      <c r="T29" s="146">
        <f t="shared" si="9"/>
        <v>0.005</v>
      </c>
      <c r="U29" s="143">
        <v>0</v>
      </c>
      <c r="V29" s="143" t="s">
        <v>405</v>
      </c>
      <c r="W29" s="147">
        <v>0</v>
      </c>
      <c r="X29" s="145">
        <v>8</v>
      </c>
      <c r="Y29" s="166">
        <v>1</v>
      </c>
      <c r="Z29" s="143" t="str">
        <f t="shared" si="212"/>
        <v>[[0,1],[0,1],[0,1],[0,1],[0,1],[0,1],[0,1],[0,1],[0,1],[0,1],[0,2],[0,4],[0,6],[0,8],[0,10],[0,20],[0,40],[0,60],[0,80],[0,100]]</v>
      </c>
      <c r="AA29" s="143">
        <v>1</v>
      </c>
      <c r="AB29" s="143">
        <v>1</v>
      </c>
      <c r="AC29" s="143" t="str">
        <f t="shared" si="11"/>
        <v>[[1,1],[1,1],[1,1],[1,1],[1,1],[1,1],[1,1],[1,1],[1,1],[1,1],[1,1],[1,1],[1,1],[1,1],[1,1],[1,1],[1,1],[1,1],[1,1],[1,1]]</v>
      </c>
      <c r="AD29" s="39">
        <v>0</v>
      </c>
      <c r="AE29" s="169">
        <v>0</v>
      </c>
      <c r="AF29" s="168">
        <f t="shared" si="12"/>
        <v>0</v>
      </c>
      <c r="AG29" s="168">
        <v>0.05</v>
      </c>
      <c r="AH29" s="168">
        <v>0</v>
      </c>
      <c r="AI29" s="186">
        <f>AI26</f>
        <v>0.05</v>
      </c>
      <c r="AJ29" s="186">
        <f t="shared" si="201"/>
        <v>0</v>
      </c>
      <c r="AK29" s="186">
        <f t="shared" si="202"/>
        <v>0</v>
      </c>
      <c r="AL29" s="187">
        <v>0</v>
      </c>
      <c r="AM29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29" s="39" t="str">
        <f t="shared" si="213"/>
        <v>[[2,5],[3,2],[4,1]]</v>
      </c>
      <c r="AO29" s="195" t="str">
        <f t="shared" si="214"/>
        <v>[0.16,0.08,0.053333]</v>
      </c>
      <c r="AP29" s="195">
        <v>0</v>
      </c>
      <c r="AQ29" s="195">
        <v>1</v>
      </c>
      <c r="AR29" s="195">
        <f t="shared" si="16"/>
        <v>1</v>
      </c>
      <c r="AS29" s="195">
        <v>0</v>
      </c>
      <c r="AT29" s="195">
        <v>0.4</v>
      </c>
      <c r="AU29" s="195" t="s">
        <v>288</v>
      </c>
      <c r="AV29" s="195">
        <v>1</v>
      </c>
      <c r="AW29" s="199">
        <v>8</v>
      </c>
      <c r="AX29" s="39">
        <v>-1</v>
      </c>
      <c r="AY29" s="39">
        <v>0</v>
      </c>
      <c r="AZ29" s="39">
        <f>AZ15</f>
        <v>0</v>
      </c>
      <c r="BA29" s="96"/>
      <c r="BB29" s="96" t="s">
        <v>289</v>
      </c>
      <c r="BC29" s="39">
        <v>1</v>
      </c>
      <c r="BD29" s="115">
        <f t="shared" si="210"/>
        <v>1.5</v>
      </c>
      <c r="BE29" s="204"/>
      <c r="BF29" s="204"/>
      <c r="BG29" s="39">
        <v>1</v>
      </c>
      <c r="BH29" s="39">
        <v>1</v>
      </c>
      <c r="BI29" s="200" t="s">
        <v>365</v>
      </c>
      <c r="BJ29" s="203">
        <v>0.75</v>
      </c>
      <c r="BK29" s="203">
        <v>0.6</v>
      </c>
      <c r="BL29" s="96">
        <f t="shared" si="215"/>
        <v>30</v>
      </c>
      <c r="BM29" s="96" t="s">
        <v>321</v>
      </c>
      <c r="BN29" s="96">
        <v>1</v>
      </c>
      <c r="BO29" s="96" t="s">
        <v>292</v>
      </c>
      <c r="BP29" s="96" t="s">
        <v>401</v>
      </c>
      <c r="BQ29" s="211" t="s">
        <v>411</v>
      </c>
      <c r="BR29" s="211" t="s">
        <v>411</v>
      </c>
      <c r="BS29" s="127"/>
      <c r="BT29" s="127"/>
      <c r="BU29" s="127"/>
      <c r="BV29" s="127"/>
      <c r="BW29" s="127" t="s">
        <v>295</v>
      </c>
      <c r="BX29" s="218">
        <v>0</v>
      </c>
      <c r="BY29" s="128">
        <f t="shared" si="19"/>
        <v>22.5</v>
      </c>
      <c r="BZ29" s="219" t="str">
        <f t="shared" si="20"/>
        <v>[22.5,6,30,22.5]</v>
      </c>
      <c r="CA29" s="42">
        <v>0</v>
      </c>
      <c r="CB29" s="42">
        <v>0</v>
      </c>
      <c r="CC29" s="42">
        <v>0</v>
      </c>
      <c r="CD29" s="42">
        <v>0</v>
      </c>
      <c r="CE29" s="42">
        <v>0</v>
      </c>
      <c r="CF29" s="42">
        <v>0</v>
      </c>
      <c r="CG29" s="42">
        <v>0</v>
      </c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53" t="s">
        <v>297</v>
      </c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 t="e">
        <v>#N/A</v>
      </c>
      <c r="DV29" s="42">
        <f t="shared" si="21"/>
        <v>22.5</v>
      </c>
      <c r="DW29" s="128">
        <f t="shared" si="22"/>
        <v>6</v>
      </c>
      <c r="DX29" s="128">
        <f t="shared" si="23"/>
        <v>30</v>
      </c>
      <c r="DY29" s="128">
        <f t="shared" si="24"/>
        <v>22.5</v>
      </c>
      <c r="DZ29" s="128"/>
      <c r="EK29" s="269">
        <f t="shared" si="25"/>
        <v>33</v>
      </c>
      <c r="EL29" s="270">
        <f>EL27</f>
        <v>0.1</v>
      </c>
      <c r="EM29" s="271">
        <v>2</v>
      </c>
      <c r="EN29" s="108">
        <v>5</v>
      </c>
      <c r="EO29" s="271">
        <v>3</v>
      </c>
      <c r="EP29" s="108">
        <v>2</v>
      </c>
      <c r="EQ29" s="271">
        <v>4</v>
      </c>
      <c r="ER29" s="108">
        <v>1</v>
      </c>
      <c r="ES29" s="108">
        <f t="shared" si="26"/>
        <v>2.5</v>
      </c>
      <c r="ET29" s="108">
        <f t="shared" si="27"/>
        <v>7.5</v>
      </c>
      <c r="EU29" s="283">
        <f t="shared" si="28"/>
        <v>0.16</v>
      </c>
      <c r="EV29" s="108">
        <f t="shared" si="29"/>
        <v>15</v>
      </c>
      <c r="EW29" s="293">
        <f t="shared" si="30"/>
        <v>0.08</v>
      </c>
      <c r="EX29" s="108">
        <f t="shared" si="31"/>
        <v>22.5</v>
      </c>
      <c r="EY29" s="294">
        <f t="shared" si="32"/>
        <v>0.053333</v>
      </c>
      <c r="FB29" s="300"/>
      <c r="FC29" s="91"/>
      <c r="FG29" s="310"/>
      <c r="FH29" s="311">
        <v>0</v>
      </c>
      <c r="FI29" s="146">
        <v>1</v>
      </c>
      <c r="FJ29" s="310">
        <f t="shared" si="33"/>
        <v>0</v>
      </c>
      <c r="FK29" s="311">
        <f t="shared" si="34"/>
        <v>0</v>
      </c>
      <c r="FL29" s="146">
        <f t="shared" si="35"/>
        <v>1</v>
      </c>
      <c r="FM29" s="310">
        <f t="shared" si="36"/>
        <v>0</v>
      </c>
      <c r="FN29" s="311">
        <f t="shared" si="37"/>
        <v>0</v>
      </c>
      <c r="FO29" s="146">
        <f t="shared" si="38"/>
        <v>1</v>
      </c>
      <c r="FP29" s="310">
        <f t="shared" si="39"/>
        <v>0</v>
      </c>
      <c r="FQ29" s="311">
        <f t="shared" si="40"/>
        <v>0</v>
      </c>
      <c r="FR29" s="146">
        <f t="shared" si="41"/>
        <v>1</v>
      </c>
      <c r="FS29" s="310">
        <f t="shared" si="42"/>
        <v>0</v>
      </c>
      <c r="FT29" s="311">
        <f t="shared" si="43"/>
        <v>0</v>
      </c>
      <c r="FU29" s="146">
        <f t="shared" si="44"/>
        <v>1</v>
      </c>
      <c r="FV29" s="310">
        <f t="shared" si="45"/>
        <v>0</v>
      </c>
      <c r="FW29" s="311">
        <f t="shared" si="46"/>
        <v>0</v>
      </c>
      <c r="FX29" s="146">
        <f t="shared" si="47"/>
        <v>1</v>
      </c>
      <c r="FY29" s="310">
        <f t="shared" si="48"/>
        <v>0</v>
      </c>
      <c r="FZ29" s="311">
        <f t="shared" si="49"/>
        <v>0</v>
      </c>
      <c r="GA29" s="146">
        <f t="shared" si="50"/>
        <v>1</v>
      </c>
      <c r="GB29" s="310">
        <f t="shared" si="51"/>
        <v>0</v>
      </c>
      <c r="GC29" s="311">
        <f t="shared" si="52"/>
        <v>0</v>
      </c>
      <c r="GD29" s="146">
        <f t="shared" si="53"/>
        <v>1</v>
      </c>
      <c r="GE29" s="310">
        <f t="shared" si="54"/>
        <v>0</v>
      </c>
      <c r="GF29" s="311">
        <f t="shared" si="55"/>
        <v>0</v>
      </c>
      <c r="GG29" s="146">
        <f t="shared" si="56"/>
        <v>1</v>
      </c>
      <c r="GH29" s="310">
        <f t="shared" si="57"/>
        <v>0</v>
      </c>
      <c r="GI29" s="311">
        <f t="shared" si="58"/>
        <v>0</v>
      </c>
      <c r="GJ29" s="146">
        <f t="shared" si="59"/>
        <v>1</v>
      </c>
      <c r="GK29" s="310">
        <f t="shared" si="60"/>
        <v>0</v>
      </c>
      <c r="GL29" s="311">
        <f t="shared" si="61"/>
        <v>0</v>
      </c>
      <c r="GM29" s="146">
        <f t="shared" si="62"/>
        <v>2</v>
      </c>
      <c r="GN29" s="310">
        <f t="shared" si="63"/>
        <v>0</v>
      </c>
      <c r="GO29" s="311">
        <f t="shared" si="64"/>
        <v>0</v>
      </c>
      <c r="GP29" s="146">
        <f t="shared" si="65"/>
        <v>4</v>
      </c>
      <c r="GQ29" s="310">
        <f t="shared" si="66"/>
        <v>0</v>
      </c>
      <c r="GR29" s="311">
        <f t="shared" si="67"/>
        <v>0</v>
      </c>
      <c r="GS29" s="146">
        <f t="shared" si="68"/>
        <v>6</v>
      </c>
      <c r="GT29" s="310">
        <f t="shared" si="69"/>
        <v>0</v>
      </c>
      <c r="GU29" s="311">
        <f t="shared" si="70"/>
        <v>0</v>
      </c>
      <c r="GV29" s="146">
        <f t="shared" si="71"/>
        <v>8</v>
      </c>
      <c r="GW29" s="310">
        <f t="shared" si="72"/>
        <v>0</v>
      </c>
      <c r="GX29" s="311">
        <f t="shared" si="73"/>
        <v>0</v>
      </c>
      <c r="GY29" s="146">
        <f t="shared" si="74"/>
        <v>10</v>
      </c>
      <c r="GZ29" s="310">
        <f t="shared" si="75"/>
        <v>0</v>
      </c>
      <c r="HA29" s="311">
        <f t="shared" si="76"/>
        <v>0</v>
      </c>
      <c r="HB29" s="146">
        <f t="shared" si="77"/>
        <v>20</v>
      </c>
      <c r="HC29" s="310">
        <f t="shared" si="78"/>
        <v>0</v>
      </c>
      <c r="HD29" s="311">
        <f t="shared" si="79"/>
        <v>0</v>
      </c>
      <c r="HE29" s="146">
        <f t="shared" si="80"/>
        <v>40</v>
      </c>
      <c r="HF29" s="310">
        <f t="shared" si="81"/>
        <v>0</v>
      </c>
      <c r="HG29" s="311">
        <f t="shared" si="82"/>
        <v>0</v>
      </c>
      <c r="HH29" s="146">
        <f t="shared" si="83"/>
        <v>60</v>
      </c>
      <c r="HI29" s="310">
        <f t="shared" si="84"/>
        <v>0</v>
      </c>
      <c r="HJ29" s="311">
        <f t="shared" si="85"/>
        <v>0</v>
      </c>
      <c r="HK29" s="146">
        <f t="shared" si="86"/>
        <v>80</v>
      </c>
      <c r="HL29" s="310">
        <f t="shared" si="87"/>
        <v>0</v>
      </c>
      <c r="HM29" s="311">
        <f t="shared" si="88"/>
        <v>0</v>
      </c>
      <c r="HN29" s="146">
        <f t="shared" si="89"/>
        <v>100</v>
      </c>
      <c r="HO29" s="310">
        <f t="shared" si="90"/>
        <v>0</v>
      </c>
      <c r="HQ29" s="300"/>
      <c r="HR29" s="91"/>
      <c r="HV29" s="310"/>
      <c r="HW29" s="311">
        <v>1</v>
      </c>
      <c r="HX29" s="146">
        <v>1</v>
      </c>
      <c r="HY29" s="310">
        <f t="shared" si="91"/>
        <v>3.33333333333334e-6</v>
      </c>
      <c r="HZ29" s="311">
        <f t="shared" si="92"/>
        <v>1</v>
      </c>
      <c r="IA29" s="146">
        <f t="shared" si="93"/>
        <v>1</v>
      </c>
      <c r="IB29" s="310">
        <f t="shared" si="94"/>
        <v>6.66666666666667e-6</v>
      </c>
      <c r="IC29" s="311">
        <f t="shared" si="95"/>
        <v>1</v>
      </c>
      <c r="ID29" s="146">
        <f t="shared" si="96"/>
        <v>1</v>
      </c>
      <c r="IE29" s="310">
        <f t="shared" si="97"/>
        <v>1e-5</v>
      </c>
      <c r="IF29" s="311">
        <f t="shared" si="98"/>
        <v>1</v>
      </c>
      <c r="IG29" s="146">
        <f t="shared" si="99"/>
        <v>1</v>
      </c>
      <c r="IH29" s="310">
        <f t="shared" si="100"/>
        <v>1.33333333333333e-5</v>
      </c>
      <c r="II29" s="311">
        <f t="shared" si="101"/>
        <v>1</v>
      </c>
      <c r="IJ29" s="146">
        <f t="shared" si="102"/>
        <v>1</v>
      </c>
      <c r="IK29" s="310">
        <f t="shared" si="103"/>
        <v>1.66666666666667e-5</v>
      </c>
      <c r="IL29" s="311">
        <f t="shared" si="104"/>
        <v>1</v>
      </c>
      <c r="IM29" s="146">
        <f t="shared" si="105"/>
        <v>1</v>
      </c>
      <c r="IN29" s="310">
        <f t="shared" si="106"/>
        <v>3.33333333333334e-5</v>
      </c>
      <c r="IO29" s="311">
        <f t="shared" si="107"/>
        <v>1</v>
      </c>
      <c r="IP29" s="146">
        <f t="shared" si="108"/>
        <v>1</v>
      </c>
      <c r="IQ29" s="310">
        <f t="shared" si="109"/>
        <v>6.66666666666667e-5</v>
      </c>
      <c r="IR29" s="311">
        <f t="shared" si="110"/>
        <v>1</v>
      </c>
      <c r="IS29" s="146">
        <f t="shared" si="111"/>
        <v>1</v>
      </c>
      <c r="IT29" s="310">
        <f t="shared" si="112"/>
        <v>0.0001</v>
      </c>
      <c r="IU29" s="311">
        <f t="shared" si="113"/>
        <v>1</v>
      </c>
      <c r="IV29" s="146">
        <f t="shared" si="114"/>
        <v>1</v>
      </c>
      <c r="IW29" s="310">
        <f t="shared" si="115"/>
        <v>0.000133333333333333</v>
      </c>
      <c r="IX29" s="311">
        <f t="shared" si="116"/>
        <v>1</v>
      </c>
      <c r="IY29" s="146">
        <f t="shared" si="117"/>
        <v>1</v>
      </c>
      <c r="IZ29" s="310">
        <f t="shared" si="118"/>
        <v>0.000166666666666667</v>
      </c>
      <c r="JA29" s="311">
        <f t="shared" si="119"/>
        <v>1</v>
      </c>
      <c r="JB29" s="146">
        <f t="shared" si="120"/>
        <v>1</v>
      </c>
      <c r="JC29" s="310">
        <f t="shared" si="121"/>
        <v>0.000333333333333334</v>
      </c>
      <c r="JD29" s="311">
        <f t="shared" si="122"/>
        <v>1</v>
      </c>
      <c r="JE29" s="146">
        <f t="shared" si="123"/>
        <v>1</v>
      </c>
      <c r="JF29" s="310">
        <f t="shared" si="124"/>
        <v>0.000666666666666667</v>
      </c>
      <c r="JG29" s="311">
        <f t="shared" si="125"/>
        <v>1</v>
      </c>
      <c r="JH29" s="146">
        <f t="shared" si="126"/>
        <v>1</v>
      </c>
      <c r="JI29" s="310">
        <f t="shared" si="127"/>
        <v>0.001</v>
      </c>
      <c r="JJ29" s="311">
        <f t="shared" si="128"/>
        <v>1</v>
      </c>
      <c r="JK29" s="146">
        <f t="shared" si="129"/>
        <v>1</v>
      </c>
      <c r="JL29" s="310">
        <f t="shared" si="130"/>
        <v>0.00133333333333333</v>
      </c>
      <c r="JM29" s="311">
        <f t="shared" si="131"/>
        <v>1</v>
      </c>
      <c r="JN29" s="146">
        <f t="shared" si="132"/>
        <v>1</v>
      </c>
      <c r="JO29" s="310">
        <f t="shared" si="133"/>
        <v>0.00166666666666667</v>
      </c>
      <c r="JP29" s="311">
        <f t="shared" si="134"/>
        <v>1</v>
      </c>
      <c r="JQ29" s="146">
        <f t="shared" si="135"/>
        <v>1</v>
      </c>
      <c r="JR29" s="310">
        <f t="shared" si="136"/>
        <v>0.00333333333333334</v>
      </c>
      <c r="JS29" s="311">
        <f t="shared" si="137"/>
        <v>1</v>
      </c>
      <c r="JT29" s="146">
        <f t="shared" si="138"/>
        <v>1</v>
      </c>
      <c r="JU29" s="310">
        <f t="shared" si="139"/>
        <v>0.00666666666666667</v>
      </c>
      <c r="JV29" s="311">
        <f t="shared" si="140"/>
        <v>1</v>
      </c>
      <c r="JW29" s="146">
        <f t="shared" si="141"/>
        <v>1</v>
      </c>
      <c r="JX29" s="310">
        <f t="shared" si="142"/>
        <v>0.01</v>
      </c>
      <c r="JY29" s="311">
        <f t="shared" si="143"/>
        <v>1</v>
      </c>
      <c r="JZ29" s="146">
        <f t="shared" si="144"/>
        <v>1</v>
      </c>
      <c r="KA29" s="310">
        <f t="shared" si="145"/>
        <v>0.0133333333333333</v>
      </c>
      <c r="KB29" s="311">
        <f t="shared" si="146"/>
        <v>1</v>
      </c>
      <c r="KC29" s="146">
        <f t="shared" si="147"/>
        <v>1</v>
      </c>
      <c r="KD29" s="310">
        <f t="shared" si="148"/>
        <v>0.0166666666666667</v>
      </c>
      <c r="KI29" s="334">
        <f t="shared" ref="KI29:LB29" si="217">$AI29*KI$4/10000*$F29*KI$3/$KQ$1</f>
        <v>0</v>
      </c>
      <c r="KJ29" s="334">
        <f t="shared" si="217"/>
        <v>0</v>
      </c>
      <c r="KK29" s="334">
        <f t="shared" si="217"/>
        <v>0</v>
      </c>
      <c r="KL29" s="334">
        <f t="shared" si="217"/>
        <v>0.0012</v>
      </c>
      <c r="KM29" s="334">
        <f t="shared" si="217"/>
        <v>0.0015</v>
      </c>
      <c r="KN29" s="334">
        <f t="shared" si="217"/>
        <v>0.003</v>
      </c>
      <c r="KO29" s="334">
        <f t="shared" si="217"/>
        <v>0.006</v>
      </c>
      <c r="KP29" s="334">
        <f t="shared" si="217"/>
        <v>0.009</v>
      </c>
      <c r="KQ29" s="334">
        <f t="shared" si="217"/>
        <v>0.012</v>
      </c>
      <c r="KR29" s="334">
        <f t="shared" si="217"/>
        <v>0.015</v>
      </c>
      <c r="KS29" s="334">
        <f t="shared" si="217"/>
        <v>0.03</v>
      </c>
      <c r="KT29" s="334">
        <f t="shared" si="217"/>
        <v>0.0375</v>
      </c>
      <c r="KU29" s="334">
        <f t="shared" si="217"/>
        <v>0.037494</v>
      </c>
      <c r="KV29" s="334">
        <f t="shared" si="217"/>
        <v>0.037488</v>
      </c>
      <c r="KW29" s="334">
        <f t="shared" si="217"/>
        <v>0.037485</v>
      </c>
      <c r="KX29" s="334">
        <f t="shared" si="217"/>
        <v>0.03747</v>
      </c>
      <c r="KY29" s="334">
        <f t="shared" si="217"/>
        <v>0.03744</v>
      </c>
      <c r="KZ29" s="334">
        <f t="shared" si="217"/>
        <v>0.03744</v>
      </c>
      <c r="LA29" s="334">
        <f t="shared" si="217"/>
        <v>0.03744</v>
      </c>
      <c r="LB29" s="334">
        <f t="shared" si="217"/>
        <v>0.03735</v>
      </c>
      <c r="LI29" s="79">
        <v>0</v>
      </c>
      <c r="LJ29" s="79">
        <v>0</v>
      </c>
      <c r="LK29" s="79">
        <v>0</v>
      </c>
      <c r="LN29" s="108"/>
      <c r="LO29" s="343">
        <v>0.05</v>
      </c>
      <c r="LP29" s="343">
        <v>0.05</v>
      </c>
      <c r="LQ29" s="343">
        <v>0.05</v>
      </c>
      <c r="LR29" s="343">
        <v>0.05</v>
      </c>
      <c r="LS29" s="343">
        <v>0.05</v>
      </c>
      <c r="LT29" s="343">
        <v>0.025</v>
      </c>
      <c r="LU29" s="343">
        <v>0.025</v>
      </c>
      <c r="LV29" s="343">
        <v>0.025</v>
      </c>
      <c r="LW29" s="343">
        <v>0.025</v>
      </c>
      <c r="LX29" s="343">
        <v>0.025</v>
      </c>
      <c r="LY29" s="343">
        <v>0.005</v>
      </c>
      <c r="LZ29" s="343">
        <v>0.005</v>
      </c>
      <c r="MA29" s="343">
        <v>0.005</v>
      </c>
      <c r="MB29" s="343">
        <v>0.005</v>
      </c>
      <c r="MC29" s="343">
        <v>0.005</v>
      </c>
      <c r="MD29" s="343">
        <v>0.0009</v>
      </c>
      <c r="ME29" s="343">
        <v>0.0009</v>
      </c>
      <c r="MF29" s="343">
        <v>0.0009</v>
      </c>
      <c r="MG29" s="343">
        <v>0.0009</v>
      </c>
      <c r="MH29" s="343">
        <v>0.0009</v>
      </c>
      <c r="MI29" s="343">
        <v>0.0006</v>
      </c>
      <c r="MJ29" s="343">
        <v>0.00045</v>
      </c>
      <c r="MK29" s="343">
        <v>0.0004</v>
      </c>
      <c r="ML29" s="343">
        <v>0.0003</v>
      </c>
      <c r="MM29" s="343">
        <v>0.00025</v>
      </c>
      <c r="MN29" s="343">
        <v>0.00025</v>
      </c>
      <c r="MO29" s="343">
        <v>0.0002</v>
      </c>
      <c r="MP29" s="343">
        <v>0.0002</v>
      </c>
      <c r="MQ29" s="343"/>
      <c r="MR29" s="104">
        <v>1</v>
      </c>
      <c r="MS29" s="104">
        <v>1</v>
      </c>
      <c r="MT29" s="104">
        <v>1</v>
      </c>
      <c r="MU29" s="104">
        <v>1</v>
      </c>
      <c r="MV29" s="104">
        <v>1</v>
      </c>
      <c r="MW29" s="104">
        <v>1</v>
      </c>
      <c r="MX29" s="91">
        <v>1</v>
      </c>
      <c r="MY29" s="91">
        <v>1</v>
      </c>
      <c r="MZ29" s="91">
        <v>1</v>
      </c>
      <c r="NA29" s="91">
        <v>1</v>
      </c>
      <c r="NB29" s="91">
        <v>1</v>
      </c>
      <c r="NC29" s="91">
        <v>1</v>
      </c>
      <c r="ND29" s="91">
        <v>1</v>
      </c>
      <c r="NE29" s="91">
        <v>1</v>
      </c>
      <c r="NF29" s="91">
        <v>1</v>
      </c>
      <c r="NG29" s="91">
        <v>2</v>
      </c>
      <c r="NH29" s="91">
        <v>2</v>
      </c>
      <c r="NI29" s="91">
        <v>2</v>
      </c>
      <c r="NJ29" s="91">
        <v>2</v>
      </c>
      <c r="NK29" s="91">
        <v>2</v>
      </c>
      <c r="NL29" s="91">
        <v>2</v>
      </c>
      <c r="NM29" s="91">
        <v>2</v>
      </c>
      <c r="NN29" s="91">
        <v>2</v>
      </c>
      <c r="NO29" s="91">
        <v>2</v>
      </c>
      <c r="NP29" s="91">
        <v>2</v>
      </c>
      <c r="NQ29" s="91">
        <v>2</v>
      </c>
      <c r="NR29" s="91">
        <v>2</v>
      </c>
      <c r="NS29" s="91">
        <v>2</v>
      </c>
      <c r="NT29" s="91"/>
      <c r="NU29" s="345">
        <f t="shared" si="150"/>
        <v>0.0015</v>
      </c>
      <c r="NV29" s="345">
        <f t="shared" si="151"/>
        <v>0.003</v>
      </c>
      <c r="NW29" s="345">
        <f t="shared" si="152"/>
        <v>0.0045</v>
      </c>
      <c r="NX29" s="345">
        <f t="shared" si="153"/>
        <v>0.006</v>
      </c>
      <c r="NY29" s="345">
        <f t="shared" si="154"/>
        <v>0.0075</v>
      </c>
      <c r="NZ29" s="345">
        <f t="shared" si="155"/>
        <v>0.0075</v>
      </c>
      <c r="OA29" s="345">
        <f t="shared" si="156"/>
        <v>0.015</v>
      </c>
      <c r="OB29" s="345">
        <f t="shared" si="157"/>
        <v>0.0225</v>
      </c>
      <c r="OC29" s="345">
        <f t="shared" si="158"/>
        <v>0.03</v>
      </c>
      <c r="OD29" s="345">
        <f t="shared" si="159"/>
        <v>0.0375</v>
      </c>
      <c r="OE29" s="345">
        <f t="shared" si="160"/>
        <v>0.015</v>
      </c>
      <c r="OF29" s="345">
        <f t="shared" si="161"/>
        <v>0.03</v>
      </c>
      <c r="OG29" s="345">
        <f t="shared" si="162"/>
        <v>0.045</v>
      </c>
      <c r="OH29" s="345">
        <f t="shared" si="163"/>
        <v>0.06</v>
      </c>
      <c r="OI29" s="345">
        <f t="shared" si="164"/>
        <v>0.075</v>
      </c>
      <c r="OJ29" s="345">
        <f t="shared" si="165"/>
        <v>0.0135</v>
      </c>
      <c r="OK29" s="345">
        <f t="shared" si="166"/>
        <v>0.027</v>
      </c>
      <c r="OL29" s="345">
        <f t="shared" si="167"/>
        <v>0.0405</v>
      </c>
      <c r="OM29" s="345">
        <f t="shared" si="168"/>
        <v>0.054</v>
      </c>
      <c r="ON29" s="345">
        <f t="shared" si="169"/>
        <v>0.0675</v>
      </c>
      <c r="OO29" s="345">
        <f t="shared" si="170"/>
        <v>0.0675</v>
      </c>
      <c r="OP29" s="345">
        <f t="shared" si="171"/>
        <v>0.0675</v>
      </c>
      <c r="OQ29" s="345">
        <f t="shared" si="172"/>
        <v>0.075</v>
      </c>
      <c r="OR29" s="345">
        <f t="shared" si="173"/>
        <v>0.0675</v>
      </c>
      <c r="OS29" s="345">
        <f t="shared" si="174"/>
        <v>0.065625</v>
      </c>
      <c r="OT29" s="345">
        <f t="shared" si="175"/>
        <v>0.075</v>
      </c>
      <c r="OU29" s="345">
        <f t="shared" si="176"/>
        <v>0.0675</v>
      </c>
      <c r="OV29" s="345">
        <f t="shared" si="177"/>
        <v>0.075</v>
      </c>
      <c r="PE29" s="369"/>
      <c r="PF29" s="370">
        <f>PF$3*$F29*$AG29*PF$4/'[1]Sheet3 '!$AJ$5</f>
        <v>0.0042</v>
      </c>
      <c r="PG29" s="370">
        <f>PG$3*$F29*$AG29*PG$4/'[1]Sheet3 '!$AJ$5</f>
        <v>0.0041985</v>
      </c>
      <c r="PH29" s="370">
        <f>PH$3*$F29*$AG29*PH$4/'[1]Sheet3 '!$AJ$5</f>
        <v>0.0042</v>
      </c>
      <c r="PI29" s="370">
        <f>PI$3*$F29*$AG29*PI$4/'[1]Sheet3 '!$AJ$5</f>
        <v>0.00378</v>
      </c>
      <c r="PJ29" s="370">
        <f>PJ$3*$F29*$AG29*PJ$4/'[1]Sheet3 '!$AJ$5</f>
        <v>0.00378</v>
      </c>
      <c r="PK29" s="370">
        <f>PK$3*$F29*$AG29*PK$4/'[1]Sheet3 '!$AJ$5</f>
        <v>0.0036</v>
      </c>
      <c r="PL29" s="370">
        <f>PL$3*$F29*$AG29*PL$4/'[1]Sheet3 '!$AJ$5</f>
        <v>0.00324</v>
      </c>
      <c r="PM29" s="370">
        <f>PM$3*$F29*$AG29*PM$4/'[1]Sheet3 '!$AJ$5</f>
        <v>0.00306</v>
      </c>
      <c r="PN29" s="370">
        <f>PN$3*$F29*$AG29*PN$4/'[1]Sheet3 '!$AJ$5</f>
        <v>0.002778</v>
      </c>
      <c r="PO29" s="370">
        <f>PO$3*$F29*$AG29*PO$4/'[1]Sheet3 '!$AJ$5</f>
        <v>0.0024</v>
      </c>
      <c r="PP29" s="370">
        <f>PP$3*$F29*$AG29*PP$4/'[1]Sheet3 '!$AJ$5</f>
        <v>0.00216</v>
      </c>
      <c r="PQ29" s="370">
        <f>PQ$3*$F29*$AG29*PQ$4/'[1]Sheet3 '!$AJ$5</f>
        <v>0.00192</v>
      </c>
      <c r="PR29" s="370">
        <f>PR$3*$F29*$AG29*PR$4/'[1]Sheet3 '!$AJ$5</f>
        <v>0.0012</v>
      </c>
      <c r="PS29" s="367"/>
      <c r="PT29" s="367"/>
      <c r="PU29" s="367"/>
    </row>
    <row r="30" ht="16.2" spans="1:437">
      <c r="A30" s="110">
        <v>60</v>
      </c>
      <c r="B30" s="111"/>
      <c r="C30" s="39">
        <v>3</v>
      </c>
      <c r="D30" s="39">
        <v>-1</v>
      </c>
      <c r="E30" s="39"/>
      <c r="F30" s="39">
        <v>35</v>
      </c>
      <c r="G30" s="107" t="s">
        <v>412</v>
      </c>
      <c r="H30" s="39">
        <f t="shared" si="5"/>
        <v>35</v>
      </c>
      <c r="I30" s="127"/>
      <c r="J30" s="39">
        <f t="shared" si="6"/>
        <v>35</v>
      </c>
      <c r="K30" s="127" t="s">
        <v>413</v>
      </c>
      <c r="L30" s="127"/>
      <c r="M30" s="128">
        <f t="shared" si="178"/>
        <v>60</v>
      </c>
      <c r="N30" s="39">
        <f>ROUND(IF(C30=4,F30*10%,0),0)</f>
        <v>0</v>
      </c>
      <c r="O30" s="39">
        <f>ROUND(IF(C30=4,F30*2%,0),0)</f>
        <v>0</v>
      </c>
      <c r="P30" s="39">
        <v>0</v>
      </c>
      <c r="Q30" s="140">
        <v>0.0243054</v>
      </c>
      <c r="R30" s="91">
        <v>2</v>
      </c>
      <c r="S30" s="141">
        <v>0</v>
      </c>
      <c r="T30" s="146">
        <f t="shared" si="9"/>
        <v>0.005833</v>
      </c>
      <c r="U30" s="143">
        <v>0</v>
      </c>
      <c r="V30" s="143" t="s">
        <v>405</v>
      </c>
      <c r="W30" s="147">
        <v>0</v>
      </c>
      <c r="X30" s="145">
        <v>9</v>
      </c>
      <c r="Y30" s="166">
        <v>1</v>
      </c>
      <c r="Z30" s="143" t="str">
        <f t="shared" si="212"/>
        <v>[[0,1],[0,1],[0,1],[0,1],[0,1],[0,1],[0,1],[0,1],[0,1],[0,1],[0,2],[0,4],[0,6],[0,8],[0,10],[0,20],[0,40],[0,60],[0,80],[0,100]]</v>
      </c>
      <c r="AA30" s="143">
        <v>1</v>
      </c>
      <c r="AB30" s="143">
        <v>1</v>
      </c>
      <c r="AC30" s="143" t="str">
        <f t="shared" si="11"/>
        <v>[[1,1],[1,1],[1,1],[1,1],[1,1],[1,1],[1,1],[1,1],[1,1],[1,1],[1,1],[1,1],[1,1],[1,1],[1,1],[1,1],[1,1],[1,1],[1,1],[1,1]]</v>
      </c>
      <c r="AD30" s="39">
        <v>0</v>
      </c>
      <c r="AE30" s="169">
        <v>0</v>
      </c>
      <c r="AF30" s="168">
        <f t="shared" si="12"/>
        <v>0</v>
      </c>
      <c r="AG30" s="168">
        <v>0.05</v>
      </c>
      <c r="AH30" s="168">
        <v>0</v>
      </c>
      <c r="AI30" s="186">
        <f>AI27</f>
        <v>0.05</v>
      </c>
      <c r="AJ30" s="186">
        <f t="shared" si="201"/>
        <v>0</v>
      </c>
      <c r="AK30" s="186">
        <f t="shared" si="202"/>
        <v>0</v>
      </c>
      <c r="AL30" s="187">
        <v>0</v>
      </c>
      <c r="AM30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0" s="39" t="str">
        <f t="shared" si="213"/>
        <v>[[2,5],[3,2],[4,1]]</v>
      </c>
      <c r="AO30" s="195" t="str">
        <f t="shared" si="214"/>
        <v>[0.186667,0.093333,0.062222]</v>
      </c>
      <c r="AP30" s="195">
        <v>0</v>
      </c>
      <c r="AQ30" s="195">
        <v>1</v>
      </c>
      <c r="AR30" s="195">
        <f t="shared" si="16"/>
        <v>1</v>
      </c>
      <c r="AS30" s="195">
        <v>0</v>
      </c>
      <c r="AT30" s="195">
        <v>0.4</v>
      </c>
      <c r="AU30" s="195" t="s">
        <v>288</v>
      </c>
      <c r="AV30" s="195">
        <v>1</v>
      </c>
      <c r="AW30" s="199">
        <v>8</v>
      </c>
      <c r="AX30" s="39">
        <v>-1</v>
      </c>
      <c r="AY30" s="39">
        <v>0</v>
      </c>
      <c r="AZ30" s="39">
        <f>AZ16</f>
        <v>0</v>
      </c>
      <c r="BA30" s="96"/>
      <c r="BB30" s="96" t="s">
        <v>289</v>
      </c>
      <c r="BC30" s="39">
        <v>1</v>
      </c>
      <c r="BD30" s="115">
        <f t="shared" si="210"/>
        <v>1.5</v>
      </c>
      <c r="BE30" s="204"/>
      <c r="BF30" s="204"/>
      <c r="BG30" s="39">
        <v>1</v>
      </c>
      <c r="BH30" s="39">
        <v>1</v>
      </c>
      <c r="BI30" s="39" t="s">
        <v>400</v>
      </c>
      <c r="BJ30" s="203">
        <v>0.75</v>
      </c>
      <c r="BK30" s="203">
        <v>0.6</v>
      </c>
      <c r="BL30" s="96">
        <f t="shared" si="215"/>
        <v>35</v>
      </c>
      <c r="BM30" s="96" t="s">
        <v>321</v>
      </c>
      <c r="BN30" s="96">
        <v>1</v>
      </c>
      <c r="BO30" s="96" t="s">
        <v>292</v>
      </c>
      <c r="BP30" s="96" t="s">
        <v>401</v>
      </c>
      <c r="BQ30" s="211" t="s">
        <v>414</v>
      </c>
      <c r="BR30" s="211" t="s">
        <v>414</v>
      </c>
      <c r="BS30" s="127"/>
      <c r="BT30" s="127"/>
      <c r="BU30" s="127"/>
      <c r="BV30" s="127"/>
      <c r="BW30" s="127" t="s">
        <v>295</v>
      </c>
      <c r="BX30" s="218">
        <v>0</v>
      </c>
      <c r="BY30" s="128">
        <f t="shared" si="19"/>
        <v>26.25</v>
      </c>
      <c r="BZ30" s="219" t="str">
        <f t="shared" si="20"/>
        <v>[26.25,6,35,26.25]</v>
      </c>
      <c r="CA30" s="42">
        <v>0</v>
      </c>
      <c r="CB30" s="42">
        <v>0</v>
      </c>
      <c r="CC30" s="42">
        <v>0</v>
      </c>
      <c r="CD30" s="42">
        <v>0</v>
      </c>
      <c r="CE30" s="42">
        <v>0</v>
      </c>
      <c r="CF30" s="42">
        <v>0</v>
      </c>
      <c r="CG30" s="42">
        <v>0</v>
      </c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53" t="s">
        <v>297</v>
      </c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 t="e">
        <v>#N/A</v>
      </c>
      <c r="DV30" s="42">
        <f t="shared" si="21"/>
        <v>26.25</v>
      </c>
      <c r="DW30" s="128">
        <f t="shared" si="22"/>
        <v>6</v>
      </c>
      <c r="DX30" s="128">
        <f t="shared" si="23"/>
        <v>35</v>
      </c>
      <c r="DY30" s="128">
        <f t="shared" si="24"/>
        <v>26.25</v>
      </c>
      <c r="DZ30" s="128"/>
      <c r="EC30" s="258"/>
      <c r="EK30" s="269">
        <f t="shared" si="25"/>
        <v>38.5</v>
      </c>
      <c r="EL30" s="270">
        <f t="shared" ref="EL30:EL37" si="218">EL29</f>
        <v>0.1</v>
      </c>
      <c r="EM30" s="271">
        <v>2</v>
      </c>
      <c r="EN30" s="108">
        <v>5</v>
      </c>
      <c r="EO30" s="271">
        <v>3</v>
      </c>
      <c r="EP30" s="108">
        <v>2</v>
      </c>
      <c r="EQ30" s="271">
        <v>4</v>
      </c>
      <c r="ER30" s="108">
        <v>1</v>
      </c>
      <c r="ES30" s="108">
        <f t="shared" si="26"/>
        <v>2.5</v>
      </c>
      <c r="ET30" s="108">
        <f t="shared" si="27"/>
        <v>7.5</v>
      </c>
      <c r="EU30" s="283">
        <f t="shared" si="28"/>
        <v>0.186667</v>
      </c>
      <c r="EV30" s="108">
        <f t="shared" si="29"/>
        <v>15</v>
      </c>
      <c r="EW30" s="293">
        <f t="shared" si="30"/>
        <v>0.093333</v>
      </c>
      <c r="EX30" s="108">
        <f t="shared" si="31"/>
        <v>22.5</v>
      </c>
      <c r="EY30" s="294">
        <f t="shared" si="32"/>
        <v>0.062222</v>
      </c>
      <c r="FB30" s="300"/>
      <c r="FC30" s="91"/>
      <c r="FG30" s="310"/>
      <c r="FH30" s="311">
        <v>0</v>
      </c>
      <c r="FI30" s="146">
        <v>1</v>
      </c>
      <c r="FJ30" s="310">
        <f t="shared" si="33"/>
        <v>0</v>
      </c>
      <c r="FK30" s="311">
        <f t="shared" si="34"/>
        <v>0</v>
      </c>
      <c r="FL30" s="146">
        <f t="shared" si="35"/>
        <v>1</v>
      </c>
      <c r="FM30" s="310">
        <f t="shared" si="36"/>
        <v>0</v>
      </c>
      <c r="FN30" s="311">
        <f t="shared" si="37"/>
        <v>0</v>
      </c>
      <c r="FO30" s="146">
        <f t="shared" si="38"/>
        <v>1</v>
      </c>
      <c r="FP30" s="310">
        <f t="shared" si="39"/>
        <v>0</v>
      </c>
      <c r="FQ30" s="311">
        <f t="shared" si="40"/>
        <v>0</v>
      </c>
      <c r="FR30" s="146">
        <f t="shared" si="41"/>
        <v>1</v>
      </c>
      <c r="FS30" s="310">
        <f t="shared" si="42"/>
        <v>0</v>
      </c>
      <c r="FT30" s="311">
        <f t="shared" si="43"/>
        <v>0</v>
      </c>
      <c r="FU30" s="146">
        <f t="shared" si="44"/>
        <v>1</v>
      </c>
      <c r="FV30" s="310">
        <f t="shared" si="45"/>
        <v>0</v>
      </c>
      <c r="FW30" s="311">
        <f t="shared" si="46"/>
        <v>0</v>
      </c>
      <c r="FX30" s="146">
        <f t="shared" si="47"/>
        <v>1</v>
      </c>
      <c r="FY30" s="310">
        <f t="shared" si="48"/>
        <v>0</v>
      </c>
      <c r="FZ30" s="311">
        <f t="shared" si="49"/>
        <v>0</v>
      </c>
      <c r="GA30" s="146">
        <f t="shared" si="50"/>
        <v>1</v>
      </c>
      <c r="GB30" s="310">
        <f t="shared" si="51"/>
        <v>0</v>
      </c>
      <c r="GC30" s="311">
        <f t="shared" si="52"/>
        <v>0</v>
      </c>
      <c r="GD30" s="146">
        <f t="shared" si="53"/>
        <v>1</v>
      </c>
      <c r="GE30" s="310">
        <f t="shared" si="54"/>
        <v>0</v>
      </c>
      <c r="GF30" s="311">
        <f t="shared" si="55"/>
        <v>0</v>
      </c>
      <c r="GG30" s="146">
        <f t="shared" si="56"/>
        <v>1</v>
      </c>
      <c r="GH30" s="310">
        <f t="shared" si="57"/>
        <v>0</v>
      </c>
      <c r="GI30" s="311">
        <f t="shared" si="58"/>
        <v>0</v>
      </c>
      <c r="GJ30" s="146">
        <f t="shared" si="59"/>
        <v>1</v>
      </c>
      <c r="GK30" s="310">
        <f t="shared" si="60"/>
        <v>0</v>
      </c>
      <c r="GL30" s="311">
        <f t="shared" si="61"/>
        <v>0</v>
      </c>
      <c r="GM30" s="146">
        <f t="shared" si="62"/>
        <v>2</v>
      </c>
      <c r="GN30" s="310">
        <f t="shared" si="63"/>
        <v>0</v>
      </c>
      <c r="GO30" s="311">
        <f t="shared" si="64"/>
        <v>0</v>
      </c>
      <c r="GP30" s="146">
        <f t="shared" si="65"/>
        <v>4</v>
      </c>
      <c r="GQ30" s="310">
        <f t="shared" si="66"/>
        <v>0</v>
      </c>
      <c r="GR30" s="311">
        <f t="shared" si="67"/>
        <v>0</v>
      </c>
      <c r="GS30" s="146">
        <f t="shared" si="68"/>
        <v>6</v>
      </c>
      <c r="GT30" s="310">
        <f t="shared" si="69"/>
        <v>0</v>
      </c>
      <c r="GU30" s="311">
        <f t="shared" si="70"/>
        <v>0</v>
      </c>
      <c r="GV30" s="146">
        <f t="shared" si="71"/>
        <v>8</v>
      </c>
      <c r="GW30" s="310">
        <f t="shared" si="72"/>
        <v>0</v>
      </c>
      <c r="GX30" s="311">
        <f t="shared" si="73"/>
        <v>0</v>
      </c>
      <c r="GY30" s="146">
        <f t="shared" si="74"/>
        <v>10</v>
      </c>
      <c r="GZ30" s="310">
        <f t="shared" si="75"/>
        <v>0</v>
      </c>
      <c r="HA30" s="311">
        <f t="shared" si="76"/>
        <v>0</v>
      </c>
      <c r="HB30" s="146">
        <f t="shared" si="77"/>
        <v>20</v>
      </c>
      <c r="HC30" s="310">
        <f t="shared" si="78"/>
        <v>0</v>
      </c>
      <c r="HD30" s="311">
        <f t="shared" si="79"/>
        <v>0</v>
      </c>
      <c r="HE30" s="146">
        <f t="shared" si="80"/>
        <v>40</v>
      </c>
      <c r="HF30" s="310">
        <f t="shared" si="81"/>
        <v>0</v>
      </c>
      <c r="HG30" s="311">
        <f t="shared" si="82"/>
        <v>0</v>
      </c>
      <c r="HH30" s="146">
        <f t="shared" si="83"/>
        <v>60</v>
      </c>
      <c r="HI30" s="310">
        <f t="shared" si="84"/>
        <v>0</v>
      </c>
      <c r="HJ30" s="311">
        <f t="shared" si="85"/>
        <v>0</v>
      </c>
      <c r="HK30" s="146">
        <f t="shared" si="86"/>
        <v>80</v>
      </c>
      <c r="HL30" s="310">
        <f t="shared" si="87"/>
        <v>0</v>
      </c>
      <c r="HM30" s="311">
        <f t="shared" si="88"/>
        <v>0</v>
      </c>
      <c r="HN30" s="146">
        <f t="shared" si="89"/>
        <v>100</v>
      </c>
      <c r="HO30" s="310">
        <f t="shared" si="90"/>
        <v>0</v>
      </c>
      <c r="HQ30" s="300"/>
      <c r="HR30" s="91"/>
      <c r="HV30" s="310"/>
      <c r="HW30" s="311">
        <v>1</v>
      </c>
      <c r="HX30" s="146">
        <v>1</v>
      </c>
      <c r="HY30" s="310">
        <f t="shared" si="91"/>
        <v>3.88888888888889e-6</v>
      </c>
      <c r="HZ30" s="311">
        <f t="shared" si="92"/>
        <v>1</v>
      </c>
      <c r="IA30" s="146">
        <f t="shared" si="93"/>
        <v>1</v>
      </c>
      <c r="IB30" s="310">
        <f t="shared" si="94"/>
        <v>7.77777777777778e-6</v>
      </c>
      <c r="IC30" s="311">
        <f t="shared" si="95"/>
        <v>1</v>
      </c>
      <c r="ID30" s="146">
        <f t="shared" si="96"/>
        <v>1</v>
      </c>
      <c r="IE30" s="310">
        <f t="shared" si="97"/>
        <v>1.16666666666667e-5</v>
      </c>
      <c r="IF30" s="311">
        <f t="shared" si="98"/>
        <v>1</v>
      </c>
      <c r="IG30" s="146">
        <f t="shared" si="99"/>
        <v>1</v>
      </c>
      <c r="IH30" s="310">
        <f t="shared" si="100"/>
        <v>1.55555555555556e-5</v>
      </c>
      <c r="II30" s="311">
        <f t="shared" si="101"/>
        <v>1</v>
      </c>
      <c r="IJ30" s="146">
        <f t="shared" si="102"/>
        <v>1</v>
      </c>
      <c r="IK30" s="310">
        <f t="shared" si="103"/>
        <v>1.94444444444445e-5</v>
      </c>
      <c r="IL30" s="311">
        <f t="shared" si="104"/>
        <v>1</v>
      </c>
      <c r="IM30" s="146">
        <f t="shared" si="105"/>
        <v>1</v>
      </c>
      <c r="IN30" s="310">
        <f t="shared" si="106"/>
        <v>3.88888888888889e-5</v>
      </c>
      <c r="IO30" s="311">
        <f t="shared" si="107"/>
        <v>1</v>
      </c>
      <c r="IP30" s="146">
        <f t="shared" si="108"/>
        <v>1</v>
      </c>
      <c r="IQ30" s="310">
        <f t="shared" si="109"/>
        <v>7.77777777777778e-5</v>
      </c>
      <c r="IR30" s="311">
        <f t="shared" si="110"/>
        <v>1</v>
      </c>
      <c r="IS30" s="146">
        <f t="shared" si="111"/>
        <v>1</v>
      </c>
      <c r="IT30" s="310">
        <f t="shared" si="112"/>
        <v>0.000116666666666667</v>
      </c>
      <c r="IU30" s="311">
        <f t="shared" si="113"/>
        <v>1</v>
      </c>
      <c r="IV30" s="146">
        <f t="shared" si="114"/>
        <v>1</v>
      </c>
      <c r="IW30" s="310">
        <f t="shared" si="115"/>
        <v>0.000155555555555556</v>
      </c>
      <c r="IX30" s="311">
        <f t="shared" si="116"/>
        <v>1</v>
      </c>
      <c r="IY30" s="146">
        <f t="shared" si="117"/>
        <v>1</v>
      </c>
      <c r="IZ30" s="310">
        <f t="shared" si="118"/>
        <v>0.000194444444444445</v>
      </c>
      <c r="JA30" s="311">
        <f t="shared" si="119"/>
        <v>1</v>
      </c>
      <c r="JB30" s="146">
        <f t="shared" si="120"/>
        <v>1</v>
      </c>
      <c r="JC30" s="310">
        <f t="shared" si="121"/>
        <v>0.000388888888888889</v>
      </c>
      <c r="JD30" s="311">
        <f t="shared" si="122"/>
        <v>1</v>
      </c>
      <c r="JE30" s="146">
        <f t="shared" si="123"/>
        <v>1</v>
      </c>
      <c r="JF30" s="310">
        <f t="shared" si="124"/>
        <v>0.000777777777777778</v>
      </c>
      <c r="JG30" s="311">
        <f t="shared" si="125"/>
        <v>1</v>
      </c>
      <c r="JH30" s="146">
        <f t="shared" si="126"/>
        <v>1</v>
      </c>
      <c r="JI30" s="310">
        <f t="shared" si="127"/>
        <v>0.00116666666666667</v>
      </c>
      <c r="JJ30" s="311">
        <f t="shared" si="128"/>
        <v>1</v>
      </c>
      <c r="JK30" s="146">
        <f t="shared" si="129"/>
        <v>1</v>
      </c>
      <c r="JL30" s="310">
        <f t="shared" si="130"/>
        <v>0.00155555555555556</v>
      </c>
      <c r="JM30" s="311">
        <f t="shared" si="131"/>
        <v>1</v>
      </c>
      <c r="JN30" s="146">
        <f t="shared" si="132"/>
        <v>1</v>
      </c>
      <c r="JO30" s="310">
        <f t="shared" si="133"/>
        <v>0.00194444444444445</v>
      </c>
      <c r="JP30" s="311">
        <f t="shared" si="134"/>
        <v>1</v>
      </c>
      <c r="JQ30" s="146">
        <f t="shared" si="135"/>
        <v>1</v>
      </c>
      <c r="JR30" s="310">
        <f t="shared" si="136"/>
        <v>0.00388888888888889</v>
      </c>
      <c r="JS30" s="311">
        <f t="shared" si="137"/>
        <v>1</v>
      </c>
      <c r="JT30" s="146">
        <f t="shared" si="138"/>
        <v>1</v>
      </c>
      <c r="JU30" s="310">
        <f t="shared" si="139"/>
        <v>0.00777777777777778</v>
      </c>
      <c r="JV30" s="311">
        <f t="shared" si="140"/>
        <v>1</v>
      </c>
      <c r="JW30" s="146">
        <f t="shared" si="141"/>
        <v>1</v>
      </c>
      <c r="JX30" s="310">
        <f t="shared" si="142"/>
        <v>0.0116666666666667</v>
      </c>
      <c r="JY30" s="311">
        <f t="shared" si="143"/>
        <v>1</v>
      </c>
      <c r="JZ30" s="146">
        <f t="shared" si="144"/>
        <v>1</v>
      </c>
      <c r="KA30" s="310">
        <f t="shared" si="145"/>
        <v>0.0155555555555556</v>
      </c>
      <c r="KB30" s="311">
        <f t="shared" si="146"/>
        <v>1</v>
      </c>
      <c r="KC30" s="146">
        <f t="shared" si="147"/>
        <v>1</v>
      </c>
      <c r="KD30" s="310">
        <f t="shared" si="148"/>
        <v>0.0194444444444445</v>
      </c>
      <c r="KI30" s="334">
        <f t="shared" ref="KI30:LB30" si="219">$AI30*KI$4/10000*$F30*KI$3/$KQ$1</f>
        <v>0</v>
      </c>
      <c r="KJ30" s="334">
        <f t="shared" si="219"/>
        <v>0</v>
      </c>
      <c r="KK30" s="334">
        <f t="shared" si="219"/>
        <v>0</v>
      </c>
      <c r="KL30" s="334">
        <f t="shared" si="219"/>
        <v>0.0014</v>
      </c>
      <c r="KM30" s="334">
        <f t="shared" si="219"/>
        <v>0.00175</v>
      </c>
      <c r="KN30" s="334">
        <f t="shared" si="219"/>
        <v>0.0035</v>
      </c>
      <c r="KO30" s="334">
        <f t="shared" si="219"/>
        <v>0.007</v>
      </c>
      <c r="KP30" s="334">
        <f t="shared" si="219"/>
        <v>0.0105</v>
      </c>
      <c r="KQ30" s="334">
        <f t="shared" si="219"/>
        <v>0.014</v>
      </c>
      <c r="KR30" s="334">
        <f t="shared" si="219"/>
        <v>0.0175</v>
      </c>
      <c r="KS30" s="334">
        <f t="shared" si="219"/>
        <v>0.035</v>
      </c>
      <c r="KT30" s="334">
        <f t="shared" si="219"/>
        <v>0.04375</v>
      </c>
      <c r="KU30" s="334">
        <f t="shared" si="219"/>
        <v>0.043743</v>
      </c>
      <c r="KV30" s="334">
        <f t="shared" si="219"/>
        <v>0.043736</v>
      </c>
      <c r="KW30" s="334">
        <f t="shared" si="219"/>
        <v>0.0437325</v>
      </c>
      <c r="KX30" s="334">
        <f t="shared" si="219"/>
        <v>0.043715</v>
      </c>
      <c r="KY30" s="334">
        <f t="shared" si="219"/>
        <v>0.04368</v>
      </c>
      <c r="KZ30" s="334">
        <f t="shared" si="219"/>
        <v>0.04368</v>
      </c>
      <c r="LA30" s="334">
        <f t="shared" si="219"/>
        <v>0.04368</v>
      </c>
      <c r="LB30" s="334">
        <f t="shared" si="219"/>
        <v>0.043575</v>
      </c>
      <c r="LI30" s="79">
        <v>0</v>
      </c>
      <c r="LJ30" s="79">
        <v>0</v>
      </c>
      <c r="LK30" s="79">
        <v>0</v>
      </c>
      <c r="LN30" s="108"/>
      <c r="LO30" s="343">
        <v>0.05</v>
      </c>
      <c r="LP30" s="343">
        <v>0.05</v>
      </c>
      <c r="LQ30" s="343">
        <v>0.05</v>
      </c>
      <c r="LR30" s="343">
        <v>0.05</v>
      </c>
      <c r="LS30" s="343">
        <v>0.05</v>
      </c>
      <c r="LT30" s="343">
        <v>0.025</v>
      </c>
      <c r="LU30" s="343">
        <v>0.025</v>
      </c>
      <c r="LV30" s="343">
        <v>0.025</v>
      </c>
      <c r="LW30" s="343">
        <v>0.025</v>
      </c>
      <c r="LX30" s="343">
        <v>0.025</v>
      </c>
      <c r="LY30" s="343">
        <v>0.005</v>
      </c>
      <c r="LZ30" s="343">
        <v>0.005</v>
      </c>
      <c r="MA30" s="343">
        <v>0.005</v>
      </c>
      <c r="MB30" s="343">
        <v>0.005</v>
      </c>
      <c r="MC30" s="343">
        <v>0.005</v>
      </c>
      <c r="MD30" s="343">
        <v>0.0009</v>
      </c>
      <c r="ME30" s="343">
        <v>0.0009</v>
      </c>
      <c r="MF30" s="343">
        <v>0.0009</v>
      </c>
      <c r="MG30" s="343">
        <v>0.0009</v>
      </c>
      <c r="MH30" s="343">
        <v>0.0009</v>
      </c>
      <c r="MI30" s="343">
        <v>0.0006</v>
      </c>
      <c r="MJ30" s="343">
        <v>0.00045</v>
      </c>
      <c r="MK30" s="343">
        <v>0.0004</v>
      </c>
      <c r="ML30" s="343">
        <v>0.0003</v>
      </c>
      <c r="MM30" s="343">
        <v>0.00025</v>
      </c>
      <c r="MN30" s="343">
        <v>0.00025</v>
      </c>
      <c r="MO30" s="343">
        <v>0.0002</v>
      </c>
      <c r="MP30" s="343">
        <v>0.0002</v>
      </c>
      <c r="MQ30" s="343"/>
      <c r="MR30" s="104">
        <v>1</v>
      </c>
      <c r="MS30" s="104">
        <v>1</v>
      </c>
      <c r="MT30" s="104">
        <v>1</v>
      </c>
      <c r="MU30" s="104">
        <v>1</v>
      </c>
      <c r="MV30" s="104">
        <v>1</v>
      </c>
      <c r="MW30" s="104">
        <v>1</v>
      </c>
      <c r="MX30" s="91">
        <v>1</v>
      </c>
      <c r="MY30" s="91">
        <v>1</v>
      </c>
      <c r="MZ30" s="91">
        <v>1</v>
      </c>
      <c r="NA30" s="91">
        <v>1</v>
      </c>
      <c r="NB30" s="91">
        <v>1</v>
      </c>
      <c r="NC30" s="91">
        <v>1</v>
      </c>
      <c r="ND30" s="91">
        <v>1</v>
      </c>
      <c r="NE30" s="91">
        <v>1</v>
      </c>
      <c r="NF30" s="91">
        <v>1</v>
      </c>
      <c r="NG30" s="91">
        <v>2</v>
      </c>
      <c r="NH30" s="91">
        <v>2</v>
      </c>
      <c r="NI30" s="91">
        <v>2</v>
      </c>
      <c r="NJ30" s="91">
        <v>2</v>
      </c>
      <c r="NK30" s="91">
        <v>2</v>
      </c>
      <c r="NL30" s="91">
        <v>2</v>
      </c>
      <c r="NM30" s="91">
        <v>2</v>
      </c>
      <c r="NN30" s="91">
        <v>2</v>
      </c>
      <c r="NO30" s="91">
        <v>2</v>
      </c>
      <c r="NP30" s="91">
        <v>2</v>
      </c>
      <c r="NQ30" s="91">
        <v>2</v>
      </c>
      <c r="NR30" s="91">
        <v>2</v>
      </c>
      <c r="NS30" s="91">
        <v>2</v>
      </c>
      <c r="NT30" s="91"/>
      <c r="NU30" s="345">
        <f t="shared" si="150"/>
        <v>0.00175</v>
      </c>
      <c r="NV30" s="345">
        <f t="shared" si="151"/>
        <v>0.0035</v>
      </c>
      <c r="NW30" s="345">
        <f t="shared" si="152"/>
        <v>0.00525</v>
      </c>
      <c r="NX30" s="345">
        <f t="shared" si="153"/>
        <v>0.007</v>
      </c>
      <c r="NY30" s="345">
        <f t="shared" si="154"/>
        <v>0.00875</v>
      </c>
      <c r="NZ30" s="345">
        <f t="shared" si="155"/>
        <v>0.00875</v>
      </c>
      <c r="OA30" s="345">
        <f t="shared" si="156"/>
        <v>0.0175</v>
      </c>
      <c r="OB30" s="345">
        <f t="shared" si="157"/>
        <v>0.02625</v>
      </c>
      <c r="OC30" s="345">
        <f t="shared" si="158"/>
        <v>0.035</v>
      </c>
      <c r="OD30" s="345">
        <f t="shared" si="159"/>
        <v>0.04375</v>
      </c>
      <c r="OE30" s="345">
        <f t="shared" si="160"/>
        <v>0.0175</v>
      </c>
      <c r="OF30" s="345">
        <f t="shared" si="161"/>
        <v>0.035</v>
      </c>
      <c r="OG30" s="345">
        <f t="shared" si="162"/>
        <v>0.0525</v>
      </c>
      <c r="OH30" s="345">
        <f t="shared" si="163"/>
        <v>0.07</v>
      </c>
      <c r="OI30" s="345">
        <f t="shared" si="164"/>
        <v>0.0875</v>
      </c>
      <c r="OJ30" s="345">
        <f t="shared" si="165"/>
        <v>0.01575</v>
      </c>
      <c r="OK30" s="345">
        <f t="shared" si="166"/>
        <v>0.0315</v>
      </c>
      <c r="OL30" s="345">
        <f t="shared" si="167"/>
        <v>0.04725</v>
      </c>
      <c r="OM30" s="345">
        <f t="shared" si="168"/>
        <v>0.063</v>
      </c>
      <c r="ON30" s="345">
        <f t="shared" si="169"/>
        <v>0.07875</v>
      </c>
      <c r="OO30" s="345">
        <f t="shared" si="170"/>
        <v>0.07875</v>
      </c>
      <c r="OP30" s="345">
        <f t="shared" si="171"/>
        <v>0.07875</v>
      </c>
      <c r="OQ30" s="345">
        <f t="shared" si="172"/>
        <v>0.0875</v>
      </c>
      <c r="OR30" s="345">
        <f t="shared" si="173"/>
        <v>0.07875</v>
      </c>
      <c r="OS30" s="345">
        <f t="shared" si="174"/>
        <v>0.0765625</v>
      </c>
      <c r="OT30" s="345">
        <f t="shared" si="175"/>
        <v>0.0875</v>
      </c>
      <c r="OU30" s="345">
        <f t="shared" si="176"/>
        <v>0.07875</v>
      </c>
      <c r="OV30" s="345">
        <f t="shared" si="177"/>
        <v>0.0875</v>
      </c>
      <c r="PE30" s="369"/>
      <c r="PF30" s="370">
        <f>PF$3*$F30*$AG30*PF$4/'[1]Sheet3 '!$AJ$5</f>
        <v>0.0049</v>
      </c>
      <c r="PG30" s="370">
        <f>PG$3*$F30*$AG30*PG$4/'[1]Sheet3 '!$AJ$5</f>
        <v>0.00489825</v>
      </c>
      <c r="PH30" s="370">
        <f>PH$3*$F30*$AG30*PH$4/'[1]Sheet3 '!$AJ$5</f>
        <v>0.0049</v>
      </c>
      <c r="PI30" s="370">
        <f>PI$3*$F30*$AG30*PI$4/'[1]Sheet3 '!$AJ$5</f>
        <v>0.00441</v>
      </c>
      <c r="PJ30" s="370">
        <f>PJ$3*$F30*$AG30*PJ$4/'[1]Sheet3 '!$AJ$5</f>
        <v>0.00441</v>
      </c>
      <c r="PK30" s="370">
        <f>PK$3*$F30*$AG30*PK$4/'[1]Sheet3 '!$AJ$5</f>
        <v>0.0042</v>
      </c>
      <c r="PL30" s="370">
        <f>PL$3*$F30*$AG30*PL$4/'[1]Sheet3 '!$AJ$5</f>
        <v>0.00378</v>
      </c>
      <c r="PM30" s="370">
        <f>PM$3*$F30*$AG30*PM$4/'[1]Sheet3 '!$AJ$5</f>
        <v>0.00357</v>
      </c>
      <c r="PN30" s="370">
        <f>PN$3*$F30*$AG30*PN$4/'[1]Sheet3 '!$AJ$5</f>
        <v>0.003241</v>
      </c>
      <c r="PO30" s="370">
        <f>PO$3*$F30*$AG30*PO$4/'[1]Sheet3 '!$AJ$5</f>
        <v>0.0028</v>
      </c>
      <c r="PP30" s="370">
        <f>PP$3*$F30*$AG30*PP$4/'[1]Sheet3 '!$AJ$5</f>
        <v>0.00252</v>
      </c>
      <c r="PQ30" s="370">
        <f>PQ$3*$F30*$AG30*PQ$4/'[1]Sheet3 '!$AJ$5</f>
        <v>0.00224</v>
      </c>
      <c r="PR30" s="370">
        <f>PR$3*$F30*$AG30*PR$4/'[1]Sheet3 '!$AJ$5</f>
        <v>0.0014</v>
      </c>
      <c r="PS30" s="367"/>
      <c r="PT30" s="367"/>
      <c r="PU30" s="367"/>
    </row>
    <row r="31" ht="16.2" spans="1:437">
      <c r="A31" s="39">
        <v>25</v>
      </c>
      <c r="B31" s="39" t="s">
        <v>415</v>
      </c>
      <c r="C31" s="39">
        <v>3</v>
      </c>
      <c r="D31" s="39">
        <v>-1</v>
      </c>
      <c r="E31" s="39"/>
      <c r="F31" s="39">
        <v>45</v>
      </c>
      <c r="G31" s="107" t="s">
        <v>416</v>
      </c>
      <c r="H31" s="39">
        <f t="shared" si="5"/>
        <v>45</v>
      </c>
      <c r="I31" s="127"/>
      <c r="J31" s="39">
        <f t="shared" si="6"/>
        <v>45</v>
      </c>
      <c r="K31" s="127" t="s">
        <v>417</v>
      </c>
      <c r="L31" s="127"/>
      <c r="M31" s="128">
        <f t="shared" si="178"/>
        <v>25</v>
      </c>
      <c r="N31" s="39">
        <f>ROUND(IF(C31=4,F31*10%,0),0)</f>
        <v>0</v>
      </c>
      <c r="O31" s="39">
        <f>ROUND(IF(C31=4,F31*2%,0),0)</f>
        <v>0</v>
      </c>
      <c r="P31" s="39">
        <v>0</v>
      </c>
      <c r="Q31" s="140">
        <v>0.0312494</v>
      </c>
      <c r="R31" s="91">
        <v>2</v>
      </c>
      <c r="S31" s="141">
        <v>0</v>
      </c>
      <c r="T31" s="146">
        <f t="shared" si="9"/>
        <v>0.0075</v>
      </c>
      <c r="U31" s="143">
        <v>0</v>
      </c>
      <c r="V31" s="143" t="s">
        <v>287</v>
      </c>
      <c r="W31" s="147">
        <v>0</v>
      </c>
      <c r="X31" s="145">
        <v>11</v>
      </c>
      <c r="Y31" s="166">
        <v>1</v>
      </c>
      <c r="Z31" s="143" t="str">
        <f t="shared" si="212"/>
        <v>[[0,1],[0,1],[0,1],[0,1],[0,1],[0,1],[0,1],[0,1],[0,1],[0,1],[0,2],[0,4],[0,6],[0,8],[0,10],[0,20],[0,40],[0,60],[0,80],[0,100]]</v>
      </c>
      <c r="AA31" s="143">
        <v>1</v>
      </c>
      <c r="AB31" s="143">
        <v>1</v>
      </c>
      <c r="AC31" s="143" t="str">
        <f t="shared" si="11"/>
        <v>[[1,1],[1,1],[1,1],[1,1],[1,1],[1,1],[1,1],[1,1],[1,1],[1,1],[1,1],[1,1],[1,1],[1,1],[1,1],[1,1],[1,1],[1,1],[1,1],[1,1]]</v>
      </c>
      <c r="AD31" s="39">
        <v>0</v>
      </c>
      <c r="AE31" s="169">
        <v>0</v>
      </c>
      <c r="AF31" s="168">
        <f t="shared" si="12"/>
        <v>0</v>
      </c>
      <c r="AG31" s="168">
        <v>0.05</v>
      </c>
      <c r="AH31" s="168">
        <v>0</v>
      </c>
      <c r="AI31" s="186">
        <f>AI18</f>
        <v>0.05</v>
      </c>
      <c r="AJ31" s="186">
        <f t="shared" si="201"/>
        <v>0</v>
      </c>
      <c r="AK31" s="186">
        <f t="shared" si="202"/>
        <v>0</v>
      </c>
      <c r="AL31" s="187">
        <v>0</v>
      </c>
      <c r="AM31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1" s="39" t="str">
        <f t="shared" si="213"/>
        <v>[[2,5],[3,2],[4,1]]</v>
      </c>
      <c r="AO31" s="195" t="str">
        <f t="shared" si="214"/>
        <v>[0.24,0.12,0.08]</v>
      </c>
      <c r="AP31" s="195">
        <v>0</v>
      </c>
      <c r="AQ31" s="195">
        <v>1</v>
      </c>
      <c r="AR31" s="195">
        <f t="shared" si="16"/>
        <v>1</v>
      </c>
      <c r="AS31" s="195">
        <v>0</v>
      </c>
      <c r="AT31" s="195">
        <v>0.4</v>
      </c>
      <c r="AU31" s="195" t="s">
        <v>288</v>
      </c>
      <c r="AV31" s="195">
        <v>1</v>
      </c>
      <c r="AW31" s="199">
        <v>9</v>
      </c>
      <c r="AX31" s="39">
        <v>13</v>
      </c>
      <c r="AY31" s="39">
        <v>0</v>
      </c>
      <c r="AZ31" s="39">
        <v>1</v>
      </c>
      <c r="BA31" s="96"/>
      <c r="BB31" s="96" t="s">
        <v>365</v>
      </c>
      <c r="BC31" s="39">
        <v>1</v>
      </c>
      <c r="BD31" s="115">
        <f t="shared" si="210"/>
        <v>1.5</v>
      </c>
      <c r="BE31" s="39"/>
      <c r="BF31" s="39"/>
      <c r="BG31" s="39">
        <v>1</v>
      </c>
      <c r="BH31" s="39">
        <v>1</v>
      </c>
      <c r="BI31" s="39" t="s">
        <v>400</v>
      </c>
      <c r="BJ31" s="203">
        <v>0.75</v>
      </c>
      <c r="BK31" s="203">
        <v>0.6</v>
      </c>
      <c r="BL31" s="96">
        <f t="shared" si="215"/>
        <v>45</v>
      </c>
      <c r="BM31" s="96" t="s">
        <v>291</v>
      </c>
      <c r="BN31" s="96">
        <v>1</v>
      </c>
      <c r="BO31" s="96" t="s">
        <v>292</v>
      </c>
      <c r="BP31" s="96" t="s">
        <v>401</v>
      </c>
      <c r="BQ31" s="207" t="s">
        <v>418</v>
      </c>
      <c r="BR31" s="207" t="s">
        <v>418</v>
      </c>
      <c r="BS31" s="128">
        <v>24</v>
      </c>
      <c r="BT31" s="128">
        <v>1</v>
      </c>
      <c r="BU31" s="127"/>
      <c r="BV31" s="127"/>
      <c r="BW31" s="127" t="s">
        <v>295</v>
      </c>
      <c r="BX31" s="218">
        <v>0</v>
      </c>
      <c r="BY31" s="128">
        <f t="shared" si="19"/>
        <v>33.75</v>
      </c>
      <c r="BZ31" s="219" t="str">
        <f t="shared" si="20"/>
        <v>[33.75,6,45,33.75]</v>
      </c>
      <c r="CA31" s="42">
        <v>0</v>
      </c>
      <c r="CB31" s="42">
        <v>0</v>
      </c>
      <c r="CC31" s="42">
        <v>1</v>
      </c>
      <c r="CD31" s="42">
        <v>1</v>
      </c>
      <c r="CE31" s="42">
        <v>1</v>
      </c>
      <c r="CF31" s="42">
        <v>1</v>
      </c>
      <c r="CG31" s="42">
        <v>1</v>
      </c>
      <c r="CH31" s="42"/>
      <c r="CI31" s="42"/>
      <c r="CJ31" s="42"/>
      <c r="CK31" s="42"/>
      <c r="CL31" s="42"/>
      <c r="CM31" s="42"/>
      <c r="CN31" s="42"/>
      <c r="CO31" s="42"/>
      <c r="CP31" s="42" t="s">
        <v>403</v>
      </c>
      <c r="CQ31" s="42"/>
      <c r="CR31" s="42"/>
      <c r="CS31" s="53" t="s">
        <v>297</v>
      </c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 t="s">
        <v>419</v>
      </c>
      <c r="DV31" s="42">
        <f t="shared" si="21"/>
        <v>33.75</v>
      </c>
      <c r="DW31" s="128">
        <f t="shared" si="22"/>
        <v>6</v>
      </c>
      <c r="DX31" s="128">
        <f t="shared" si="23"/>
        <v>45</v>
      </c>
      <c r="DY31" s="128">
        <f t="shared" si="24"/>
        <v>33.75</v>
      </c>
      <c r="DZ31" s="128"/>
      <c r="EB31" s="259"/>
      <c r="EC31" s="96"/>
      <c r="ED31" s="259"/>
      <c r="EE31" s="96"/>
      <c r="EF31" s="259"/>
      <c r="EG31" s="96"/>
      <c r="EH31" s="96"/>
      <c r="EK31" s="269">
        <f t="shared" si="25"/>
        <v>49.5</v>
      </c>
      <c r="EL31" s="270">
        <f t="shared" si="218"/>
        <v>0.1</v>
      </c>
      <c r="EM31" s="271">
        <v>2</v>
      </c>
      <c r="EN31" s="108">
        <v>5</v>
      </c>
      <c r="EO31" s="271">
        <v>3</v>
      </c>
      <c r="EP31" s="108">
        <v>2</v>
      </c>
      <c r="EQ31" s="271">
        <v>4</v>
      </c>
      <c r="ER31" s="108">
        <v>1</v>
      </c>
      <c r="ES31" s="108">
        <f t="shared" si="26"/>
        <v>2.5</v>
      </c>
      <c r="ET31" s="108">
        <f t="shared" si="27"/>
        <v>7.5</v>
      </c>
      <c r="EU31" s="283">
        <f t="shared" si="28"/>
        <v>0.24</v>
      </c>
      <c r="EV31" s="108">
        <f t="shared" si="29"/>
        <v>15</v>
      </c>
      <c r="EW31" s="293">
        <f t="shared" si="30"/>
        <v>0.12</v>
      </c>
      <c r="EX31" s="108">
        <f t="shared" si="31"/>
        <v>22.5</v>
      </c>
      <c r="EY31" s="294">
        <f t="shared" si="32"/>
        <v>0.08</v>
      </c>
      <c r="FB31" s="300"/>
      <c r="FC31" s="91"/>
      <c r="FG31" s="310"/>
      <c r="FH31" s="311">
        <v>0</v>
      </c>
      <c r="FI31" s="146">
        <v>1</v>
      </c>
      <c r="FJ31" s="310">
        <f t="shared" si="33"/>
        <v>0</v>
      </c>
      <c r="FK31" s="311">
        <f t="shared" si="34"/>
        <v>0</v>
      </c>
      <c r="FL31" s="146">
        <f t="shared" si="35"/>
        <v>1</v>
      </c>
      <c r="FM31" s="310">
        <f t="shared" si="36"/>
        <v>0</v>
      </c>
      <c r="FN31" s="311">
        <f t="shared" si="37"/>
        <v>0</v>
      </c>
      <c r="FO31" s="146">
        <f t="shared" si="38"/>
        <v>1</v>
      </c>
      <c r="FP31" s="310">
        <f t="shared" si="39"/>
        <v>0</v>
      </c>
      <c r="FQ31" s="311">
        <f t="shared" si="40"/>
        <v>0</v>
      </c>
      <c r="FR31" s="146">
        <f t="shared" si="41"/>
        <v>1</v>
      </c>
      <c r="FS31" s="310">
        <f t="shared" si="42"/>
        <v>0</v>
      </c>
      <c r="FT31" s="311">
        <f t="shared" si="43"/>
        <v>0</v>
      </c>
      <c r="FU31" s="146">
        <f t="shared" si="44"/>
        <v>1</v>
      </c>
      <c r="FV31" s="310">
        <f t="shared" si="45"/>
        <v>0</v>
      </c>
      <c r="FW31" s="311">
        <f t="shared" si="46"/>
        <v>0</v>
      </c>
      <c r="FX31" s="146">
        <f t="shared" si="47"/>
        <v>1</v>
      </c>
      <c r="FY31" s="310">
        <f t="shared" si="48"/>
        <v>0</v>
      </c>
      <c r="FZ31" s="311">
        <f t="shared" si="49"/>
        <v>0</v>
      </c>
      <c r="GA31" s="146">
        <f t="shared" si="50"/>
        <v>1</v>
      </c>
      <c r="GB31" s="310">
        <f t="shared" si="51"/>
        <v>0</v>
      </c>
      <c r="GC31" s="311">
        <f t="shared" si="52"/>
        <v>0</v>
      </c>
      <c r="GD31" s="146">
        <f t="shared" si="53"/>
        <v>1</v>
      </c>
      <c r="GE31" s="310">
        <f t="shared" si="54"/>
        <v>0</v>
      </c>
      <c r="GF31" s="311">
        <f t="shared" si="55"/>
        <v>0</v>
      </c>
      <c r="GG31" s="146">
        <f t="shared" si="56"/>
        <v>1</v>
      </c>
      <c r="GH31" s="310">
        <f t="shared" si="57"/>
        <v>0</v>
      </c>
      <c r="GI31" s="311">
        <f t="shared" si="58"/>
        <v>0</v>
      </c>
      <c r="GJ31" s="146">
        <f t="shared" si="59"/>
        <v>1</v>
      </c>
      <c r="GK31" s="310">
        <f t="shared" si="60"/>
        <v>0</v>
      </c>
      <c r="GL31" s="311">
        <f t="shared" si="61"/>
        <v>0</v>
      </c>
      <c r="GM31" s="146">
        <f t="shared" si="62"/>
        <v>2</v>
      </c>
      <c r="GN31" s="310">
        <f t="shared" si="63"/>
        <v>0</v>
      </c>
      <c r="GO31" s="311">
        <f t="shared" si="64"/>
        <v>0</v>
      </c>
      <c r="GP31" s="146">
        <f t="shared" si="65"/>
        <v>4</v>
      </c>
      <c r="GQ31" s="310">
        <f t="shared" si="66"/>
        <v>0</v>
      </c>
      <c r="GR31" s="311">
        <f t="shared" si="67"/>
        <v>0</v>
      </c>
      <c r="GS31" s="146">
        <f t="shared" si="68"/>
        <v>6</v>
      </c>
      <c r="GT31" s="310">
        <f t="shared" si="69"/>
        <v>0</v>
      </c>
      <c r="GU31" s="311">
        <f t="shared" si="70"/>
        <v>0</v>
      </c>
      <c r="GV31" s="146">
        <f t="shared" si="71"/>
        <v>8</v>
      </c>
      <c r="GW31" s="310">
        <f t="shared" si="72"/>
        <v>0</v>
      </c>
      <c r="GX31" s="311">
        <f t="shared" si="73"/>
        <v>0</v>
      </c>
      <c r="GY31" s="146">
        <f t="shared" si="74"/>
        <v>10</v>
      </c>
      <c r="GZ31" s="310">
        <f t="shared" si="75"/>
        <v>0</v>
      </c>
      <c r="HA31" s="311">
        <f t="shared" si="76"/>
        <v>0</v>
      </c>
      <c r="HB31" s="146">
        <f t="shared" si="77"/>
        <v>20</v>
      </c>
      <c r="HC31" s="310">
        <f t="shared" si="78"/>
        <v>0</v>
      </c>
      <c r="HD31" s="311">
        <f t="shared" si="79"/>
        <v>0</v>
      </c>
      <c r="HE31" s="146">
        <f t="shared" si="80"/>
        <v>40</v>
      </c>
      <c r="HF31" s="310">
        <f t="shared" si="81"/>
        <v>0</v>
      </c>
      <c r="HG31" s="311">
        <f t="shared" si="82"/>
        <v>0</v>
      </c>
      <c r="HH31" s="146">
        <f t="shared" si="83"/>
        <v>60</v>
      </c>
      <c r="HI31" s="310">
        <f t="shared" si="84"/>
        <v>0</v>
      </c>
      <c r="HJ31" s="311">
        <f t="shared" si="85"/>
        <v>0</v>
      </c>
      <c r="HK31" s="146">
        <f t="shared" si="86"/>
        <v>80</v>
      </c>
      <c r="HL31" s="310">
        <f t="shared" si="87"/>
        <v>0</v>
      </c>
      <c r="HM31" s="311">
        <f t="shared" si="88"/>
        <v>0</v>
      </c>
      <c r="HN31" s="146">
        <f t="shared" si="89"/>
        <v>100</v>
      </c>
      <c r="HO31" s="310">
        <f t="shared" si="90"/>
        <v>0</v>
      </c>
      <c r="HQ31" s="300"/>
      <c r="HR31" s="91"/>
      <c r="HV31" s="310"/>
      <c r="HW31" s="311">
        <v>1</v>
      </c>
      <c r="HX31" s="146">
        <v>1</v>
      </c>
      <c r="HY31" s="310">
        <f t="shared" si="91"/>
        <v>5e-6</v>
      </c>
      <c r="HZ31" s="311">
        <f t="shared" si="92"/>
        <v>1</v>
      </c>
      <c r="IA31" s="146">
        <f t="shared" si="93"/>
        <v>1</v>
      </c>
      <c r="IB31" s="310">
        <f t="shared" si="94"/>
        <v>1e-5</v>
      </c>
      <c r="IC31" s="311">
        <f t="shared" si="95"/>
        <v>1</v>
      </c>
      <c r="ID31" s="146">
        <f t="shared" si="96"/>
        <v>1</v>
      </c>
      <c r="IE31" s="310">
        <f t="shared" si="97"/>
        <v>1.5e-5</v>
      </c>
      <c r="IF31" s="311">
        <f t="shared" si="98"/>
        <v>1</v>
      </c>
      <c r="IG31" s="146">
        <f t="shared" si="99"/>
        <v>1</v>
      </c>
      <c r="IH31" s="310">
        <f t="shared" si="100"/>
        <v>2e-5</v>
      </c>
      <c r="II31" s="311">
        <f t="shared" si="101"/>
        <v>1</v>
      </c>
      <c r="IJ31" s="146">
        <f t="shared" si="102"/>
        <v>1</v>
      </c>
      <c r="IK31" s="310">
        <f t="shared" si="103"/>
        <v>2.5e-5</v>
      </c>
      <c r="IL31" s="311">
        <f t="shared" si="104"/>
        <v>1</v>
      </c>
      <c r="IM31" s="146">
        <f t="shared" si="105"/>
        <v>1</v>
      </c>
      <c r="IN31" s="310">
        <f t="shared" si="106"/>
        <v>5e-5</v>
      </c>
      <c r="IO31" s="311">
        <f t="shared" si="107"/>
        <v>1</v>
      </c>
      <c r="IP31" s="146">
        <f t="shared" si="108"/>
        <v>1</v>
      </c>
      <c r="IQ31" s="310">
        <f t="shared" si="109"/>
        <v>0.0001</v>
      </c>
      <c r="IR31" s="311">
        <f t="shared" si="110"/>
        <v>1</v>
      </c>
      <c r="IS31" s="146">
        <f t="shared" si="111"/>
        <v>1</v>
      </c>
      <c r="IT31" s="310">
        <f t="shared" si="112"/>
        <v>0.00015</v>
      </c>
      <c r="IU31" s="311">
        <f t="shared" si="113"/>
        <v>1</v>
      </c>
      <c r="IV31" s="146">
        <f t="shared" si="114"/>
        <v>1</v>
      </c>
      <c r="IW31" s="310">
        <f t="shared" si="115"/>
        <v>0.0002</v>
      </c>
      <c r="IX31" s="311">
        <f t="shared" si="116"/>
        <v>1</v>
      </c>
      <c r="IY31" s="146">
        <f t="shared" si="117"/>
        <v>1</v>
      </c>
      <c r="IZ31" s="310">
        <f t="shared" si="118"/>
        <v>0.00025</v>
      </c>
      <c r="JA31" s="311">
        <f t="shared" si="119"/>
        <v>1</v>
      </c>
      <c r="JB31" s="146">
        <f t="shared" si="120"/>
        <v>1</v>
      </c>
      <c r="JC31" s="310">
        <f t="shared" si="121"/>
        <v>0.0005</v>
      </c>
      <c r="JD31" s="311">
        <f t="shared" si="122"/>
        <v>1</v>
      </c>
      <c r="JE31" s="146">
        <f t="shared" si="123"/>
        <v>1</v>
      </c>
      <c r="JF31" s="310">
        <f t="shared" si="124"/>
        <v>0.001</v>
      </c>
      <c r="JG31" s="311">
        <f t="shared" si="125"/>
        <v>1</v>
      </c>
      <c r="JH31" s="146">
        <f t="shared" si="126"/>
        <v>1</v>
      </c>
      <c r="JI31" s="310">
        <f t="shared" si="127"/>
        <v>0.0015</v>
      </c>
      <c r="JJ31" s="311">
        <f t="shared" si="128"/>
        <v>1</v>
      </c>
      <c r="JK31" s="146">
        <f t="shared" si="129"/>
        <v>1</v>
      </c>
      <c r="JL31" s="310">
        <f t="shared" si="130"/>
        <v>0.002</v>
      </c>
      <c r="JM31" s="311">
        <f t="shared" si="131"/>
        <v>1</v>
      </c>
      <c r="JN31" s="146">
        <f t="shared" si="132"/>
        <v>1</v>
      </c>
      <c r="JO31" s="310">
        <f t="shared" si="133"/>
        <v>0.0025</v>
      </c>
      <c r="JP31" s="311">
        <f t="shared" si="134"/>
        <v>1</v>
      </c>
      <c r="JQ31" s="146">
        <f t="shared" si="135"/>
        <v>1</v>
      </c>
      <c r="JR31" s="310">
        <f t="shared" si="136"/>
        <v>0.005</v>
      </c>
      <c r="JS31" s="311">
        <f t="shared" si="137"/>
        <v>1</v>
      </c>
      <c r="JT31" s="146">
        <f t="shared" si="138"/>
        <v>1</v>
      </c>
      <c r="JU31" s="310">
        <f t="shared" si="139"/>
        <v>0.01</v>
      </c>
      <c r="JV31" s="311">
        <f t="shared" si="140"/>
        <v>1</v>
      </c>
      <c r="JW31" s="146">
        <f t="shared" si="141"/>
        <v>1</v>
      </c>
      <c r="JX31" s="310">
        <f t="shared" si="142"/>
        <v>0.015</v>
      </c>
      <c r="JY31" s="311">
        <f t="shared" si="143"/>
        <v>1</v>
      </c>
      <c r="JZ31" s="146">
        <f t="shared" si="144"/>
        <v>1</v>
      </c>
      <c r="KA31" s="310">
        <f t="shared" si="145"/>
        <v>0.02</v>
      </c>
      <c r="KB31" s="311">
        <f t="shared" si="146"/>
        <v>1</v>
      </c>
      <c r="KC31" s="146">
        <f t="shared" si="147"/>
        <v>1</v>
      </c>
      <c r="KD31" s="310">
        <f t="shared" si="148"/>
        <v>0.025</v>
      </c>
      <c r="KI31" s="334">
        <f t="shared" ref="KI31:LB31" si="220">$AI31*KI$4/10000*$F31*KI$3/$KQ$1</f>
        <v>0</v>
      </c>
      <c r="KJ31" s="334">
        <f t="shared" si="220"/>
        <v>0</v>
      </c>
      <c r="KK31" s="334">
        <f t="shared" si="220"/>
        <v>0</v>
      </c>
      <c r="KL31" s="334">
        <f t="shared" si="220"/>
        <v>0.0018</v>
      </c>
      <c r="KM31" s="334">
        <f t="shared" si="220"/>
        <v>0.00225</v>
      </c>
      <c r="KN31" s="334">
        <f t="shared" si="220"/>
        <v>0.0045</v>
      </c>
      <c r="KO31" s="334">
        <f t="shared" si="220"/>
        <v>0.009</v>
      </c>
      <c r="KP31" s="334">
        <f t="shared" si="220"/>
        <v>0.0135</v>
      </c>
      <c r="KQ31" s="334">
        <f t="shared" si="220"/>
        <v>0.018</v>
      </c>
      <c r="KR31" s="334">
        <f t="shared" si="220"/>
        <v>0.0225</v>
      </c>
      <c r="KS31" s="334">
        <f t="shared" si="220"/>
        <v>0.045</v>
      </c>
      <c r="KT31" s="334">
        <f t="shared" si="220"/>
        <v>0.05625</v>
      </c>
      <c r="KU31" s="334">
        <f t="shared" si="220"/>
        <v>0.056241</v>
      </c>
      <c r="KV31" s="334">
        <f t="shared" si="220"/>
        <v>0.056232</v>
      </c>
      <c r="KW31" s="334">
        <f t="shared" si="220"/>
        <v>0.0562275</v>
      </c>
      <c r="KX31" s="334">
        <f t="shared" si="220"/>
        <v>0.056205</v>
      </c>
      <c r="KY31" s="334">
        <f t="shared" si="220"/>
        <v>0.05616</v>
      </c>
      <c r="KZ31" s="334">
        <f t="shared" si="220"/>
        <v>0.05616</v>
      </c>
      <c r="LA31" s="334">
        <f t="shared" si="220"/>
        <v>0.05616</v>
      </c>
      <c r="LB31" s="334">
        <f t="shared" si="220"/>
        <v>0.056025</v>
      </c>
      <c r="LI31" s="79">
        <v>0</v>
      </c>
      <c r="LJ31" s="79">
        <v>0</v>
      </c>
      <c r="LK31" s="79">
        <v>0</v>
      </c>
      <c r="LN31" s="108"/>
      <c r="LO31" s="343">
        <v>0.05</v>
      </c>
      <c r="LP31" s="343">
        <v>0.05</v>
      </c>
      <c r="LQ31" s="343">
        <v>0.05</v>
      </c>
      <c r="LR31" s="343">
        <v>0.05</v>
      </c>
      <c r="LS31" s="343">
        <v>0.05</v>
      </c>
      <c r="LT31" s="343">
        <v>0.025</v>
      </c>
      <c r="LU31" s="343">
        <v>0.025</v>
      </c>
      <c r="LV31" s="343">
        <v>0.025</v>
      </c>
      <c r="LW31" s="343">
        <v>0.025</v>
      </c>
      <c r="LX31" s="343">
        <v>0.025</v>
      </c>
      <c r="LY31" s="343">
        <v>0.005</v>
      </c>
      <c r="LZ31" s="343">
        <v>0.005</v>
      </c>
      <c r="MA31" s="343">
        <v>0.005</v>
      </c>
      <c r="MB31" s="343">
        <v>0.005</v>
      </c>
      <c r="MC31" s="343">
        <v>0.005</v>
      </c>
      <c r="MD31" s="343">
        <v>0.0009</v>
      </c>
      <c r="ME31" s="343">
        <v>0.0009</v>
      </c>
      <c r="MF31" s="343">
        <v>0.0009</v>
      </c>
      <c r="MG31" s="343">
        <v>0.0009</v>
      </c>
      <c r="MH31" s="343">
        <v>0.0009</v>
      </c>
      <c r="MI31" s="343">
        <v>0.0006</v>
      </c>
      <c r="MJ31" s="343">
        <v>0.00045</v>
      </c>
      <c r="MK31" s="343">
        <v>0.0004</v>
      </c>
      <c r="ML31" s="343">
        <v>0.0003</v>
      </c>
      <c r="MM31" s="343">
        <v>0.00025</v>
      </c>
      <c r="MN31" s="343">
        <v>0.00025</v>
      </c>
      <c r="MO31" s="343">
        <v>0.0002</v>
      </c>
      <c r="MP31" s="343">
        <v>0.0002</v>
      </c>
      <c r="MQ31" s="343"/>
      <c r="MR31" s="104">
        <v>1</v>
      </c>
      <c r="MS31" s="104">
        <v>1</v>
      </c>
      <c r="MT31" s="104">
        <v>1</v>
      </c>
      <c r="MU31" s="104">
        <v>1</v>
      </c>
      <c r="MV31" s="104">
        <v>1</v>
      </c>
      <c r="MW31" s="104">
        <v>1</v>
      </c>
      <c r="MX31" s="91">
        <v>1</v>
      </c>
      <c r="MY31" s="91">
        <v>1</v>
      </c>
      <c r="MZ31" s="91">
        <v>1</v>
      </c>
      <c r="NA31" s="91">
        <v>1</v>
      </c>
      <c r="NB31" s="91">
        <v>1</v>
      </c>
      <c r="NC31" s="91">
        <v>1</v>
      </c>
      <c r="ND31" s="91">
        <v>1</v>
      </c>
      <c r="NE31" s="91">
        <v>1</v>
      </c>
      <c r="NF31" s="91">
        <v>1</v>
      </c>
      <c r="NG31" s="91">
        <v>2</v>
      </c>
      <c r="NH31" s="91">
        <v>2</v>
      </c>
      <c r="NI31" s="91">
        <v>2</v>
      </c>
      <c r="NJ31" s="91">
        <v>2</v>
      </c>
      <c r="NK31" s="91">
        <v>2</v>
      </c>
      <c r="NL31" s="91">
        <v>2</v>
      </c>
      <c r="NM31" s="91">
        <v>2</v>
      </c>
      <c r="NN31" s="91">
        <v>2</v>
      </c>
      <c r="NO31" s="91">
        <v>2</v>
      </c>
      <c r="NP31" s="91">
        <v>2</v>
      </c>
      <c r="NQ31" s="91">
        <v>2</v>
      </c>
      <c r="NR31" s="91">
        <v>2</v>
      </c>
      <c r="NS31" s="91">
        <v>2</v>
      </c>
      <c r="NT31" s="91"/>
      <c r="NU31" s="345">
        <f t="shared" si="150"/>
        <v>0.00225</v>
      </c>
      <c r="NV31" s="345">
        <f t="shared" si="151"/>
        <v>0.0045</v>
      </c>
      <c r="NW31" s="345">
        <f t="shared" si="152"/>
        <v>0.00675</v>
      </c>
      <c r="NX31" s="345">
        <f t="shared" si="153"/>
        <v>0.009</v>
      </c>
      <c r="NY31" s="345">
        <f t="shared" si="154"/>
        <v>0.01125</v>
      </c>
      <c r="NZ31" s="345">
        <f t="shared" si="155"/>
        <v>0.01125</v>
      </c>
      <c r="OA31" s="345">
        <f t="shared" si="156"/>
        <v>0.0225</v>
      </c>
      <c r="OB31" s="345">
        <f t="shared" si="157"/>
        <v>0.03375</v>
      </c>
      <c r="OC31" s="345">
        <f t="shared" si="158"/>
        <v>0.045</v>
      </c>
      <c r="OD31" s="345">
        <f t="shared" si="159"/>
        <v>0.05625</v>
      </c>
      <c r="OE31" s="345">
        <f t="shared" si="160"/>
        <v>0.0225</v>
      </c>
      <c r="OF31" s="345">
        <f t="shared" si="161"/>
        <v>0.045</v>
      </c>
      <c r="OG31" s="345">
        <f t="shared" si="162"/>
        <v>0.0675</v>
      </c>
      <c r="OH31" s="345">
        <f t="shared" si="163"/>
        <v>0.09</v>
      </c>
      <c r="OI31" s="345">
        <f t="shared" si="164"/>
        <v>0.1125</v>
      </c>
      <c r="OJ31" s="345">
        <f t="shared" si="165"/>
        <v>0.02025</v>
      </c>
      <c r="OK31" s="345">
        <f t="shared" si="166"/>
        <v>0.0405</v>
      </c>
      <c r="OL31" s="345">
        <f t="shared" si="167"/>
        <v>0.06075</v>
      </c>
      <c r="OM31" s="345">
        <f t="shared" si="168"/>
        <v>0.081</v>
      </c>
      <c r="ON31" s="345">
        <f t="shared" si="169"/>
        <v>0.10125</v>
      </c>
      <c r="OO31" s="345">
        <f t="shared" si="170"/>
        <v>0.10125</v>
      </c>
      <c r="OP31" s="345">
        <f t="shared" si="171"/>
        <v>0.10125</v>
      </c>
      <c r="OQ31" s="345">
        <f t="shared" si="172"/>
        <v>0.1125</v>
      </c>
      <c r="OR31" s="345">
        <f t="shared" si="173"/>
        <v>0.10125</v>
      </c>
      <c r="OS31" s="345">
        <f t="shared" si="174"/>
        <v>0.0984375</v>
      </c>
      <c r="OT31" s="345">
        <f t="shared" si="175"/>
        <v>0.1125</v>
      </c>
      <c r="OU31" s="345">
        <f t="shared" si="176"/>
        <v>0.10125</v>
      </c>
      <c r="OV31" s="345">
        <f t="shared" si="177"/>
        <v>0.1125</v>
      </c>
      <c r="PE31" s="369"/>
      <c r="PF31" s="370">
        <f>PF$3*$F31*$AG31*PF$4/'[1]Sheet3 '!$AJ$5</f>
        <v>0.0063</v>
      </c>
      <c r="PG31" s="370">
        <f>PG$3*$F31*$AG31*PG$4/'[1]Sheet3 '!$AJ$5</f>
        <v>0.00629775</v>
      </c>
      <c r="PH31" s="370">
        <f>PH$3*$F31*$AG31*PH$4/'[1]Sheet3 '!$AJ$5</f>
        <v>0.0063</v>
      </c>
      <c r="PI31" s="370">
        <f>PI$3*$F31*$AG31*PI$4/'[1]Sheet3 '!$AJ$5</f>
        <v>0.00567</v>
      </c>
      <c r="PJ31" s="370">
        <f>PJ$3*$F31*$AG31*PJ$4/'[1]Sheet3 '!$AJ$5</f>
        <v>0.00567</v>
      </c>
      <c r="PK31" s="370">
        <f>PK$3*$F31*$AG31*PK$4/'[1]Sheet3 '!$AJ$5</f>
        <v>0.0054</v>
      </c>
      <c r="PL31" s="370">
        <f>PL$3*$F31*$AG31*PL$4/'[1]Sheet3 '!$AJ$5</f>
        <v>0.00486</v>
      </c>
      <c r="PM31" s="370">
        <f>PM$3*$F31*$AG31*PM$4/'[1]Sheet3 '!$AJ$5</f>
        <v>0.00459</v>
      </c>
      <c r="PN31" s="370">
        <f>PN$3*$F31*$AG31*PN$4/'[1]Sheet3 '!$AJ$5</f>
        <v>0.004167</v>
      </c>
      <c r="PO31" s="370">
        <f>PO$3*$F31*$AG31*PO$4/'[1]Sheet3 '!$AJ$5</f>
        <v>0.0036</v>
      </c>
      <c r="PP31" s="370">
        <f>PP$3*$F31*$AG31*PP$4/'[1]Sheet3 '!$AJ$5</f>
        <v>0.00324</v>
      </c>
      <c r="PQ31" s="370">
        <f>PQ$3*$F31*$AG31*PQ$4/'[1]Sheet3 '!$AJ$5</f>
        <v>0.00288</v>
      </c>
      <c r="PR31" s="370">
        <f>PR$3*$F31*$AG31*PR$4/'[1]Sheet3 '!$AJ$5</f>
        <v>0.0018</v>
      </c>
      <c r="PS31" s="367"/>
      <c r="PT31" s="367"/>
      <c r="PU31" s="367"/>
    </row>
    <row r="32" ht="16.2" spans="1:437">
      <c r="A32" s="39">
        <v>26</v>
      </c>
      <c r="B32" s="39" t="s">
        <v>420</v>
      </c>
      <c r="C32" s="39">
        <v>4</v>
      </c>
      <c r="D32" s="39">
        <v>-1</v>
      </c>
      <c r="E32" s="39"/>
      <c r="F32" s="96">
        <v>70</v>
      </c>
      <c r="G32" s="107" t="s">
        <v>421</v>
      </c>
      <c r="H32" s="39">
        <f t="shared" si="5"/>
        <v>70</v>
      </c>
      <c r="I32" s="129"/>
      <c r="J32" s="39">
        <f t="shared" si="6"/>
        <v>70</v>
      </c>
      <c r="K32" s="127" t="s">
        <v>422</v>
      </c>
      <c r="L32" s="127"/>
      <c r="M32" s="128">
        <f t="shared" si="178"/>
        <v>26</v>
      </c>
      <c r="N32" s="39">
        <v>0</v>
      </c>
      <c r="O32" s="39">
        <v>0</v>
      </c>
      <c r="P32" s="39">
        <v>0</v>
      </c>
      <c r="Q32" s="140">
        <v>0.0486108</v>
      </c>
      <c r="R32" s="91">
        <v>2</v>
      </c>
      <c r="S32" s="141">
        <v>0</v>
      </c>
      <c r="T32" s="146">
        <f t="shared" si="9"/>
        <v>0.023333</v>
      </c>
      <c r="U32" s="143">
        <f t="shared" ref="U32:U52" si="221">IF(F32&lt;100,1,IF(F32&lt;300,2,IF(F32&lt;500,3,IF(F32&lt;800,4,IF(F32&lt;1500,5,6)))))</f>
        <v>1</v>
      </c>
      <c r="V32" s="143" t="s">
        <v>287</v>
      </c>
      <c r="W32" s="147">
        <v>0</v>
      </c>
      <c r="X32" s="145">
        <v>12</v>
      </c>
      <c r="Y32" s="166">
        <v>1</v>
      </c>
      <c r="Z32" s="143" t="str">
        <f t="shared" si="212"/>
        <v>[[0,1],[0,1],[0,1],[0,1],[0,1],[0,1],[0,1],[0,1],[0,1],[0,1],[0,2],[0,4],[0,6],[0,8],[0,10],[0,20],[0,40],[0,60],[0,80],[0,100]]</v>
      </c>
      <c r="AA32" s="143">
        <v>1</v>
      </c>
      <c r="AB32" s="143">
        <v>1</v>
      </c>
      <c r="AC32" s="143" t="str">
        <f t="shared" si="11"/>
        <v>[[1,1],[1,1],[1,1],[1,1],[1,1],[1,1],[1,1],[1,1],[1,1],[1,1],[1,1],[1,1],[1,1],[1,1],[1,1],[1,1],[1,1],[1,1],[1,1],[1,1]]</v>
      </c>
      <c r="AD32" s="39">
        <v>0</v>
      </c>
      <c r="AE32" s="170">
        <v>1</v>
      </c>
      <c r="AF32" s="168">
        <f>AF31</f>
        <v>0</v>
      </c>
      <c r="AG32" s="168">
        <v>0.1</v>
      </c>
      <c r="AH32" s="168">
        <v>0</v>
      </c>
      <c r="AI32" s="186">
        <f t="shared" ref="AI32:AI40" si="222">AI31</f>
        <v>0.05</v>
      </c>
      <c r="AJ32" s="186">
        <v>0.02</v>
      </c>
      <c r="AK32" s="186">
        <v>0.008</v>
      </c>
      <c r="AL32" s="187">
        <v>0.002</v>
      </c>
      <c r="AM32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2" s="39" t="str">
        <f t="shared" si="213"/>
        <v>[[2,5],[3,2],[4,1]]</v>
      </c>
      <c r="AO32" s="195" t="str">
        <f t="shared" si="214"/>
        <v>[0.373333,0.186667,0.124444]</v>
      </c>
      <c r="AP32" s="195">
        <v>0</v>
      </c>
      <c r="AQ32" s="195">
        <v>1</v>
      </c>
      <c r="AR32" s="195">
        <f t="shared" si="16"/>
        <v>1</v>
      </c>
      <c r="AS32" s="195">
        <v>1</v>
      </c>
      <c r="AT32" s="195">
        <v>0.8</v>
      </c>
      <c r="AU32" s="195" t="s">
        <v>288</v>
      </c>
      <c r="AV32" s="195">
        <v>2</v>
      </c>
      <c r="AW32" s="199">
        <v>9</v>
      </c>
      <c r="AX32" s="39">
        <f t="shared" ref="AX32:AX40" si="223">IF(C32=4,1,IF(C32=6,2,-1))</f>
        <v>1</v>
      </c>
      <c r="AY32" s="39">
        <v>0</v>
      </c>
      <c r="AZ32" s="96">
        <v>2</v>
      </c>
      <c r="BA32" s="96"/>
      <c r="BB32" s="96" t="s">
        <v>289</v>
      </c>
      <c r="BC32" s="200">
        <v>1.2</v>
      </c>
      <c r="BD32" s="115">
        <f t="shared" si="210"/>
        <v>1.8</v>
      </c>
      <c r="BE32" s="200"/>
      <c r="BF32" s="200"/>
      <c r="BG32" s="39">
        <v>1</v>
      </c>
      <c r="BH32" s="39">
        <v>1</v>
      </c>
      <c r="BI32" s="39" t="s">
        <v>423</v>
      </c>
      <c r="BJ32" s="203">
        <v>1</v>
      </c>
      <c r="BK32" s="203">
        <v>0.6</v>
      </c>
      <c r="BL32" s="96">
        <f t="shared" si="215"/>
        <v>70</v>
      </c>
      <c r="BM32" s="96" t="s">
        <v>424</v>
      </c>
      <c r="BN32" s="96">
        <v>1</v>
      </c>
      <c r="BO32" s="96" t="s">
        <v>292</v>
      </c>
      <c r="BP32" s="96" t="s">
        <v>401</v>
      </c>
      <c r="BQ32" s="208" t="s">
        <v>425</v>
      </c>
      <c r="BR32" s="208" t="s">
        <v>425</v>
      </c>
      <c r="BS32" s="128">
        <v>1</v>
      </c>
      <c r="BT32" s="128">
        <v>1</v>
      </c>
      <c r="BU32" s="127"/>
      <c r="BV32" s="127"/>
      <c r="BW32" s="127" t="s">
        <v>295</v>
      </c>
      <c r="BX32" s="218">
        <v>0</v>
      </c>
      <c r="BY32" s="128">
        <f t="shared" si="19"/>
        <v>7</v>
      </c>
      <c r="BZ32" s="219" t="str">
        <f t="shared" si="20"/>
        <v>[7,6,70,7]</v>
      </c>
      <c r="CA32" s="42">
        <v>1</v>
      </c>
      <c r="CB32" s="42">
        <v>1</v>
      </c>
      <c r="CC32" s="42">
        <v>1</v>
      </c>
      <c r="CD32" s="42">
        <v>1</v>
      </c>
      <c r="CE32" s="42">
        <v>1</v>
      </c>
      <c r="CF32" s="42">
        <v>1</v>
      </c>
      <c r="CG32" s="42">
        <v>1</v>
      </c>
      <c r="CH32" s="42"/>
      <c r="CI32" s="42"/>
      <c r="CJ32" s="42"/>
      <c r="CK32" s="42"/>
      <c r="CL32" s="42"/>
      <c r="CM32" s="42"/>
      <c r="CN32" s="42"/>
      <c r="CO32" s="42"/>
      <c r="CP32" s="42" t="s">
        <v>426</v>
      </c>
      <c r="CQ32" s="42"/>
      <c r="CR32" s="42"/>
      <c r="CS32" s="53" t="s">
        <v>297</v>
      </c>
      <c r="CT32" s="53">
        <v>1</v>
      </c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 t="s">
        <v>427</v>
      </c>
      <c r="DV32" s="42">
        <f t="shared" si="21"/>
        <v>7</v>
      </c>
      <c r="DW32" s="128">
        <f t="shared" si="22"/>
        <v>6</v>
      </c>
      <c r="DX32" s="128">
        <f t="shared" si="23"/>
        <v>70</v>
      </c>
      <c r="DY32" s="128">
        <f t="shared" si="24"/>
        <v>7</v>
      </c>
      <c r="DZ32" s="128"/>
      <c r="EA32" s="167"/>
      <c r="EB32" s="259"/>
      <c r="EC32" s="96"/>
      <c r="ED32" s="260"/>
      <c r="EE32" s="96"/>
      <c r="EF32" s="115"/>
      <c r="EG32" s="96"/>
      <c r="EH32" s="275"/>
      <c r="EI32" s="96"/>
      <c r="EJ32" s="96"/>
      <c r="EK32" s="269">
        <f t="shared" si="25"/>
        <v>77</v>
      </c>
      <c r="EL32" s="270">
        <f t="shared" si="218"/>
        <v>0.1</v>
      </c>
      <c r="EM32" s="271">
        <v>2</v>
      </c>
      <c r="EN32" s="108">
        <v>5</v>
      </c>
      <c r="EO32" s="271">
        <v>3</v>
      </c>
      <c r="EP32" s="108">
        <v>2</v>
      </c>
      <c r="EQ32" s="271">
        <v>4</v>
      </c>
      <c r="ER32" s="108">
        <v>1</v>
      </c>
      <c r="ES32" s="108">
        <f t="shared" si="26"/>
        <v>2.5</v>
      </c>
      <c r="ET32" s="108">
        <f t="shared" si="27"/>
        <v>7.5</v>
      </c>
      <c r="EU32" s="283">
        <f t="shared" si="28"/>
        <v>0.373333</v>
      </c>
      <c r="EV32" s="108">
        <f t="shared" si="29"/>
        <v>15</v>
      </c>
      <c r="EW32" s="293">
        <f t="shared" si="30"/>
        <v>0.186667</v>
      </c>
      <c r="EX32" s="108">
        <f t="shared" si="31"/>
        <v>22.5</v>
      </c>
      <c r="EY32" s="294">
        <f t="shared" si="32"/>
        <v>0.124444</v>
      </c>
      <c r="FB32" s="300"/>
      <c r="FC32" s="91"/>
      <c r="FG32" s="310"/>
      <c r="FH32" s="311">
        <v>0</v>
      </c>
      <c r="FI32" s="146">
        <v>1</v>
      </c>
      <c r="FJ32" s="310">
        <f t="shared" si="33"/>
        <v>0</v>
      </c>
      <c r="FK32" s="311">
        <f t="shared" si="34"/>
        <v>0</v>
      </c>
      <c r="FL32" s="146">
        <f t="shared" si="35"/>
        <v>1</v>
      </c>
      <c r="FM32" s="310">
        <f t="shared" si="36"/>
        <v>0</v>
      </c>
      <c r="FN32" s="311">
        <f t="shared" si="37"/>
        <v>0</v>
      </c>
      <c r="FO32" s="146">
        <f t="shared" si="38"/>
        <v>1</v>
      </c>
      <c r="FP32" s="310">
        <f t="shared" si="39"/>
        <v>0</v>
      </c>
      <c r="FQ32" s="311">
        <f t="shared" si="40"/>
        <v>0</v>
      </c>
      <c r="FR32" s="146">
        <f t="shared" si="41"/>
        <v>1</v>
      </c>
      <c r="FS32" s="310">
        <f t="shared" si="42"/>
        <v>0</v>
      </c>
      <c r="FT32" s="311">
        <f t="shared" si="43"/>
        <v>0</v>
      </c>
      <c r="FU32" s="146">
        <f t="shared" si="44"/>
        <v>1</v>
      </c>
      <c r="FV32" s="310">
        <f t="shared" si="45"/>
        <v>0</v>
      </c>
      <c r="FW32" s="311">
        <f t="shared" si="46"/>
        <v>0</v>
      </c>
      <c r="FX32" s="146">
        <f t="shared" si="47"/>
        <v>1</v>
      </c>
      <c r="FY32" s="310">
        <f t="shared" si="48"/>
        <v>0</v>
      </c>
      <c r="FZ32" s="311">
        <f t="shared" si="49"/>
        <v>0</v>
      </c>
      <c r="GA32" s="146">
        <f t="shared" si="50"/>
        <v>1</v>
      </c>
      <c r="GB32" s="310">
        <f t="shared" si="51"/>
        <v>0</v>
      </c>
      <c r="GC32" s="311">
        <f t="shared" si="52"/>
        <v>0</v>
      </c>
      <c r="GD32" s="146">
        <f t="shared" si="53"/>
        <v>1</v>
      </c>
      <c r="GE32" s="310">
        <f t="shared" si="54"/>
        <v>0</v>
      </c>
      <c r="GF32" s="311">
        <f t="shared" si="55"/>
        <v>0</v>
      </c>
      <c r="GG32" s="146">
        <f t="shared" si="56"/>
        <v>1</v>
      </c>
      <c r="GH32" s="310">
        <f t="shared" si="57"/>
        <v>0</v>
      </c>
      <c r="GI32" s="311">
        <f t="shared" si="58"/>
        <v>0</v>
      </c>
      <c r="GJ32" s="146">
        <f t="shared" si="59"/>
        <v>1</v>
      </c>
      <c r="GK32" s="310">
        <f t="shared" si="60"/>
        <v>0</v>
      </c>
      <c r="GL32" s="311">
        <f t="shared" si="61"/>
        <v>0</v>
      </c>
      <c r="GM32" s="146">
        <f t="shared" si="62"/>
        <v>2</v>
      </c>
      <c r="GN32" s="310">
        <f t="shared" si="63"/>
        <v>0</v>
      </c>
      <c r="GO32" s="311">
        <f t="shared" si="64"/>
        <v>0</v>
      </c>
      <c r="GP32" s="146">
        <f t="shared" si="65"/>
        <v>4</v>
      </c>
      <c r="GQ32" s="310">
        <f t="shared" si="66"/>
        <v>0</v>
      </c>
      <c r="GR32" s="311">
        <f t="shared" si="67"/>
        <v>0</v>
      </c>
      <c r="GS32" s="146">
        <f t="shared" si="68"/>
        <v>6</v>
      </c>
      <c r="GT32" s="310">
        <f t="shared" si="69"/>
        <v>0</v>
      </c>
      <c r="GU32" s="311">
        <f t="shared" si="70"/>
        <v>0</v>
      </c>
      <c r="GV32" s="146">
        <f t="shared" si="71"/>
        <v>8</v>
      </c>
      <c r="GW32" s="310">
        <f t="shared" si="72"/>
        <v>0</v>
      </c>
      <c r="GX32" s="311">
        <f t="shared" si="73"/>
        <v>0</v>
      </c>
      <c r="GY32" s="146">
        <f t="shared" si="74"/>
        <v>10</v>
      </c>
      <c r="GZ32" s="310">
        <f t="shared" si="75"/>
        <v>0</v>
      </c>
      <c r="HA32" s="311">
        <f t="shared" si="76"/>
        <v>0</v>
      </c>
      <c r="HB32" s="146">
        <f t="shared" si="77"/>
        <v>20</v>
      </c>
      <c r="HC32" s="310">
        <f t="shared" si="78"/>
        <v>0</v>
      </c>
      <c r="HD32" s="311">
        <f t="shared" si="79"/>
        <v>0</v>
      </c>
      <c r="HE32" s="146">
        <f t="shared" si="80"/>
        <v>40</v>
      </c>
      <c r="HF32" s="310">
        <f t="shared" si="81"/>
        <v>0</v>
      </c>
      <c r="HG32" s="311">
        <f t="shared" si="82"/>
        <v>0</v>
      </c>
      <c r="HH32" s="146">
        <f t="shared" si="83"/>
        <v>60</v>
      </c>
      <c r="HI32" s="310">
        <f t="shared" si="84"/>
        <v>0</v>
      </c>
      <c r="HJ32" s="311">
        <f t="shared" si="85"/>
        <v>0</v>
      </c>
      <c r="HK32" s="146">
        <f t="shared" si="86"/>
        <v>80</v>
      </c>
      <c r="HL32" s="310">
        <f t="shared" si="87"/>
        <v>0</v>
      </c>
      <c r="HM32" s="311">
        <f t="shared" si="88"/>
        <v>0</v>
      </c>
      <c r="HN32" s="146">
        <f t="shared" si="89"/>
        <v>100</v>
      </c>
      <c r="HO32" s="310">
        <f t="shared" si="90"/>
        <v>0</v>
      </c>
      <c r="HQ32" s="300"/>
      <c r="HR32" s="91"/>
      <c r="HV32" s="310"/>
      <c r="HW32" s="311">
        <v>1</v>
      </c>
      <c r="HX32" s="146">
        <v>1</v>
      </c>
      <c r="HY32" s="310">
        <f t="shared" si="91"/>
        <v>7.77777777777778e-6</v>
      </c>
      <c r="HZ32" s="311">
        <f t="shared" si="92"/>
        <v>1</v>
      </c>
      <c r="IA32" s="146">
        <f t="shared" si="93"/>
        <v>1</v>
      </c>
      <c r="IB32" s="310">
        <f t="shared" si="94"/>
        <v>1.55555555555556e-5</v>
      </c>
      <c r="IC32" s="311">
        <f t="shared" si="95"/>
        <v>1</v>
      </c>
      <c r="ID32" s="146">
        <f t="shared" si="96"/>
        <v>1</v>
      </c>
      <c r="IE32" s="310">
        <f t="shared" si="97"/>
        <v>2.33333333333334e-5</v>
      </c>
      <c r="IF32" s="311">
        <f t="shared" si="98"/>
        <v>1</v>
      </c>
      <c r="IG32" s="146">
        <f t="shared" si="99"/>
        <v>1</v>
      </c>
      <c r="IH32" s="310">
        <f t="shared" si="100"/>
        <v>3.11111111111111e-5</v>
      </c>
      <c r="II32" s="311">
        <f t="shared" si="101"/>
        <v>1</v>
      </c>
      <c r="IJ32" s="146">
        <f t="shared" si="102"/>
        <v>1</v>
      </c>
      <c r="IK32" s="310">
        <f t="shared" si="103"/>
        <v>3.88888888888889e-5</v>
      </c>
      <c r="IL32" s="311">
        <f t="shared" si="104"/>
        <v>1</v>
      </c>
      <c r="IM32" s="146">
        <f t="shared" si="105"/>
        <v>1</v>
      </c>
      <c r="IN32" s="310">
        <f t="shared" si="106"/>
        <v>7.77777777777778e-5</v>
      </c>
      <c r="IO32" s="311">
        <f t="shared" si="107"/>
        <v>1</v>
      </c>
      <c r="IP32" s="146">
        <f t="shared" si="108"/>
        <v>1</v>
      </c>
      <c r="IQ32" s="310">
        <f t="shared" si="109"/>
        <v>0.000155555555555556</v>
      </c>
      <c r="IR32" s="311">
        <f t="shared" si="110"/>
        <v>1</v>
      </c>
      <c r="IS32" s="146">
        <f t="shared" si="111"/>
        <v>1</v>
      </c>
      <c r="IT32" s="310">
        <f t="shared" si="112"/>
        <v>0.000233333333333334</v>
      </c>
      <c r="IU32" s="311">
        <f t="shared" si="113"/>
        <v>1</v>
      </c>
      <c r="IV32" s="146">
        <f t="shared" si="114"/>
        <v>1</v>
      </c>
      <c r="IW32" s="310">
        <f t="shared" si="115"/>
        <v>0.000311111111111111</v>
      </c>
      <c r="IX32" s="311">
        <f t="shared" si="116"/>
        <v>1</v>
      </c>
      <c r="IY32" s="146">
        <f t="shared" si="117"/>
        <v>1</v>
      </c>
      <c r="IZ32" s="310">
        <f t="shared" si="118"/>
        <v>0.000388888888888889</v>
      </c>
      <c r="JA32" s="311">
        <f t="shared" si="119"/>
        <v>1</v>
      </c>
      <c r="JB32" s="146">
        <f t="shared" si="120"/>
        <v>1</v>
      </c>
      <c r="JC32" s="310">
        <f t="shared" si="121"/>
        <v>0.000777777777777778</v>
      </c>
      <c r="JD32" s="311">
        <f t="shared" si="122"/>
        <v>1</v>
      </c>
      <c r="JE32" s="146">
        <f t="shared" si="123"/>
        <v>1</v>
      </c>
      <c r="JF32" s="310">
        <f t="shared" si="124"/>
        <v>0.00155555555555556</v>
      </c>
      <c r="JG32" s="311">
        <f t="shared" si="125"/>
        <v>1</v>
      </c>
      <c r="JH32" s="146">
        <f t="shared" si="126"/>
        <v>1</v>
      </c>
      <c r="JI32" s="310">
        <f t="shared" si="127"/>
        <v>0.00233333333333334</v>
      </c>
      <c r="JJ32" s="311">
        <f t="shared" si="128"/>
        <v>1</v>
      </c>
      <c r="JK32" s="146">
        <f t="shared" si="129"/>
        <v>1</v>
      </c>
      <c r="JL32" s="310">
        <f t="shared" si="130"/>
        <v>0.00311111111111111</v>
      </c>
      <c r="JM32" s="311">
        <f t="shared" si="131"/>
        <v>1</v>
      </c>
      <c r="JN32" s="146">
        <f t="shared" si="132"/>
        <v>1</v>
      </c>
      <c r="JO32" s="310">
        <f t="shared" si="133"/>
        <v>0.00388888888888889</v>
      </c>
      <c r="JP32" s="311">
        <f t="shared" si="134"/>
        <v>1</v>
      </c>
      <c r="JQ32" s="146">
        <f t="shared" si="135"/>
        <v>1</v>
      </c>
      <c r="JR32" s="310">
        <f t="shared" si="136"/>
        <v>0.00777777777777778</v>
      </c>
      <c r="JS32" s="311">
        <f t="shared" si="137"/>
        <v>1</v>
      </c>
      <c r="JT32" s="146">
        <f t="shared" si="138"/>
        <v>1</v>
      </c>
      <c r="JU32" s="310">
        <f t="shared" si="139"/>
        <v>0.0155555555555556</v>
      </c>
      <c r="JV32" s="311">
        <f t="shared" si="140"/>
        <v>1</v>
      </c>
      <c r="JW32" s="146">
        <f t="shared" si="141"/>
        <v>1</v>
      </c>
      <c r="JX32" s="310">
        <f t="shared" si="142"/>
        <v>0.0233333333333334</v>
      </c>
      <c r="JY32" s="311">
        <f t="shared" si="143"/>
        <v>1</v>
      </c>
      <c r="JZ32" s="146">
        <f t="shared" si="144"/>
        <v>1</v>
      </c>
      <c r="KA32" s="310">
        <f t="shared" si="145"/>
        <v>0.0311111111111111</v>
      </c>
      <c r="KB32" s="311">
        <f t="shared" si="146"/>
        <v>1</v>
      </c>
      <c r="KC32" s="146">
        <f t="shared" si="147"/>
        <v>1</v>
      </c>
      <c r="KD32" s="310">
        <f t="shared" si="148"/>
        <v>0.0388888888888889</v>
      </c>
      <c r="KI32" s="334">
        <f t="shared" ref="KI32:LB32" si="224">$AI32*KI$4/10000*$F32*KI$3/$KQ$1</f>
        <v>0</v>
      </c>
      <c r="KJ32" s="334">
        <f t="shared" si="224"/>
        <v>0</v>
      </c>
      <c r="KK32" s="334">
        <f t="shared" si="224"/>
        <v>0</v>
      </c>
      <c r="KL32" s="334">
        <f t="shared" si="224"/>
        <v>0.0028</v>
      </c>
      <c r="KM32" s="334">
        <f t="shared" si="224"/>
        <v>0.0035</v>
      </c>
      <c r="KN32" s="334">
        <f t="shared" si="224"/>
        <v>0.007</v>
      </c>
      <c r="KO32" s="334">
        <f t="shared" si="224"/>
        <v>0.014</v>
      </c>
      <c r="KP32" s="334">
        <f t="shared" si="224"/>
        <v>0.021</v>
      </c>
      <c r="KQ32" s="334">
        <f t="shared" si="224"/>
        <v>0.028</v>
      </c>
      <c r="KR32" s="334">
        <f t="shared" si="224"/>
        <v>0.035</v>
      </c>
      <c r="KS32" s="334">
        <f t="shared" si="224"/>
        <v>0.07</v>
      </c>
      <c r="KT32" s="334">
        <f t="shared" si="224"/>
        <v>0.0875</v>
      </c>
      <c r="KU32" s="334">
        <f t="shared" si="224"/>
        <v>0.087486</v>
      </c>
      <c r="KV32" s="334">
        <f t="shared" si="224"/>
        <v>0.087472</v>
      </c>
      <c r="KW32" s="334">
        <f t="shared" si="224"/>
        <v>0.087465</v>
      </c>
      <c r="KX32" s="334">
        <f t="shared" si="224"/>
        <v>0.08743</v>
      </c>
      <c r="KY32" s="334">
        <f t="shared" si="224"/>
        <v>0.08736</v>
      </c>
      <c r="KZ32" s="334">
        <f t="shared" si="224"/>
        <v>0.08736</v>
      </c>
      <c r="LA32" s="334">
        <f t="shared" si="224"/>
        <v>0.08736</v>
      </c>
      <c r="LB32" s="334">
        <f t="shared" si="224"/>
        <v>0.08715</v>
      </c>
      <c r="LI32" s="79">
        <v>0.014</v>
      </c>
      <c r="LJ32" s="79">
        <v>0.056</v>
      </c>
      <c r="LK32" s="79">
        <v>0.7</v>
      </c>
      <c r="LN32" s="108"/>
      <c r="LO32" s="343">
        <v>0.05</v>
      </c>
      <c r="LP32" s="343">
        <v>0.05</v>
      </c>
      <c r="LQ32" s="343">
        <v>0.05</v>
      </c>
      <c r="LR32" s="343">
        <v>0.05</v>
      </c>
      <c r="LS32" s="343">
        <v>0.05</v>
      </c>
      <c r="LT32" s="343">
        <v>0.025</v>
      </c>
      <c r="LU32" s="343">
        <v>0.025</v>
      </c>
      <c r="LV32" s="343">
        <v>0.025</v>
      </c>
      <c r="LW32" s="343">
        <v>0.025</v>
      </c>
      <c r="LX32" s="343">
        <v>0.025</v>
      </c>
      <c r="LY32" s="343">
        <v>0.005</v>
      </c>
      <c r="LZ32" s="343">
        <v>0.005</v>
      </c>
      <c r="MA32" s="343">
        <v>0.005</v>
      </c>
      <c r="MB32" s="343">
        <v>0.005</v>
      </c>
      <c r="MC32" s="343">
        <v>0.005</v>
      </c>
      <c r="MD32" s="343">
        <v>0.0009</v>
      </c>
      <c r="ME32" s="343">
        <v>0.0009</v>
      </c>
      <c r="MF32" s="343">
        <v>0.0009</v>
      </c>
      <c r="MG32" s="343">
        <v>0.0009</v>
      </c>
      <c r="MH32" s="343">
        <v>0.0009</v>
      </c>
      <c r="MI32" s="343">
        <v>0.0006</v>
      </c>
      <c r="MJ32" s="343">
        <v>0.00045</v>
      </c>
      <c r="MK32" s="343">
        <v>0.0004</v>
      </c>
      <c r="ML32" s="343">
        <v>0.0003</v>
      </c>
      <c r="MM32" s="343">
        <v>0.00025</v>
      </c>
      <c r="MN32" s="343">
        <v>0.00025</v>
      </c>
      <c r="MO32" s="343">
        <v>0.0002</v>
      </c>
      <c r="MP32" s="343">
        <v>0.0002</v>
      </c>
      <c r="MQ32" s="343"/>
      <c r="MR32" s="104">
        <v>1</v>
      </c>
      <c r="MS32" s="104">
        <v>1</v>
      </c>
      <c r="MT32" s="104">
        <v>1</v>
      </c>
      <c r="MU32" s="104">
        <v>1</v>
      </c>
      <c r="MV32" s="104">
        <v>1</v>
      </c>
      <c r="MW32" s="104">
        <v>1</v>
      </c>
      <c r="MX32" s="91">
        <v>1</v>
      </c>
      <c r="MY32" s="91">
        <v>1</v>
      </c>
      <c r="MZ32" s="91">
        <v>1</v>
      </c>
      <c r="NA32" s="91">
        <v>1</v>
      </c>
      <c r="NB32" s="91">
        <v>1</v>
      </c>
      <c r="NC32" s="91">
        <v>1</v>
      </c>
      <c r="ND32" s="91">
        <v>1</v>
      </c>
      <c r="NE32" s="91">
        <v>1</v>
      </c>
      <c r="NF32" s="91">
        <v>1</v>
      </c>
      <c r="NG32" s="91">
        <v>2</v>
      </c>
      <c r="NH32" s="91">
        <v>2</v>
      </c>
      <c r="NI32" s="91">
        <v>2</v>
      </c>
      <c r="NJ32" s="91">
        <v>2</v>
      </c>
      <c r="NK32" s="91">
        <v>2</v>
      </c>
      <c r="NL32" s="91">
        <v>2</v>
      </c>
      <c r="NM32" s="91">
        <v>2</v>
      </c>
      <c r="NN32" s="91">
        <v>2</v>
      </c>
      <c r="NO32" s="91">
        <v>2</v>
      </c>
      <c r="NP32" s="91">
        <v>2</v>
      </c>
      <c r="NQ32" s="91">
        <v>2</v>
      </c>
      <c r="NR32" s="91">
        <v>2</v>
      </c>
      <c r="NS32" s="91">
        <v>2</v>
      </c>
      <c r="NT32" s="91"/>
      <c r="NU32" s="345">
        <f t="shared" si="150"/>
        <v>0.0035</v>
      </c>
      <c r="NV32" s="345">
        <f t="shared" si="151"/>
        <v>0.007</v>
      </c>
      <c r="NW32" s="345">
        <f t="shared" si="152"/>
        <v>0.0105</v>
      </c>
      <c r="NX32" s="345">
        <f t="shared" si="153"/>
        <v>0.014</v>
      </c>
      <c r="NY32" s="345">
        <f t="shared" si="154"/>
        <v>0.0175</v>
      </c>
      <c r="NZ32" s="345">
        <f t="shared" si="155"/>
        <v>0.0175</v>
      </c>
      <c r="OA32" s="345">
        <f t="shared" si="156"/>
        <v>0.035</v>
      </c>
      <c r="OB32" s="345">
        <f t="shared" si="157"/>
        <v>0.0525</v>
      </c>
      <c r="OC32" s="345">
        <f t="shared" si="158"/>
        <v>0.07</v>
      </c>
      <c r="OD32" s="345">
        <f t="shared" si="159"/>
        <v>0.0875</v>
      </c>
      <c r="OE32" s="345">
        <f t="shared" si="160"/>
        <v>0.035</v>
      </c>
      <c r="OF32" s="345">
        <f t="shared" si="161"/>
        <v>0.07</v>
      </c>
      <c r="OG32" s="345">
        <f t="shared" si="162"/>
        <v>0.105</v>
      </c>
      <c r="OH32" s="345">
        <f t="shared" si="163"/>
        <v>0.14</v>
      </c>
      <c r="OI32" s="345">
        <f t="shared" si="164"/>
        <v>0.175</v>
      </c>
      <c r="OJ32" s="345">
        <f t="shared" si="165"/>
        <v>0.0315</v>
      </c>
      <c r="OK32" s="345">
        <f t="shared" si="166"/>
        <v>0.063</v>
      </c>
      <c r="OL32" s="345">
        <f t="shared" si="167"/>
        <v>0.0945</v>
      </c>
      <c r="OM32" s="345">
        <f t="shared" si="168"/>
        <v>0.126</v>
      </c>
      <c r="ON32" s="345">
        <f t="shared" si="169"/>
        <v>0.1575</v>
      </c>
      <c r="OO32" s="345">
        <f t="shared" si="170"/>
        <v>0.1575</v>
      </c>
      <c r="OP32" s="345">
        <f t="shared" si="171"/>
        <v>0.1575</v>
      </c>
      <c r="OQ32" s="345">
        <f t="shared" si="172"/>
        <v>0.175</v>
      </c>
      <c r="OR32" s="345">
        <f t="shared" si="173"/>
        <v>0.1575</v>
      </c>
      <c r="OS32" s="345">
        <f t="shared" si="174"/>
        <v>0.153125</v>
      </c>
      <c r="OT32" s="345">
        <f t="shared" si="175"/>
        <v>0.175</v>
      </c>
      <c r="OU32" s="345">
        <f t="shared" si="176"/>
        <v>0.1575</v>
      </c>
      <c r="OV32" s="345">
        <f t="shared" si="177"/>
        <v>0.175</v>
      </c>
      <c r="PE32" s="369"/>
      <c r="PF32" s="370">
        <f>PF$3*$F32*$AG32*PF$4/'[1]Sheet3 '!$AJ$5</f>
        <v>0.0196</v>
      </c>
      <c r="PG32" s="370">
        <f>PG$3*$F32*$AG32*PG$4/'[1]Sheet3 '!$AJ$5</f>
        <v>0.019593</v>
      </c>
      <c r="PH32" s="370">
        <f>PH$3*$F32*$AG32*PH$4/'[1]Sheet3 '!$AJ$5</f>
        <v>0.0196</v>
      </c>
      <c r="PI32" s="370">
        <f>PI$3*$F32*$AG32*PI$4/'[1]Sheet3 '!$AJ$5</f>
        <v>0.01764</v>
      </c>
      <c r="PJ32" s="370">
        <f>PJ$3*$F32*$AG32*PJ$4/'[1]Sheet3 '!$AJ$5</f>
        <v>0.01764</v>
      </c>
      <c r="PK32" s="370">
        <f>PK$3*$F32*$AG32*PK$4/'[1]Sheet3 '!$AJ$5</f>
        <v>0.0168</v>
      </c>
      <c r="PL32" s="370">
        <f>PL$3*$F32*$AG32*PL$4/'[1]Sheet3 '!$AJ$5</f>
        <v>0.01512</v>
      </c>
      <c r="PM32" s="370">
        <f>PM$3*$F32*$AG32*PM$4/'[1]Sheet3 '!$AJ$5</f>
        <v>0.01428</v>
      </c>
      <c r="PN32" s="370">
        <f>PN$3*$F32*$AG32*PN$4/'[1]Sheet3 '!$AJ$5</f>
        <v>0.012964</v>
      </c>
      <c r="PO32" s="370">
        <f>PO$3*$F32*$AG32*PO$4/'[1]Sheet3 '!$AJ$5</f>
        <v>0.0112</v>
      </c>
      <c r="PP32" s="370">
        <f>PP$3*$F32*$AG32*PP$4/'[1]Sheet3 '!$AJ$5</f>
        <v>0.01008</v>
      </c>
      <c r="PQ32" s="370">
        <f>PQ$3*$F32*$AG32*PQ$4/'[1]Sheet3 '!$AJ$5</f>
        <v>0.00896</v>
      </c>
      <c r="PR32" s="370">
        <f>PR$3*$F32*$AG32*PR$4/'[1]Sheet3 '!$AJ$5</f>
        <v>0.0056</v>
      </c>
      <c r="PS32" s="367"/>
      <c r="PT32" s="367"/>
      <c r="PU32" s="367"/>
    </row>
    <row r="33" ht="16.2" spans="1:437">
      <c r="A33" s="39">
        <v>27</v>
      </c>
      <c r="B33" s="39" t="s">
        <v>428</v>
      </c>
      <c r="C33" s="39">
        <v>4</v>
      </c>
      <c r="D33" s="39">
        <v>-1</v>
      </c>
      <c r="E33" s="39"/>
      <c r="F33" s="96">
        <v>80</v>
      </c>
      <c r="G33" s="107" t="s">
        <v>429</v>
      </c>
      <c r="H33" s="39">
        <f t="shared" si="5"/>
        <v>80</v>
      </c>
      <c r="I33" s="129"/>
      <c r="J33" s="39">
        <f t="shared" si="6"/>
        <v>80</v>
      </c>
      <c r="K33" s="127" t="s">
        <v>430</v>
      </c>
      <c r="L33" s="127"/>
      <c r="M33" s="128">
        <f t="shared" si="178"/>
        <v>27</v>
      </c>
      <c r="N33" s="39">
        <f t="shared" ref="N33:O40" si="225">N32</f>
        <v>0</v>
      </c>
      <c r="O33" s="39">
        <f t="shared" si="225"/>
        <v>0</v>
      </c>
      <c r="P33" s="39">
        <v>0</v>
      </c>
      <c r="Q33" s="140">
        <v>0.0555562</v>
      </c>
      <c r="R33" s="91">
        <v>2</v>
      </c>
      <c r="S33" s="141">
        <v>0</v>
      </c>
      <c r="T33" s="146">
        <f t="shared" si="9"/>
        <v>0.026667</v>
      </c>
      <c r="U33" s="143">
        <f t="shared" si="221"/>
        <v>1</v>
      </c>
      <c r="V33" s="143" t="s">
        <v>287</v>
      </c>
      <c r="W33" s="147">
        <v>0</v>
      </c>
      <c r="X33" s="145">
        <v>12</v>
      </c>
      <c r="Y33" s="166">
        <v>1</v>
      </c>
      <c r="Z33" s="143" t="str">
        <f t="shared" si="212"/>
        <v>[[0,1],[0,1],[0,1],[0,1],[0,1],[0,1],[0,1],[0,1],[0,1],[0,1],[0,2],[0,4],[0,6],[0,8],[0,10],[0,20],[0,40],[0,60],[0,80],[0,100]]</v>
      </c>
      <c r="AA33" s="143">
        <v>1</v>
      </c>
      <c r="AB33" s="143">
        <v>1</v>
      </c>
      <c r="AC33" s="143" t="str">
        <f t="shared" si="11"/>
        <v>[[1,1],[1,1],[1,1],[1,1],[1,1],[1,1],[1,1],[1,1],[1,1],[1,1],[1,1],[1,1],[1,1],[1,1],[1,1],[1,1],[1,1],[1,1],[1,1],[1,1]]</v>
      </c>
      <c r="AD33" s="39">
        <v>0</v>
      </c>
      <c r="AE33" s="170">
        <v>1</v>
      </c>
      <c r="AF33" s="168">
        <f t="shared" ref="AF33:AF64" si="226">(N33+O33)/100</f>
        <v>0</v>
      </c>
      <c r="AG33" s="168">
        <v>0.1</v>
      </c>
      <c r="AH33" s="168">
        <v>0</v>
      </c>
      <c r="AI33" s="186">
        <f t="shared" si="222"/>
        <v>0.05</v>
      </c>
      <c r="AJ33" s="186">
        <f t="shared" ref="AJ33:AK40" si="227">AJ32</f>
        <v>0.02</v>
      </c>
      <c r="AK33" s="186">
        <f t="shared" si="227"/>
        <v>0.008</v>
      </c>
      <c r="AL33" s="187">
        <v>0.002</v>
      </c>
      <c r="AM33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3" s="39" t="str">
        <f t="shared" si="213"/>
        <v>[[2,5],[3,2],[4,1]]</v>
      </c>
      <c r="AO33" s="195" t="str">
        <f t="shared" si="214"/>
        <v>[0.426667,0.213333,0.142222]</v>
      </c>
      <c r="AP33" s="195">
        <v>0</v>
      </c>
      <c r="AQ33" s="195">
        <v>1</v>
      </c>
      <c r="AR33" s="195">
        <f t="shared" si="16"/>
        <v>1</v>
      </c>
      <c r="AS33" s="195">
        <v>1</v>
      </c>
      <c r="AT33" s="195">
        <v>0.8</v>
      </c>
      <c r="AU33" s="195" t="s">
        <v>288</v>
      </c>
      <c r="AV33" s="195">
        <v>2</v>
      </c>
      <c r="AW33" s="199">
        <v>9</v>
      </c>
      <c r="AX33" s="39">
        <f t="shared" si="223"/>
        <v>1</v>
      </c>
      <c r="AY33" s="39">
        <v>0</v>
      </c>
      <c r="AZ33" s="96">
        <v>2</v>
      </c>
      <c r="BA33" s="96"/>
      <c r="BB33" s="96" t="s">
        <v>289</v>
      </c>
      <c r="BC33" s="200">
        <v>1</v>
      </c>
      <c r="BD33" s="115">
        <f t="shared" si="210"/>
        <v>1.5</v>
      </c>
      <c r="BE33" s="200"/>
      <c r="BF33" s="200"/>
      <c r="BG33" s="39">
        <v>1</v>
      </c>
      <c r="BH33" s="39">
        <v>1</v>
      </c>
      <c r="BI33" s="39" t="s">
        <v>431</v>
      </c>
      <c r="BJ33" s="203">
        <v>1</v>
      </c>
      <c r="BK33" s="203">
        <v>0.6</v>
      </c>
      <c r="BL33" s="96">
        <f t="shared" si="215"/>
        <v>80</v>
      </c>
      <c r="BM33" s="96" t="s">
        <v>424</v>
      </c>
      <c r="BN33" s="96">
        <v>1</v>
      </c>
      <c r="BO33" s="96" t="s">
        <v>292</v>
      </c>
      <c r="BP33" s="96" t="s">
        <v>401</v>
      </c>
      <c r="BQ33" s="207" t="s">
        <v>432</v>
      </c>
      <c r="BR33" s="207" t="s">
        <v>432</v>
      </c>
      <c r="BS33" s="128">
        <v>2</v>
      </c>
      <c r="BT33" s="128">
        <v>1</v>
      </c>
      <c r="BU33" s="127"/>
      <c r="BV33" s="127"/>
      <c r="BW33" s="127" t="s">
        <v>295</v>
      </c>
      <c r="BX33" s="218">
        <v>0</v>
      </c>
      <c r="BY33" s="128">
        <f t="shared" si="19"/>
        <v>8</v>
      </c>
      <c r="BZ33" s="219" t="str">
        <f t="shared" si="20"/>
        <v>[8,6,80,8]</v>
      </c>
      <c r="CA33" s="42">
        <v>0</v>
      </c>
      <c r="CB33" s="42">
        <v>0</v>
      </c>
      <c r="CC33" s="42">
        <v>1</v>
      </c>
      <c r="CD33" s="42">
        <v>1</v>
      </c>
      <c r="CE33" s="42">
        <v>1</v>
      </c>
      <c r="CF33" s="42">
        <v>1</v>
      </c>
      <c r="CG33" s="42">
        <v>1</v>
      </c>
      <c r="CH33" s="42"/>
      <c r="CI33" s="42"/>
      <c r="CJ33" s="42"/>
      <c r="CK33" s="42"/>
      <c r="CL33" s="42"/>
      <c r="CM33" s="42"/>
      <c r="CN33" s="42"/>
      <c r="CO33" s="42"/>
      <c r="CP33" s="42" t="s">
        <v>403</v>
      </c>
      <c r="CQ33" s="42"/>
      <c r="CR33" s="42"/>
      <c r="CS33" s="53" t="s">
        <v>297</v>
      </c>
      <c r="CT33" s="53">
        <v>1</v>
      </c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 t="s">
        <v>433</v>
      </c>
      <c r="DV33" s="42">
        <f t="shared" si="21"/>
        <v>8</v>
      </c>
      <c r="DW33" s="128">
        <f t="shared" si="22"/>
        <v>6</v>
      </c>
      <c r="DX33" s="128">
        <f t="shared" si="23"/>
        <v>80</v>
      </c>
      <c r="DY33" s="128">
        <f t="shared" si="24"/>
        <v>8</v>
      </c>
      <c r="DZ33" s="128"/>
      <c r="EA33" s="167"/>
      <c r="EB33" s="260"/>
      <c r="EC33" s="96"/>
      <c r="ED33" s="261"/>
      <c r="EE33" s="96"/>
      <c r="EF33" s="115"/>
      <c r="EG33" s="96"/>
      <c r="EH33" s="275"/>
      <c r="EI33" s="96"/>
      <c r="EJ33" s="96"/>
      <c r="EK33" s="269">
        <f t="shared" si="25"/>
        <v>88</v>
      </c>
      <c r="EL33" s="270">
        <f t="shared" si="218"/>
        <v>0.1</v>
      </c>
      <c r="EM33" s="271">
        <v>2</v>
      </c>
      <c r="EN33" s="108">
        <v>5</v>
      </c>
      <c r="EO33" s="271">
        <v>3</v>
      </c>
      <c r="EP33" s="108">
        <v>2</v>
      </c>
      <c r="EQ33" s="271">
        <v>4</v>
      </c>
      <c r="ER33" s="108">
        <v>1</v>
      </c>
      <c r="ES33" s="108">
        <f t="shared" si="26"/>
        <v>2.5</v>
      </c>
      <c r="ET33" s="108">
        <f t="shared" si="27"/>
        <v>7.5</v>
      </c>
      <c r="EU33" s="283">
        <f t="shared" si="28"/>
        <v>0.426667</v>
      </c>
      <c r="EV33" s="108">
        <f t="shared" si="29"/>
        <v>15</v>
      </c>
      <c r="EW33" s="293">
        <f t="shared" si="30"/>
        <v>0.213333</v>
      </c>
      <c r="EX33" s="108">
        <f t="shared" si="31"/>
        <v>22.5</v>
      </c>
      <c r="EY33" s="294">
        <f t="shared" si="32"/>
        <v>0.142222</v>
      </c>
      <c r="FB33" s="300"/>
      <c r="FC33" s="91"/>
      <c r="FG33" s="310"/>
      <c r="FH33" s="311">
        <v>0</v>
      </c>
      <c r="FI33" s="146">
        <v>1</v>
      </c>
      <c r="FJ33" s="310">
        <f t="shared" si="33"/>
        <v>0</v>
      </c>
      <c r="FK33" s="311">
        <f t="shared" si="34"/>
        <v>0</v>
      </c>
      <c r="FL33" s="146">
        <f t="shared" si="35"/>
        <v>1</v>
      </c>
      <c r="FM33" s="310">
        <f t="shared" si="36"/>
        <v>0</v>
      </c>
      <c r="FN33" s="311">
        <f t="shared" si="37"/>
        <v>0</v>
      </c>
      <c r="FO33" s="146">
        <f t="shared" si="38"/>
        <v>1</v>
      </c>
      <c r="FP33" s="310">
        <f t="shared" si="39"/>
        <v>0</v>
      </c>
      <c r="FQ33" s="311">
        <f t="shared" si="40"/>
        <v>0</v>
      </c>
      <c r="FR33" s="146">
        <f t="shared" si="41"/>
        <v>1</v>
      </c>
      <c r="FS33" s="310">
        <f t="shared" si="42"/>
        <v>0</v>
      </c>
      <c r="FT33" s="311">
        <f t="shared" si="43"/>
        <v>0</v>
      </c>
      <c r="FU33" s="146">
        <f t="shared" si="44"/>
        <v>1</v>
      </c>
      <c r="FV33" s="310">
        <f t="shared" si="45"/>
        <v>0</v>
      </c>
      <c r="FW33" s="311">
        <f t="shared" si="46"/>
        <v>0</v>
      </c>
      <c r="FX33" s="146">
        <f t="shared" si="47"/>
        <v>1</v>
      </c>
      <c r="FY33" s="310">
        <f t="shared" si="48"/>
        <v>0</v>
      </c>
      <c r="FZ33" s="311">
        <f t="shared" si="49"/>
        <v>0</v>
      </c>
      <c r="GA33" s="146">
        <f t="shared" si="50"/>
        <v>1</v>
      </c>
      <c r="GB33" s="310">
        <f t="shared" si="51"/>
        <v>0</v>
      </c>
      <c r="GC33" s="311">
        <f t="shared" si="52"/>
        <v>0</v>
      </c>
      <c r="GD33" s="146">
        <f t="shared" si="53"/>
        <v>1</v>
      </c>
      <c r="GE33" s="310">
        <f t="shared" si="54"/>
        <v>0</v>
      </c>
      <c r="GF33" s="311">
        <f t="shared" si="55"/>
        <v>0</v>
      </c>
      <c r="GG33" s="146">
        <f t="shared" si="56"/>
        <v>1</v>
      </c>
      <c r="GH33" s="310">
        <f t="shared" si="57"/>
        <v>0</v>
      </c>
      <c r="GI33" s="311">
        <f t="shared" si="58"/>
        <v>0</v>
      </c>
      <c r="GJ33" s="146">
        <f t="shared" si="59"/>
        <v>1</v>
      </c>
      <c r="GK33" s="310">
        <f t="shared" si="60"/>
        <v>0</v>
      </c>
      <c r="GL33" s="311">
        <f t="shared" si="61"/>
        <v>0</v>
      </c>
      <c r="GM33" s="146">
        <f t="shared" si="62"/>
        <v>2</v>
      </c>
      <c r="GN33" s="310">
        <f t="shared" si="63"/>
        <v>0</v>
      </c>
      <c r="GO33" s="311">
        <f t="shared" si="64"/>
        <v>0</v>
      </c>
      <c r="GP33" s="146">
        <f t="shared" si="65"/>
        <v>4</v>
      </c>
      <c r="GQ33" s="310">
        <f t="shared" si="66"/>
        <v>0</v>
      </c>
      <c r="GR33" s="311">
        <f t="shared" si="67"/>
        <v>0</v>
      </c>
      <c r="GS33" s="146">
        <f t="shared" si="68"/>
        <v>6</v>
      </c>
      <c r="GT33" s="310">
        <f t="shared" si="69"/>
        <v>0</v>
      </c>
      <c r="GU33" s="311">
        <f t="shared" si="70"/>
        <v>0</v>
      </c>
      <c r="GV33" s="146">
        <f t="shared" si="71"/>
        <v>8</v>
      </c>
      <c r="GW33" s="310">
        <f t="shared" si="72"/>
        <v>0</v>
      </c>
      <c r="GX33" s="311">
        <f t="shared" si="73"/>
        <v>0</v>
      </c>
      <c r="GY33" s="146">
        <f t="shared" si="74"/>
        <v>10</v>
      </c>
      <c r="GZ33" s="310">
        <f t="shared" si="75"/>
        <v>0</v>
      </c>
      <c r="HA33" s="311">
        <f t="shared" si="76"/>
        <v>0</v>
      </c>
      <c r="HB33" s="146">
        <f t="shared" si="77"/>
        <v>20</v>
      </c>
      <c r="HC33" s="310">
        <f t="shared" si="78"/>
        <v>0</v>
      </c>
      <c r="HD33" s="311">
        <f t="shared" si="79"/>
        <v>0</v>
      </c>
      <c r="HE33" s="146">
        <f t="shared" si="80"/>
        <v>40</v>
      </c>
      <c r="HF33" s="310">
        <f t="shared" si="81"/>
        <v>0</v>
      </c>
      <c r="HG33" s="311">
        <f t="shared" si="82"/>
        <v>0</v>
      </c>
      <c r="HH33" s="146">
        <f t="shared" si="83"/>
        <v>60</v>
      </c>
      <c r="HI33" s="310">
        <f t="shared" si="84"/>
        <v>0</v>
      </c>
      <c r="HJ33" s="311">
        <f t="shared" si="85"/>
        <v>0</v>
      </c>
      <c r="HK33" s="146">
        <f t="shared" si="86"/>
        <v>80</v>
      </c>
      <c r="HL33" s="310">
        <f t="shared" si="87"/>
        <v>0</v>
      </c>
      <c r="HM33" s="311">
        <f t="shared" si="88"/>
        <v>0</v>
      </c>
      <c r="HN33" s="146">
        <f t="shared" si="89"/>
        <v>100</v>
      </c>
      <c r="HO33" s="310">
        <f t="shared" si="90"/>
        <v>0</v>
      </c>
      <c r="HQ33" s="300"/>
      <c r="HR33" s="91"/>
      <c r="HV33" s="310"/>
      <c r="HW33" s="311">
        <v>1</v>
      </c>
      <c r="HX33" s="146">
        <v>1</v>
      </c>
      <c r="HY33" s="310">
        <f t="shared" si="91"/>
        <v>8.8888888888889e-6</v>
      </c>
      <c r="HZ33" s="311">
        <f t="shared" si="92"/>
        <v>1</v>
      </c>
      <c r="IA33" s="146">
        <f t="shared" si="93"/>
        <v>1</v>
      </c>
      <c r="IB33" s="310">
        <f t="shared" si="94"/>
        <v>1.77777777777778e-5</v>
      </c>
      <c r="IC33" s="311">
        <f t="shared" si="95"/>
        <v>1</v>
      </c>
      <c r="ID33" s="146">
        <f t="shared" si="96"/>
        <v>1</v>
      </c>
      <c r="IE33" s="310">
        <f t="shared" si="97"/>
        <v>2.66666666666667e-5</v>
      </c>
      <c r="IF33" s="311">
        <f t="shared" si="98"/>
        <v>1</v>
      </c>
      <c r="IG33" s="146">
        <f t="shared" si="99"/>
        <v>1</v>
      </c>
      <c r="IH33" s="310">
        <f t="shared" si="100"/>
        <v>3.55555555555556e-5</v>
      </c>
      <c r="II33" s="311">
        <f t="shared" si="101"/>
        <v>1</v>
      </c>
      <c r="IJ33" s="146">
        <f t="shared" si="102"/>
        <v>1</v>
      </c>
      <c r="IK33" s="310">
        <f t="shared" si="103"/>
        <v>4.44444444444445e-5</v>
      </c>
      <c r="IL33" s="311">
        <f t="shared" si="104"/>
        <v>1</v>
      </c>
      <c r="IM33" s="146">
        <f t="shared" si="105"/>
        <v>1</v>
      </c>
      <c r="IN33" s="310">
        <f t="shared" si="106"/>
        <v>8.8888888888889e-5</v>
      </c>
      <c r="IO33" s="311">
        <f t="shared" si="107"/>
        <v>1</v>
      </c>
      <c r="IP33" s="146">
        <f t="shared" si="108"/>
        <v>1</v>
      </c>
      <c r="IQ33" s="310">
        <f t="shared" si="109"/>
        <v>0.000177777777777778</v>
      </c>
      <c r="IR33" s="311">
        <f t="shared" si="110"/>
        <v>1</v>
      </c>
      <c r="IS33" s="146">
        <f t="shared" si="111"/>
        <v>1</v>
      </c>
      <c r="IT33" s="310">
        <f t="shared" si="112"/>
        <v>0.000266666666666667</v>
      </c>
      <c r="IU33" s="311">
        <f t="shared" si="113"/>
        <v>1</v>
      </c>
      <c r="IV33" s="146">
        <f t="shared" si="114"/>
        <v>1</v>
      </c>
      <c r="IW33" s="310">
        <f t="shared" si="115"/>
        <v>0.000355555555555556</v>
      </c>
      <c r="IX33" s="311">
        <f t="shared" si="116"/>
        <v>1</v>
      </c>
      <c r="IY33" s="146">
        <f t="shared" si="117"/>
        <v>1</v>
      </c>
      <c r="IZ33" s="310">
        <f t="shared" si="118"/>
        <v>0.000444444444444445</v>
      </c>
      <c r="JA33" s="311">
        <f t="shared" si="119"/>
        <v>1</v>
      </c>
      <c r="JB33" s="146">
        <f t="shared" si="120"/>
        <v>1</v>
      </c>
      <c r="JC33" s="310">
        <f t="shared" si="121"/>
        <v>0.00088888888888889</v>
      </c>
      <c r="JD33" s="311">
        <f t="shared" si="122"/>
        <v>1</v>
      </c>
      <c r="JE33" s="146">
        <f t="shared" si="123"/>
        <v>1</v>
      </c>
      <c r="JF33" s="310">
        <f t="shared" si="124"/>
        <v>0.00177777777777778</v>
      </c>
      <c r="JG33" s="311">
        <f t="shared" si="125"/>
        <v>1</v>
      </c>
      <c r="JH33" s="146">
        <f t="shared" si="126"/>
        <v>1</v>
      </c>
      <c r="JI33" s="310">
        <f t="shared" si="127"/>
        <v>0.00266666666666667</v>
      </c>
      <c r="JJ33" s="311">
        <f t="shared" si="128"/>
        <v>1</v>
      </c>
      <c r="JK33" s="146">
        <f t="shared" si="129"/>
        <v>1</v>
      </c>
      <c r="JL33" s="310">
        <f t="shared" si="130"/>
        <v>0.00355555555555556</v>
      </c>
      <c r="JM33" s="311">
        <f t="shared" si="131"/>
        <v>1</v>
      </c>
      <c r="JN33" s="146">
        <f t="shared" si="132"/>
        <v>1</v>
      </c>
      <c r="JO33" s="310">
        <f t="shared" si="133"/>
        <v>0.00444444444444445</v>
      </c>
      <c r="JP33" s="311">
        <f t="shared" si="134"/>
        <v>1</v>
      </c>
      <c r="JQ33" s="146">
        <f t="shared" si="135"/>
        <v>1</v>
      </c>
      <c r="JR33" s="310">
        <f t="shared" si="136"/>
        <v>0.0088888888888889</v>
      </c>
      <c r="JS33" s="311">
        <f t="shared" si="137"/>
        <v>1</v>
      </c>
      <c r="JT33" s="146">
        <f t="shared" si="138"/>
        <v>1</v>
      </c>
      <c r="JU33" s="310">
        <f t="shared" si="139"/>
        <v>0.0177777777777778</v>
      </c>
      <c r="JV33" s="311">
        <f t="shared" si="140"/>
        <v>1</v>
      </c>
      <c r="JW33" s="146">
        <f t="shared" si="141"/>
        <v>1</v>
      </c>
      <c r="JX33" s="310">
        <f t="shared" si="142"/>
        <v>0.0266666666666667</v>
      </c>
      <c r="JY33" s="311">
        <f t="shared" si="143"/>
        <v>1</v>
      </c>
      <c r="JZ33" s="146">
        <f t="shared" si="144"/>
        <v>1</v>
      </c>
      <c r="KA33" s="310">
        <f t="shared" si="145"/>
        <v>0.0355555555555556</v>
      </c>
      <c r="KB33" s="311">
        <f t="shared" si="146"/>
        <v>1</v>
      </c>
      <c r="KC33" s="146">
        <f t="shared" si="147"/>
        <v>1</v>
      </c>
      <c r="KD33" s="310">
        <f t="shared" si="148"/>
        <v>0.0444444444444445</v>
      </c>
      <c r="KI33" s="334">
        <f t="shared" ref="KI33:LB33" si="228">$AI33*KI$4/10000*$F33*KI$3/$KQ$1</f>
        <v>0</v>
      </c>
      <c r="KJ33" s="334">
        <f t="shared" si="228"/>
        <v>0</v>
      </c>
      <c r="KK33" s="334">
        <f t="shared" si="228"/>
        <v>0</v>
      </c>
      <c r="KL33" s="334">
        <f t="shared" si="228"/>
        <v>0.0032</v>
      </c>
      <c r="KM33" s="334">
        <f t="shared" si="228"/>
        <v>0.004</v>
      </c>
      <c r="KN33" s="334">
        <f t="shared" si="228"/>
        <v>0.008</v>
      </c>
      <c r="KO33" s="334">
        <f t="shared" si="228"/>
        <v>0.016</v>
      </c>
      <c r="KP33" s="334">
        <f t="shared" si="228"/>
        <v>0.024</v>
      </c>
      <c r="KQ33" s="334">
        <f t="shared" si="228"/>
        <v>0.032</v>
      </c>
      <c r="KR33" s="334">
        <f t="shared" si="228"/>
        <v>0.04</v>
      </c>
      <c r="KS33" s="334">
        <f t="shared" si="228"/>
        <v>0.08</v>
      </c>
      <c r="KT33" s="334">
        <f t="shared" si="228"/>
        <v>0.1</v>
      </c>
      <c r="KU33" s="334">
        <f t="shared" si="228"/>
        <v>0.099984</v>
      </c>
      <c r="KV33" s="334">
        <f t="shared" si="228"/>
        <v>0.099968</v>
      </c>
      <c r="KW33" s="334">
        <f t="shared" si="228"/>
        <v>0.09996</v>
      </c>
      <c r="KX33" s="334">
        <f t="shared" si="228"/>
        <v>0.09992</v>
      </c>
      <c r="KY33" s="334">
        <f t="shared" si="228"/>
        <v>0.09984</v>
      </c>
      <c r="KZ33" s="334">
        <f t="shared" si="228"/>
        <v>0.09984</v>
      </c>
      <c r="LA33" s="334">
        <f t="shared" si="228"/>
        <v>0.09984</v>
      </c>
      <c r="LB33" s="334">
        <f t="shared" si="228"/>
        <v>0.0996</v>
      </c>
      <c r="LI33" s="79">
        <v>0.016</v>
      </c>
      <c r="LJ33" s="79">
        <v>0.064</v>
      </c>
      <c r="LK33" s="79">
        <v>0.8</v>
      </c>
      <c r="LN33" s="108"/>
      <c r="LO33" s="343">
        <v>0.05</v>
      </c>
      <c r="LP33" s="343">
        <v>0.05</v>
      </c>
      <c r="LQ33" s="343">
        <v>0.05</v>
      </c>
      <c r="LR33" s="343">
        <v>0.05</v>
      </c>
      <c r="LS33" s="343">
        <v>0.05</v>
      </c>
      <c r="LT33" s="343">
        <v>0.025</v>
      </c>
      <c r="LU33" s="343">
        <v>0.025</v>
      </c>
      <c r="LV33" s="343">
        <v>0.025</v>
      </c>
      <c r="LW33" s="343">
        <v>0.025</v>
      </c>
      <c r="LX33" s="343">
        <v>0.025</v>
      </c>
      <c r="LY33" s="343">
        <v>0.005</v>
      </c>
      <c r="LZ33" s="343">
        <v>0.005</v>
      </c>
      <c r="MA33" s="343">
        <v>0.005</v>
      </c>
      <c r="MB33" s="343">
        <v>0.005</v>
      </c>
      <c r="MC33" s="343">
        <v>0.005</v>
      </c>
      <c r="MD33" s="343">
        <v>0.0009</v>
      </c>
      <c r="ME33" s="343">
        <v>0.0009</v>
      </c>
      <c r="MF33" s="343">
        <v>0.0009</v>
      </c>
      <c r="MG33" s="343">
        <v>0.0009</v>
      </c>
      <c r="MH33" s="343">
        <v>0.0009</v>
      </c>
      <c r="MI33" s="343">
        <v>0.0006</v>
      </c>
      <c r="MJ33" s="343">
        <v>0.00045</v>
      </c>
      <c r="MK33" s="343">
        <v>0.0004</v>
      </c>
      <c r="ML33" s="343">
        <v>0.0003</v>
      </c>
      <c r="MM33" s="343">
        <v>0.00025</v>
      </c>
      <c r="MN33" s="343">
        <v>0.00025</v>
      </c>
      <c r="MO33" s="343">
        <v>0.0002</v>
      </c>
      <c r="MP33" s="343">
        <v>0.0002</v>
      </c>
      <c r="MQ33" s="343"/>
      <c r="MR33" s="104">
        <v>1</v>
      </c>
      <c r="MS33" s="104">
        <v>1</v>
      </c>
      <c r="MT33" s="104">
        <v>1</v>
      </c>
      <c r="MU33" s="104">
        <v>1</v>
      </c>
      <c r="MV33" s="104">
        <v>1</v>
      </c>
      <c r="MW33" s="104">
        <v>1</v>
      </c>
      <c r="MX33" s="91">
        <v>1</v>
      </c>
      <c r="MY33" s="91">
        <v>1</v>
      </c>
      <c r="MZ33" s="91">
        <v>1</v>
      </c>
      <c r="NA33" s="91">
        <v>1</v>
      </c>
      <c r="NB33" s="91">
        <v>1</v>
      </c>
      <c r="NC33" s="91">
        <v>1</v>
      </c>
      <c r="ND33" s="91">
        <v>1</v>
      </c>
      <c r="NE33" s="91">
        <v>1</v>
      </c>
      <c r="NF33" s="91">
        <v>1</v>
      </c>
      <c r="NG33" s="91">
        <v>2</v>
      </c>
      <c r="NH33" s="91">
        <v>2</v>
      </c>
      <c r="NI33" s="91">
        <v>2</v>
      </c>
      <c r="NJ33" s="91">
        <v>2</v>
      </c>
      <c r="NK33" s="91">
        <v>2</v>
      </c>
      <c r="NL33" s="91">
        <v>2</v>
      </c>
      <c r="NM33" s="91">
        <v>2</v>
      </c>
      <c r="NN33" s="91">
        <v>2</v>
      </c>
      <c r="NO33" s="91">
        <v>2</v>
      </c>
      <c r="NP33" s="91">
        <v>2</v>
      </c>
      <c r="NQ33" s="91">
        <v>2</v>
      </c>
      <c r="NR33" s="91">
        <v>2</v>
      </c>
      <c r="NS33" s="91">
        <v>2</v>
      </c>
      <c r="NT33" s="91"/>
      <c r="NU33" s="345">
        <f t="shared" si="150"/>
        <v>0.004</v>
      </c>
      <c r="NV33" s="345">
        <f t="shared" si="151"/>
        <v>0.008</v>
      </c>
      <c r="NW33" s="345">
        <f t="shared" si="152"/>
        <v>0.012</v>
      </c>
      <c r="NX33" s="345">
        <f t="shared" si="153"/>
        <v>0.016</v>
      </c>
      <c r="NY33" s="345">
        <f t="shared" si="154"/>
        <v>0.02</v>
      </c>
      <c r="NZ33" s="345">
        <f t="shared" si="155"/>
        <v>0.02</v>
      </c>
      <c r="OA33" s="345">
        <f t="shared" si="156"/>
        <v>0.04</v>
      </c>
      <c r="OB33" s="345">
        <f t="shared" si="157"/>
        <v>0.06</v>
      </c>
      <c r="OC33" s="345">
        <f t="shared" si="158"/>
        <v>0.08</v>
      </c>
      <c r="OD33" s="345">
        <f t="shared" si="159"/>
        <v>0.1</v>
      </c>
      <c r="OE33" s="345">
        <f t="shared" si="160"/>
        <v>0.04</v>
      </c>
      <c r="OF33" s="345">
        <f t="shared" si="161"/>
        <v>0.08</v>
      </c>
      <c r="OG33" s="345">
        <f t="shared" si="162"/>
        <v>0.12</v>
      </c>
      <c r="OH33" s="345">
        <f t="shared" si="163"/>
        <v>0.16</v>
      </c>
      <c r="OI33" s="345">
        <f t="shared" si="164"/>
        <v>0.2</v>
      </c>
      <c r="OJ33" s="345">
        <f t="shared" si="165"/>
        <v>0.036</v>
      </c>
      <c r="OK33" s="345">
        <f t="shared" si="166"/>
        <v>0.072</v>
      </c>
      <c r="OL33" s="345">
        <f t="shared" si="167"/>
        <v>0.108</v>
      </c>
      <c r="OM33" s="345">
        <f t="shared" si="168"/>
        <v>0.144</v>
      </c>
      <c r="ON33" s="345">
        <f t="shared" si="169"/>
        <v>0.18</v>
      </c>
      <c r="OO33" s="345">
        <f t="shared" si="170"/>
        <v>0.18</v>
      </c>
      <c r="OP33" s="345">
        <f t="shared" si="171"/>
        <v>0.18</v>
      </c>
      <c r="OQ33" s="345">
        <f t="shared" si="172"/>
        <v>0.2</v>
      </c>
      <c r="OR33" s="345">
        <f t="shared" si="173"/>
        <v>0.18</v>
      </c>
      <c r="OS33" s="345">
        <f t="shared" si="174"/>
        <v>0.175</v>
      </c>
      <c r="OT33" s="345">
        <f t="shared" si="175"/>
        <v>0.2</v>
      </c>
      <c r="OU33" s="345">
        <f t="shared" si="176"/>
        <v>0.18</v>
      </c>
      <c r="OV33" s="345">
        <f t="shared" si="177"/>
        <v>0.2</v>
      </c>
      <c r="OZ33" t="s">
        <v>434</v>
      </c>
      <c r="PE33" s="369"/>
      <c r="PF33" s="370">
        <f>PF$3*$F33*$AG33*PF$4/'[1]Sheet3 '!$AJ$5</f>
        <v>0.0224</v>
      </c>
      <c r="PG33" s="370">
        <f>PG$3*$F33*$AG33*PG$4/'[1]Sheet3 '!$AJ$5</f>
        <v>0.022392</v>
      </c>
      <c r="PH33" s="370">
        <f>PH$3*$F33*$AG33*PH$4/'[1]Sheet3 '!$AJ$5</f>
        <v>0.0224</v>
      </c>
      <c r="PI33" s="370">
        <f>PI$3*$F33*$AG33*PI$4/'[1]Sheet3 '!$AJ$5</f>
        <v>0.02016</v>
      </c>
      <c r="PJ33" s="370">
        <f>PJ$3*$F33*$AG33*PJ$4/'[1]Sheet3 '!$AJ$5</f>
        <v>0.02016</v>
      </c>
      <c r="PK33" s="370">
        <f>PK$3*$F33*$AG33*PK$4/'[1]Sheet3 '!$AJ$5</f>
        <v>0.0192</v>
      </c>
      <c r="PL33" s="370">
        <f>PL$3*$F33*$AG33*PL$4/'[1]Sheet3 '!$AJ$5</f>
        <v>0.01728</v>
      </c>
      <c r="PM33" s="370">
        <f>PM$3*$F33*$AG33*PM$4/'[1]Sheet3 '!$AJ$5</f>
        <v>0.01632</v>
      </c>
      <c r="PN33" s="370">
        <f>PN$3*$F33*$AG33*PN$4/'[1]Sheet3 '!$AJ$5</f>
        <v>0.014816</v>
      </c>
      <c r="PO33" s="370">
        <f>PO$3*$F33*$AG33*PO$4/'[1]Sheet3 '!$AJ$5</f>
        <v>0.0128</v>
      </c>
      <c r="PP33" s="370">
        <f>PP$3*$F33*$AG33*PP$4/'[1]Sheet3 '!$AJ$5</f>
        <v>0.01152</v>
      </c>
      <c r="PQ33" s="370">
        <f>PQ$3*$F33*$AG33*PQ$4/'[1]Sheet3 '!$AJ$5</f>
        <v>0.01024</v>
      </c>
      <c r="PR33" s="370">
        <f>PR$3*$F33*$AG33*PR$4/'[1]Sheet3 '!$AJ$5</f>
        <v>0.0064</v>
      </c>
      <c r="PS33" s="367"/>
      <c r="PT33" s="367"/>
      <c r="PU33" s="367"/>
    </row>
    <row r="34" ht="16.2" spans="1:437">
      <c r="A34" s="39">
        <v>28</v>
      </c>
      <c r="B34" s="39" t="s">
        <v>435</v>
      </c>
      <c r="C34" s="39">
        <v>4</v>
      </c>
      <c r="D34" s="39">
        <v>-1</v>
      </c>
      <c r="E34" s="39"/>
      <c r="F34" s="96">
        <v>90</v>
      </c>
      <c r="G34" s="107" t="s">
        <v>436</v>
      </c>
      <c r="H34" s="39">
        <f t="shared" si="5"/>
        <v>90</v>
      </c>
      <c r="I34" s="129"/>
      <c r="J34" s="39">
        <f t="shared" si="6"/>
        <v>90</v>
      </c>
      <c r="K34" s="127" t="s">
        <v>437</v>
      </c>
      <c r="L34" s="127"/>
      <c r="M34" s="128">
        <f t="shared" si="178"/>
        <v>28</v>
      </c>
      <c r="N34" s="39">
        <f t="shared" si="225"/>
        <v>0</v>
      </c>
      <c r="O34" s="39">
        <f t="shared" si="225"/>
        <v>0</v>
      </c>
      <c r="P34" s="39">
        <v>0</v>
      </c>
      <c r="Q34" s="140">
        <v>0.0625002</v>
      </c>
      <c r="R34" s="91">
        <v>2</v>
      </c>
      <c r="S34" s="141">
        <v>0</v>
      </c>
      <c r="T34" s="146">
        <f t="shared" si="9"/>
        <v>0.03</v>
      </c>
      <c r="U34" s="143">
        <f t="shared" si="221"/>
        <v>1</v>
      </c>
      <c r="V34" s="143" t="s">
        <v>287</v>
      </c>
      <c r="W34" s="147">
        <v>0</v>
      </c>
      <c r="X34" s="145">
        <v>12</v>
      </c>
      <c r="Y34" s="166">
        <v>1</v>
      </c>
      <c r="Z34" s="143" t="str">
        <f t="shared" si="212"/>
        <v>[[0,1],[0,1],[0,1],[0,1],[0,1],[0,1],[0,1],[0,1],[0,1],[0,1],[0,2],[0,4],[0,6],[0,8],[0,10],[0,20],[0,40],[0,60],[0,80],[0,100]]</v>
      </c>
      <c r="AA34" s="143">
        <v>1</v>
      </c>
      <c r="AB34" s="143">
        <v>1</v>
      </c>
      <c r="AC34" s="143" t="str">
        <f t="shared" si="11"/>
        <v>[[1,1],[1,1],[1,1],[1,1],[1,1],[1,1],[1,1],[1,1],[1,1],[1,1],[1,1],[1,1],[1,1],[1,1],[1,1],[1,1],[1,1],[1,1],[1,1],[1,1]]</v>
      </c>
      <c r="AD34" s="39">
        <v>0</v>
      </c>
      <c r="AE34" s="170">
        <v>1</v>
      </c>
      <c r="AF34" s="168">
        <f t="shared" si="226"/>
        <v>0</v>
      </c>
      <c r="AG34" s="168">
        <v>0.1</v>
      </c>
      <c r="AH34" s="168">
        <v>0</v>
      </c>
      <c r="AI34" s="186">
        <f t="shared" si="222"/>
        <v>0.05</v>
      </c>
      <c r="AJ34" s="186">
        <f t="shared" si="227"/>
        <v>0.02</v>
      </c>
      <c r="AK34" s="186">
        <f t="shared" si="227"/>
        <v>0.008</v>
      </c>
      <c r="AL34" s="187">
        <v>0.002</v>
      </c>
      <c r="AM34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4" s="39" t="str">
        <f t="shared" si="213"/>
        <v>[[2,5],[3,2],[4,1]]</v>
      </c>
      <c r="AO34" s="195" t="str">
        <f t="shared" si="214"/>
        <v>[0.48,0.24,0.16]</v>
      </c>
      <c r="AP34" s="195">
        <v>0</v>
      </c>
      <c r="AQ34" s="195">
        <v>1</v>
      </c>
      <c r="AR34" s="195">
        <f t="shared" si="16"/>
        <v>1</v>
      </c>
      <c r="AS34" s="195">
        <v>1</v>
      </c>
      <c r="AT34" s="195">
        <v>0.8</v>
      </c>
      <c r="AU34" s="195" t="s">
        <v>288</v>
      </c>
      <c r="AV34" s="195">
        <v>2</v>
      </c>
      <c r="AW34" s="199">
        <v>9</v>
      </c>
      <c r="AX34" s="39">
        <f t="shared" si="223"/>
        <v>1</v>
      </c>
      <c r="AY34" s="39">
        <v>0</v>
      </c>
      <c r="AZ34" s="96">
        <v>2</v>
      </c>
      <c r="BA34" s="96"/>
      <c r="BB34" s="96" t="s">
        <v>365</v>
      </c>
      <c r="BC34" s="200">
        <v>1.3</v>
      </c>
      <c r="BD34" s="115">
        <f t="shared" si="210"/>
        <v>1.95</v>
      </c>
      <c r="BE34" s="200"/>
      <c r="BF34" s="200"/>
      <c r="BG34" s="39">
        <v>1</v>
      </c>
      <c r="BH34" s="39">
        <v>1</v>
      </c>
      <c r="BI34" s="39" t="s">
        <v>365</v>
      </c>
      <c r="BJ34" s="203">
        <v>1</v>
      </c>
      <c r="BK34" s="203">
        <v>0.6</v>
      </c>
      <c r="BL34" s="96">
        <f t="shared" si="215"/>
        <v>90</v>
      </c>
      <c r="BM34" s="96" t="s">
        <v>424</v>
      </c>
      <c r="BN34" s="96">
        <v>1</v>
      </c>
      <c r="BO34" s="96" t="s">
        <v>292</v>
      </c>
      <c r="BP34" s="96" t="s">
        <v>401</v>
      </c>
      <c r="BQ34" s="207" t="s">
        <v>438</v>
      </c>
      <c r="BR34" s="207" t="s">
        <v>439</v>
      </c>
      <c r="BS34" s="128">
        <v>3</v>
      </c>
      <c r="BT34" s="128">
        <v>1</v>
      </c>
      <c r="BU34" s="127"/>
      <c r="BV34" s="127"/>
      <c r="BW34" s="127" t="s">
        <v>295</v>
      </c>
      <c r="BX34" s="218">
        <v>0</v>
      </c>
      <c r="BY34" s="128">
        <f t="shared" si="19"/>
        <v>9</v>
      </c>
      <c r="BZ34" s="219" t="str">
        <f t="shared" si="20"/>
        <v>[9,6,90,9]</v>
      </c>
      <c r="CA34" s="42">
        <v>1</v>
      </c>
      <c r="CB34" s="42">
        <v>1</v>
      </c>
      <c r="CC34" s="42">
        <v>1</v>
      </c>
      <c r="CD34" s="42">
        <v>1</v>
      </c>
      <c r="CE34" s="42">
        <v>1</v>
      </c>
      <c r="CF34" s="42">
        <v>1</v>
      </c>
      <c r="CG34" s="42">
        <v>1</v>
      </c>
      <c r="CH34" s="42"/>
      <c r="CI34" s="42"/>
      <c r="CJ34" s="42"/>
      <c r="CK34" s="42"/>
      <c r="CL34" s="42"/>
      <c r="CM34" s="42"/>
      <c r="CN34" s="42"/>
      <c r="CO34" s="42"/>
      <c r="CP34" s="42" t="s">
        <v>426</v>
      </c>
      <c r="CQ34" s="42"/>
      <c r="CR34" s="42"/>
      <c r="CS34" s="53" t="s">
        <v>297</v>
      </c>
      <c r="CT34" s="53">
        <v>1</v>
      </c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 t="s">
        <v>440</v>
      </c>
      <c r="DV34" s="42">
        <f t="shared" si="21"/>
        <v>9</v>
      </c>
      <c r="DW34" s="128">
        <f t="shared" si="22"/>
        <v>6</v>
      </c>
      <c r="DX34" s="128">
        <f t="shared" si="23"/>
        <v>90</v>
      </c>
      <c r="DY34" s="128">
        <f t="shared" si="24"/>
        <v>9</v>
      </c>
      <c r="DZ34" s="128"/>
      <c r="EA34" s="167"/>
      <c r="EB34" s="260"/>
      <c r="EC34" s="96"/>
      <c r="ED34" s="261"/>
      <c r="EE34" s="96"/>
      <c r="EF34" s="115"/>
      <c r="EG34" s="96"/>
      <c r="EH34" s="275"/>
      <c r="EI34" s="96"/>
      <c r="EJ34" s="96"/>
      <c r="EK34" s="269">
        <f t="shared" si="25"/>
        <v>99</v>
      </c>
      <c r="EL34" s="270">
        <f t="shared" si="218"/>
        <v>0.1</v>
      </c>
      <c r="EM34" s="271">
        <v>2</v>
      </c>
      <c r="EN34" s="108">
        <v>5</v>
      </c>
      <c r="EO34" s="271">
        <v>3</v>
      </c>
      <c r="EP34" s="108">
        <v>2</v>
      </c>
      <c r="EQ34" s="271">
        <v>4</v>
      </c>
      <c r="ER34" s="108">
        <v>1</v>
      </c>
      <c r="ES34" s="108">
        <f t="shared" si="26"/>
        <v>2.5</v>
      </c>
      <c r="ET34" s="108">
        <f t="shared" si="27"/>
        <v>7.5</v>
      </c>
      <c r="EU34" s="283">
        <f t="shared" si="28"/>
        <v>0.48</v>
      </c>
      <c r="EV34" s="108">
        <f t="shared" si="29"/>
        <v>15</v>
      </c>
      <c r="EW34" s="293">
        <f t="shared" si="30"/>
        <v>0.24</v>
      </c>
      <c r="EX34" s="108">
        <f t="shared" si="31"/>
        <v>22.5</v>
      </c>
      <c r="EY34" s="294">
        <f t="shared" si="32"/>
        <v>0.16</v>
      </c>
      <c r="FB34" s="300"/>
      <c r="FC34" s="91"/>
      <c r="FG34" s="310"/>
      <c r="FH34" s="311">
        <v>0</v>
      </c>
      <c r="FI34" s="146">
        <v>1</v>
      </c>
      <c r="FJ34" s="310">
        <f t="shared" si="33"/>
        <v>0</v>
      </c>
      <c r="FK34" s="311">
        <f t="shared" si="34"/>
        <v>0</v>
      </c>
      <c r="FL34" s="146">
        <f t="shared" si="35"/>
        <v>1</v>
      </c>
      <c r="FM34" s="310">
        <f t="shared" si="36"/>
        <v>0</v>
      </c>
      <c r="FN34" s="311">
        <f t="shared" si="37"/>
        <v>0</v>
      </c>
      <c r="FO34" s="146">
        <f t="shared" si="38"/>
        <v>1</v>
      </c>
      <c r="FP34" s="310">
        <f t="shared" si="39"/>
        <v>0</v>
      </c>
      <c r="FQ34" s="311">
        <f t="shared" si="40"/>
        <v>0</v>
      </c>
      <c r="FR34" s="146">
        <f t="shared" si="41"/>
        <v>1</v>
      </c>
      <c r="FS34" s="310">
        <f t="shared" si="42"/>
        <v>0</v>
      </c>
      <c r="FT34" s="311">
        <f t="shared" si="43"/>
        <v>0</v>
      </c>
      <c r="FU34" s="146">
        <f t="shared" si="44"/>
        <v>1</v>
      </c>
      <c r="FV34" s="310">
        <f t="shared" si="45"/>
        <v>0</v>
      </c>
      <c r="FW34" s="311">
        <f t="shared" si="46"/>
        <v>0</v>
      </c>
      <c r="FX34" s="146">
        <f t="shared" si="47"/>
        <v>1</v>
      </c>
      <c r="FY34" s="310">
        <f t="shared" si="48"/>
        <v>0</v>
      </c>
      <c r="FZ34" s="311">
        <f t="shared" si="49"/>
        <v>0</v>
      </c>
      <c r="GA34" s="146">
        <f t="shared" si="50"/>
        <v>1</v>
      </c>
      <c r="GB34" s="310">
        <f t="shared" si="51"/>
        <v>0</v>
      </c>
      <c r="GC34" s="311">
        <f t="shared" si="52"/>
        <v>0</v>
      </c>
      <c r="GD34" s="146">
        <f t="shared" si="53"/>
        <v>1</v>
      </c>
      <c r="GE34" s="310">
        <f t="shared" si="54"/>
        <v>0</v>
      </c>
      <c r="GF34" s="311">
        <f t="shared" si="55"/>
        <v>0</v>
      </c>
      <c r="GG34" s="146">
        <f t="shared" si="56"/>
        <v>1</v>
      </c>
      <c r="GH34" s="310">
        <f t="shared" si="57"/>
        <v>0</v>
      </c>
      <c r="GI34" s="311">
        <f t="shared" si="58"/>
        <v>0</v>
      </c>
      <c r="GJ34" s="146">
        <f t="shared" si="59"/>
        <v>1</v>
      </c>
      <c r="GK34" s="310">
        <f t="shared" si="60"/>
        <v>0</v>
      </c>
      <c r="GL34" s="311">
        <f t="shared" si="61"/>
        <v>0</v>
      </c>
      <c r="GM34" s="146">
        <f t="shared" si="62"/>
        <v>2</v>
      </c>
      <c r="GN34" s="310">
        <f t="shared" si="63"/>
        <v>0</v>
      </c>
      <c r="GO34" s="311">
        <f t="shared" si="64"/>
        <v>0</v>
      </c>
      <c r="GP34" s="146">
        <f t="shared" si="65"/>
        <v>4</v>
      </c>
      <c r="GQ34" s="310">
        <f t="shared" si="66"/>
        <v>0</v>
      </c>
      <c r="GR34" s="311">
        <f t="shared" si="67"/>
        <v>0</v>
      </c>
      <c r="GS34" s="146">
        <f t="shared" si="68"/>
        <v>6</v>
      </c>
      <c r="GT34" s="310">
        <f t="shared" si="69"/>
        <v>0</v>
      </c>
      <c r="GU34" s="311">
        <f t="shared" si="70"/>
        <v>0</v>
      </c>
      <c r="GV34" s="146">
        <f t="shared" si="71"/>
        <v>8</v>
      </c>
      <c r="GW34" s="310">
        <f t="shared" si="72"/>
        <v>0</v>
      </c>
      <c r="GX34" s="311">
        <f t="shared" si="73"/>
        <v>0</v>
      </c>
      <c r="GY34" s="146">
        <f t="shared" si="74"/>
        <v>10</v>
      </c>
      <c r="GZ34" s="310">
        <f t="shared" si="75"/>
        <v>0</v>
      </c>
      <c r="HA34" s="311">
        <f t="shared" si="76"/>
        <v>0</v>
      </c>
      <c r="HB34" s="146">
        <f t="shared" si="77"/>
        <v>20</v>
      </c>
      <c r="HC34" s="310">
        <f t="shared" si="78"/>
        <v>0</v>
      </c>
      <c r="HD34" s="311">
        <f t="shared" si="79"/>
        <v>0</v>
      </c>
      <c r="HE34" s="146">
        <f t="shared" si="80"/>
        <v>40</v>
      </c>
      <c r="HF34" s="310">
        <f t="shared" si="81"/>
        <v>0</v>
      </c>
      <c r="HG34" s="311">
        <f t="shared" si="82"/>
        <v>0</v>
      </c>
      <c r="HH34" s="146">
        <f t="shared" si="83"/>
        <v>60</v>
      </c>
      <c r="HI34" s="310">
        <f t="shared" si="84"/>
        <v>0</v>
      </c>
      <c r="HJ34" s="311">
        <f t="shared" si="85"/>
        <v>0</v>
      </c>
      <c r="HK34" s="146">
        <f t="shared" si="86"/>
        <v>80</v>
      </c>
      <c r="HL34" s="310">
        <f t="shared" si="87"/>
        <v>0</v>
      </c>
      <c r="HM34" s="311">
        <f t="shared" si="88"/>
        <v>0</v>
      </c>
      <c r="HN34" s="146">
        <f t="shared" si="89"/>
        <v>100</v>
      </c>
      <c r="HO34" s="310">
        <f t="shared" si="90"/>
        <v>0</v>
      </c>
      <c r="HQ34" s="300"/>
      <c r="HR34" s="91"/>
      <c r="HV34" s="310"/>
      <c r="HW34" s="311">
        <v>1</v>
      </c>
      <c r="HX34" s="146">
        <v>1</v>
      </c>
      <c r="HY34" s="310">
        <f t="shared" si="91"/>
        <v>1e-5</v>
      </c>
      <c r="HZ34" s="311">
        <f t="shared" si="92"/>
        <v>1</v>
      </c>
      <c r="IA34" s="146">
        <f t="shared" si="93"/>
        <v>1</v>
      </c>
      <c r="IB34" s="310">
        <f t="shared" si="94"/>
        <v>2e-5</v>
      </c>
      <c r="IC34" s="311">
        <f t="shared" si="95"/>
        <v>1</v>
      </c>
      <c r="ID34" s="146">
        <f t="shared" si="96"/>
        <v>1</v>
      </c>
      <c r="IE34" s="310">
        <f t="shared" si="97"/>
        <v>3e-5</v>
      </c>
      <c r="IF34" s="311">
        <f t="shared" si="98"/>
        <v>1</v>
      </c>
      <c r="IG34" s="146">
        <f t="shared" si="99"/>
        <v>1</v>
      </c>
      <c r="IH34" s="310">
        <f t="shared" si="100"/>
        <v>4e-5</v>
      </c>
      <c r="II34" s="311">
        <f t="shared" si="101"/>
        <v>1</v>
      </c>
      <c r="IJ34" s="146">
        <f t="shared" si="102"/>
        <v>1</v>
      </c>
      <c r="IK34" s="310">
        <f t="shared" si="103"/>
        <v>5e-5</v>
      </c>
      <c r="IL34" s="311">
        <f t="shared" si="104"/>
        <v>1</v>
      </c>
      <c r="IM34" s="146">
        <f t="shared" si="105"/>
        <v>1</v>
      </c>
      <c r="IN34" s="310">
        <f t="shared" si="106"/>
        <v>0.0001</v>
      </c>
      <c r="IO34" s="311">
        <f t="shared" si="107"/>
        <v>1</v>
      </c>
      <c r="IP34" s="146">
        <f t="shared" si="108"/>
        <v>1</v>
      </c>
      <c r="IQ34" s="310">
        <f t="shared" si="109"/>
        <v>0.0002</v>
      </c>
      <c r="IR34" s="311">
        <f t="shared" si="110"/>
        <v>1</v>
      </c>
      <c r="IS34" s="146">
        <f t="shared" si="111"/>
        <v>1</v>
      </c>
      <c r="IT34" s="310">
        <f t="shared" si="112"/>
        <v>0.0003</v>
      </c>
      <c r="IU34" s="311">
        <f t="shared" si="113"/>
        <v>1</v>
      </c>
      <c r="IV34" s="146">
        <f t="shared" si="114"/>
        <v>1</v>
      </c>
      <c r="IW34" s="310">
        <f t="shared" si="115"/>
        <v>0.0004</v>
      </c>
      <c r="IX34" s="311">
        <f t="shared" si="116"/>
        <v>1</v>
      </c>
      <c r="IY34" s="146">
        <f t="shared" si="117"/>
        <v>1</v>
      </c>
      <c r="IZ34" s="310">
        <f t="shared" si="118"/>
        <v>0.0005</v>
      </c>
      <c r="JA34" s="311">
        <f t="shared" si="119"/>
        <v>1</v>
      </c>
      <c r="JB34" s="146">
        <f t="shared" si="120"/>
        <v>1</v>
      </c>
      <c r="JC34" s="310">
        <f t="shared" si="121"/>
        <v>0.001</v>
      </c>
      <c r="JD34" s="311">
        <f t="shared" si="122"/>
        <v>1</v>
      </c>
      <c r="JE34" s="146">
        <f t="shared" si="123"/>
        <v>1</v>
      </c>
      <c r="JF34" s="310">
        <f t="shared" si="124"/>
        <v>0.002</v>
      </c>
      <c r="JG34" s="311">
        <f t="shared" si="125"/>
        <v>1</v>
      </c>
      <c r="JH34" s="146">
        <f t="shared" si="126"/>
        <v>1</v>
      </c>
      <c r="JI34" s="310">
        <f t="shared" si="127"/>
        <v>0.003</v>
      </c>
      <c r="JJ34" s="311">
        <f t="shared" si="128"/>
        <v>1</v>
      </c>
      <c r="JK34" s="146">
        <f t="shared" si="129"/>
        <v>1</v>
      </c>
      <c r="JL34" s="310">
        <f t="shared" si="130"/>
        <v>0.004</v>
      </c>
      <c r="JM34" s="311">
        <f t="shared" si="131"/>
        <v>1</v>
      </c>
      <c r="JN34" s="146">
        <f t="shared" si="132"/>
        <v>1</v>
      </c>
      <c r="JO34" s="310">
        <f t="shared" si="133"/>
        <v>0.005</v>
      </c>
      <c r="JP34" s="311">
        <f t="shared" si="134"/>
        <v>1</v>
      </c>
      <c r="JQ34" s="146">
        <f t="shared" si="135"/>
        <v>1</v>
      </c>
      <c r="JR34" s="310">
        <f t="shared" si="136"/>
        <v>0.01</v>
      </c>
      <c r="JS34" s="311">
        <f t="shared" si="137"/>
        <v>1</v>
      </c>
      <c r="JT34" s="146">
        <f t="shared" si="138"/>
        <v>1</v>
      </c>
      <c r="JU34" s="310">
        <f t="shared" si="139"/>
        <v>0.02</v>
      </c>
      <c r="JV34" s="311">
        <f t="shared" si="140"/>
        <v>1</v>
      </c>
      <c r="JW34" s="146">
        <f t="shared" si="141"/>
        <v>1</v>
      </c>
      <c r="JX34" s="310">
        <f t="shared" si="142"/>
        <v>0.03</v>
      </c>
      <c r="JY34" s="311">
        <f t="shared" si="143"/>
        <v>1</v>
      </c>
      <c r="JZ34" s="146">
        <f t="shared" si="144"/>
        <v>1</v>
      </c>
      <c r="KA34" s="310">
        <f t="shared" si="145"/>
        <v>0.04</v>
      </c>
      <c r="KB34" s="311">
        <f t="shared" si="146"/>
        <v>1</v>
      </c>
      <c r="KC34" s="146">
        <f t="shared" si="147"/>
        <v>1</v>
      </c>
      <c r="KD34" s="310">
        <f t="shared" si="148"/>
        <v>0.05</v>
      </c>
      <c r="KI34" s="334">
        <f t="shared" ref="KI34:LB34" si="229">$AI34*KI$4/10000*$F34*KI$3/$KQ$1</f>
        <v>0</v>
      </c>
      <c r="KJ34" s="334">
        <f t="shared" si="229"/>
        <v>0</v>
      </c>
      <c r="KK34" s="334">
        <f t="shared" si="229"/>
        <v>0</v>
      </c>
      <c r="KL34" s="334">
        <f t="shared" si="229"/>
        <v>0.0036</v>
      </c>
      <c r="KM34" s="334">
        <f t="shared" si="229"/>
        <v>0.0045</v>
      </c>
      <c r="KN34" s="334">
        <f t="shared" si="229"/>
        <v>0.009</v>
      </c>
      <c r="KO34" s="334">
        <f t="shared" si="229"/>
        <v>0.018</v>
      </c>
      <c r="KP34" s="334">
        <f t="shared" si="229"/>
        <v>0.027</v>
      </c>
      <c r="KQ34" s="334">
        <f t="shared" si="229"/>
        <v>0.036</v>
      </c>
      <c r="KR34" s="334">
        <f t="shared" si="229"/>
        <v>0.045</v>
      </c>
      <c r="KS34" s="334">
        <f t="shared" si="229"/>
        <v>0.09</v>
      </c>
      <c r="KT34" s="334">
        <f t="shared" si="229"/>
        <v>0.1125</v>
      </c>
      <c r="KU34" s="334">
        <f t="shared" si="229"/>
        <v>0.112482</v>
      </c>
      <c r="KV34" s="334">
        <f t="shared" si="229"/>
        <v>0.112464</v>
      </c>
      <c r="KW34" s="334">
        <f t="shared" si="229"/>
        <v>0.112455</v>
      </c>
      <c r="KX34" s="334">
        <f t="shared" si="229"/>
        <v>0.11241</v>
      </c>
      <c r="KY34" s="334">
        <f t="shared" si="229"/>
        <v>0.11232</v>
      </c>
      <c r="KZ34" s="334">
        <f t="shared" si="229"/>
        <v>0.11232</v>
      </c>
      <c r="LA34" s="334">
        <f t="shared" si="229"/>
        <v>0.11232</v>
      </c>
      <c r="LB34" s="334">
        <f t="shared" si="229"/>
        <v>0.11205</v>
      </c>
      <c r="LI34" s="79">
        <v>0.018</v>
      </c>
      <c r="LJ34" s="79">
        <v>0.072</v>
      </c>
      <c r="LK34" s="79">
        <v>0.9</v>
      </c>
      <c r="LN34" s="108"/>
      <c r="LO34" s="343">
        <v>0.05</v>
      </c>
      <c r="LP34" s="343">
        <v>0.05</v>
      </c>
      <c r="LQ34" s="343">
        <v>0.05</v>
      </c>
      <c r="LR34" s="343">
        <v>0.05</v>
      </c>
      <c r="LS34" s="343">
        <v>0.05</v>
      </c>
      <c r="LT34" s="343">
        <v>0.025</v>
      </c>
      <c r="LU34" s="343">
        <v>0.025</v>
      </c>
      <c r="LV34" s="343">
        <v>0.025</v>
      </c>
      <c r="LW34" s="343">
        <v>0.025</v>
      </c>
      <c r="LX34" s="343">
        <v>0.025</v>
      </c>
      <c r="LY34" s="343">
        <v>0.005</v>
      </c>
      <c r="LZ34" s="343">
        <v>0.005</v>
      </c>
      <c r="MA34" s="343">
        <v>0.005</v>
      </c>
      <c r="MB34" s="343">
        <v>0.005</v>
      </c>
      <c r="MC34" s="343">
        <v>0.005</v>
      </c>
      <c r="MD34" s="343">
        <v>0.0009</v>
      </c>
      <c r="ME34" s="343">
        <v>0.0009</v>
      </c>
      <c r="MF34" s="343">
        <v>0.0009</v>
      </c>
      <c r="MG34" s="343">
        <v>0.0009</v>
      </c>
      <c r="MH34" s="343">
        <v>0.0009</v>
      </c>
      <c r="MI34" s="343">
        <v>0.0006</v>
      </c>
      <c r="MJ34" s="343">
        <v>0.00045</v>
      </c>
      <c r="MK34" s="343">
        <v>0.0004</v>
      </c>
      <c r="ML34" s="343">
        <v>0.0003</v>
      </c>
      <c r="MM34" s="343">
        <v>0.00025</v>
      </c>
      <c r="MN34" s="343">
        <v>0.00025</v>
      </c>
      <c r="MO34" s="343">
        <v>0.0002</v>
      </c>
      <c r="MP34" s="343">
        <v>0.0002</v>
      </c>
      <c r="MQ34" s="343"/>
      <c r="MR34" s="104">
        <v>1</v>
      </c>
      <c r="MS34" s="104">
        <v>1</v>
      </c>
      <c r="MT34" s="104">
        <v>1</v>
      </c>
      <c r="MU34" s="104">
        <v>1</v>
      </c>
      <c r="MV34" s="104">
        <v>1</v>
      </c>
      <c r="MW34" s="104">
        <v>1</v>
      </c>
      <c r="MX34" s="91">
        <v>1</v>
      </c>
      <c r="MY34" s="91">
        <v>1</v>
      </c>
      <c r="MZ34" s="91">
        <v>1</v>
      </c>
      <c r="NA34" s="91">
        <v>1</v>
      </c>
      <c r="NB34" s="91">
        <v>1</v>
      </c>
      <c r="NC34" s="91">
        <v>1</v>
      </c>
      <c r="ND34" s="91">
        <v>1</v>
      </c>
      <c r="NE34" s="91">
        <v>1</v>
      </c>
      <c r="NF34" s="91">
        <v>1</v>
      </c>
      <c r="NG34" s="91">
        <v>2</v>
      </c>
      <c r="NH34" s="91">
        <v>2</v>
      </c>
      <c r="NI34" s="91">
        <v>2</v>
      </c>
      <c r="NJ34" s="91">
        <v>2</v>
      </c>
      <c r="NK34" s="91">
        <v>2</v>
      </c>
      <c r="NL34" s="91">
        <v>2</v>
      </c>
      <c r="NM34" s="91">
        <v>2</v>
      </c>
      <c r="NN34" s="91">
        <v>2</v>
      </c>
      <c r="NO34" s="91">
        <v>2</v>
      </c>
      <c r="NP34" s="91">
        <v>2</v>
      </c>
      <c r="NQ34" s="91">
        <v>2</v>
      </c>
      <c r="NR34" s="91">
        <v>2</v>
      </c>
      <c r="NS34" s="91">
        <v>2</v>
      </c>
      <c r="NT34" s="91"/>
      <c r="NU34" s="345">
        <f t="shared" si="150"/>
        <v>0.0045</v>
      </c>
      <c r="NV34" s="345">
        <f t="shared" si="151"/>
        <v>0.009</v>
      </c>
      <c r="NW34" s="345">
        <f t="shared" si="152"/>
        <v>0.0135</v>
      </c>
      <c r="NX34" s="345">
        <f t="shared" si="153"/>
        <v>0.018</v>
      </c>
      <c r="NY34" s="345">
        <f t="shared" si="154"/>
        <v>0.0225</v>
      </c>
      <c r="NZ34" s="345">
        <f t="shared" si="155"/>
        <v>0.0225</v>
      </c>
      <c r="OA34" s="345">
        <f t="shared" si="156"/>
        <v>0.045</v>
      </c>
      <c r="OB34" s="345">
        <f t="shared" si="157"/>
        <v>0.0675</v>
      </c>
      <c r="OC34" s="345">
        <f t="shared" si="158"/>
        <v>0.09</v>
      </c>
      <c r="OD34" s="345">
        <f t="shared" si="159"/>
        <v>0.1125</v>
      </c>
      <c r="OE34" s="345">
        <f t="shared" si="160"/>
        <v>0.045</v>
      </c>
      <c r="OF34" s="345">
        <f t="shared" si="161"/>
        <v>0.09</v>
      </c>
      <c r="OG34" s="345">
        <f t="shared" si="162"/>
        <v>0.135</v>
      </c>
      <c r="OH34" s="345">
        <f t="shared" si="163"/>
        <v>0.18</v>
      </c>
      <c r="OI34" s="345">
        <f t="shared" si="164"/>
        <v>0.225</v>
      </c>
      <c r="OJ34" s="345">
        <f t="shared" si="165"/>
        <v>0.0405</v>
      </c>
      <c r="OK34" s="345">
        <f t="shared" si="166"/>
        <v>0.081</v>
      </c>
      <c r="OL34" s="345">
        <f t="shared" si="167"/>
        <v>0.1215</v>
      </c>
      <c r="OM34" s="345">
        <f t="shared" si="168"/>
        <v>0.162</v>
      </c>
      <c r="ON34" s="345">
        <f t="shared" si="169"/>
        <v>0.2025</v>
      </c>
      <c r="OO34" s="345">
        <f t="shared" si="170"/>
        <v>0.2025</v>
      </c>
      <c r="OP34" s="345">
        <f t="shared" si="171"/>
        <v>0.2025</v>
      </c>
      <c r="OQ34" s="345">
        <f t="shared" si="172"/>
        <v>0.225</v>
      </c>
      <c r="OR34" s="345">
        <f t="shared" si="173"/>
        <v>0.2025</v>
      </c>
      <c r="OS34" s="345">
        <f t="shared" si="174"/>
        <v>0.196875</v>
      </c>
      <c r="OT34" s="345">
        <f t="shared" si="175"/>
        <v>0.225</v>
      </c>
      <c r="OU34" s="345">
        <f t="shared" si="176"/>
        <v>0.2025</v>
      </c>
      <c r="OV34" s="345">
        <f t="shared" si="177"/>
        <v>0.225</v>
      </c>
      <c r="OY34" t="s">
        <v>441</v>
      </c>
      <c r="PE34" s="369"/>
      <c r="PF34" s="370">
        <f>PF$3*$F34*$AG34*PF$4/'[1]Sheet3 '!$AJ$5</f>
        <v>0.0252</v>
      </c>
      <c r="PG34" s="370">
        <f>PG$3*$F34*$AG34*PG$4/'[1]Sheet3 '!$AJ$5</f>
        <v>0.025191</v>
      </c>
      <c r="PH34" s="370">
        <f>PH$3*$F34*$AG34*PH$4/'[1]Sheet3 '!$AJ$5</f>
        <v>0.0252</v>
      </c>
      <c r="PI34" s="370">
        <f>PI$3*$F34*$AG34*PI$4/'[1]Sheet3 '!$AJ$5</f>
        <v>0.02268</v>
      </c>
      <c r="PJ34" s="370">
        <f>PJ$3*$F34*$AG34*PJ$4/'[1]Sheet3 '!$AJ$5</f>
        <v>0.02268</v>
      </c>
      <c r="PK34" s="370">
        <f>PK$3*$F34*$AG34*PK$4/'[1]Sheet3 '!$AJ$5</f>
        <v>0.0216</v>
      </c>
      <c r="PL34" s="370">
        <f>PL$3*$F34*$AG34*PL$4/'[1]Sheet3 '!$AJ$5</f>
        <v>0.01944</v>
      </c>
      <c r="PM34" s="370">
        <f>PM$3*$F34*$AG34*PM$4/'[1]Sheet3 '!$AJ$5</f>
        <v>0.01836</v>
      </c>
      <c r="PN34" s="370">
        <f>PN$3*$F34*$AG34*PN$4/'[1]Sheet3 '!$AJ$5</f>
        <v>0.016668</v>
      </c>
      <c r="PO34" s="370">
        <f>PO$3*$F34*$AG34*PO$4/'[1]Sheet3 '!$AJ$5</f>
        <v>0.0144</v>
      </c>
      <c r="PP34" s="370">
        <f>PP$3*$F34*$AG34*PP$4/'[1]Sheet3 '!$AJ$5</f>
        <v>0.01296</v>
      </c>
      <c r="PQ34" s="370">
        <f>PQ$3*$F34*$AG34*PQ$4/'[1]Sheet3 '!$AJ$5</f>
        <v>0.01152</v>
      </c>
      <c r="PR34" s="370">
        <f>PR$3*$F34*$AG34*PR$4/'[1]Sheet3 '!$AJ$5</f>
        <v>0.0072</v>
      </c>
      <c r="PS34" s="367"/>
      <c r="PT34" s="367"/>
      <c r="PU34" s="367"/>
    </row>
    <row r="35" ht="16.2" spans="1:437">
      <c r="A35" s="39">
        <v>29</v>
      </c>
      <c r="B35" s="39" t="s">
        <v>442</v>
      </c>
      <c r="C35" s="39">
        <v>4</v>
      </c>
      <c r="D35" s="39">
        <v>-1</v>
      </c>
      <c r="E35" s="39"/>
      <c r="F35" s="96">
        <v>90</v>
      </c>
      <c r="G35" s="107" t="s">
        <v>443</v>
      </c>
      <c r="H35" s="39">
        <f t="shared" si="5"/>
        <v>90</v>
      </c>
      <c r="I35" s="129"/>
      <c r="J35" s="39">
        <f t="shared" si="6"/>
        <v>90</v>
      </c>
      <c r="K35" s="127" t="s">
        <v>444</v>
      </c>
      <c r="L35" s="127"/>
      <c r="M35" s="128">
        <f t="shared" si="178"/>
        <v>29</v>
      </c>
      <c r="N35" s="39">
        <f t="shared" si="225"/>
        <v>0</v>
      </c>
      <c r="O35" s="39">
        <f t="shared" si="225"/>
        <v>0</v>
      </c>
      <c r="P35" s="39">
        <v>0</v>
      </c>
      <c r="Q35" s="140">
        <v>0.0625002</v>
      </c>
      <c r="R35" s="91">
        <v>2</v>
      </c>
      <c r="S35" s="141">
        <v>0</v>
      </c>
      <c r="T35" s="146">
        <f t="shared" si="9"/>
        <v>0.03</v>
      </c>
      <c r="U35" s="143">
        <f t="shared" si="221"/>
        <v>1</v>
      </c>
      <c r="V35" s="143" t="s">
        <v>287</v>
      </c>
      <c r="W35" s="147">
        <v>0</v>
      </c>
      <c r="X35" s="145">
        <v>13</v>
      </c>
      <c r="Y35" s="166">
        <v>1</v>
      </c>
      <c r="Z35" s="143" t="str">
        <f t="shared" si="212"/>
        <v>[[0,1],[0,1],[0,1],[0,1],[0,1],[0,1],[0,1],[0,1],[0,1],[0,1],[0,2],[0,4],[0,6],[0,8],[0,10],[0,20],[0,40],[0,60],[0,80],[0,100]]</v>
      </c>
      <c r="AA35" s="143">
        <v>1</v>
      </c>
      <c r="AB35" s="143">
        <v>1</v>
      </c>
      <c r="AC35" s="143" t="str">
        <f t="shared" si="11"/>
        <v>[[1,1],[1,1],[1,1],[1,1],[1,1],[1,1],[1,1],[1,1],[1,1],[1,1],[1,1],[1,1],[1,1],[1,1],[1,1],[1,1],[1,1],[1,1],[1,1],[1,1]]</v>
      </c>
      <c r="AD35" s="39">
        <v>0</v>
      </c>
      <c r="AE35" s="170">
        <v>1</v>
      </c>
      <c r="AF35" s="168">
        <f t="shared" si="226"/>
        <v>0</v>
      </c>
      <c r="AG35" s="168">
        <v>0.1</v>
      </c>
      <c r="AH35" s="168">
        <v>0</v>
      </c>
      <c r="AI35" s="186">
        <f t="shared" si="222"/>
        <v>0.05</v>
      </c>
      <c r="AJ35" s="186">
        <f t="shared" si="227"/>
        <v>0.02</v>
      </c>
      <c r="AK35" s="186">
        <f t="shared" si="227"/>
        <v>0.008</v>
      </c>
      <c r="AL35" s="187">
        <v>0.002</v>
      </c>
      <c r="AM35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5" s="39" t="str">
        <f t="shared" si="213"/>
        <v>[[2,5],[3,2],[4,1]]</v>
      </c>
      <c r="AO35" s="195" t="str">
        <f t="shared" si="214"/>
        <v>[0.48,0.24,0.16]</v>
      </c>
      <c r="AP35" s="195">
        <v>0</v>
      </c>
      <c r="AQ35" s="195">
        <v>1</v>
      </c>
      <c r="AR35" s="195">
        <f t="shared" si="16"/>
        <v>1</v>
      </c>
      <c r="AS35" s="195">
        <v>1</v>
      </c>
      <c r="AT35" s="195">
        <v>0.8</v>
      </c>
      <c r="AU35" s="195" t="s">
        <v>288</v>
      </c>
      <c r="AV35" s="195">
        <v>2</v>
      </c>
      <c r="AW35" s="199">
        <v>9</v>
      </c>
      <c r="AX35" s="39">
        <f t="shared" si="223"/>
        <v>1</v>
      </c>
      <c r="AY35" s="39">
        <v>0</v>
      </c>
      <c r="AZ35" s="96">
        <v>2</v>
      </c>
      <c r="BA35" s="96"/>
      <c r="BB35" s="96" t="s">
        <v>289</v>
      </c>
      <c r="BC35" s="200">
        <v>1</v>
      </c>
      <c r="BD35" s="115">
        <f t="shared" si="210"/>
        <v>1.5</v>
      </c>
      <c r="BE35" s="39"/>
      <c r="BF35" s="39"/>
      <c r="BG35" s="39">
        <v>1</v>
      </c>
      <c r="BH35" s="39">
        <v>1</v>
      </c>
      <c r="BI35" s="39" t="s">
        <v>365</v>
      </c>
      <c r="BJ35" s="203">
        <v>1</v>
      </c>
      <c r="BK35" s="203">
        <v>0.6</v>
      </c>
      <c r="BL35" s="96">
        <f t="shared" si="215"/>
        <v>90</v>
      </c>
      <c r="BM35" s="96" t="s">
        <v>424</v>
      </c>
      <c r="BN35" s="96">
        <v>1</v>
      </c>
      <c r="BO35" s="96" t="s">
        <v>292</v>
      </c>
      <c r="BP35" s="96" t="s">
        <v>401</v>
      </c>
      <c r="BQ35" s="207" t="s">
        <v>445</v>
      </c>
      <c r="BR35" s="207" t="s">
        <v>445</v>
      </c>
      <c r="BS35" s="128">
        <v>4</v>
      </c>
      <c r="BT35" s="128">
        <v>1</v>
      </c>
      <c r="BU35" s="127"/>
      <c r="BV35" s="127"/>
      <c r="BW35" s="127" t="s">
        <v>295</v>
      </c>
      <c r="BX35" s="218">
        <v>0</v>
      </c>
      <c r="BY35" s="128">
        <f t="shared" si="19"/>
        <v>9</v>
      </c>
      <c r="BZ35" s="219" t="str">
        <f t="shared" si="20"/>
        <v>[9,6,90,9]</v>
      </c>
      <c r="CA35" s="42">
        <v>0</v>
      </c>
      <c r="CB35" s="42">
        <v>1</v>
      </c>
      <c r="CC35" s="42">
        <v>1</v>
      </c>
      <c r="CD35" s="42">
        <v>1</v>
      </c>
      <c r="CE35" s="42">
        <v>1</v>
      </c>
      <c r="CF35" s="42">
        <v>0</v>
      </c>
      <c r="CG35" s="42">
        <v>1</v>
      </c>
      <c r="CH35" s="42"/>
      <c r="CI35" s="42"/>
      <c r="CJ35" s="42"/>
      <c r="CK35" s="42"/>
      <c r="CL35" s="42"/>
      <c r="CM35" s="42"/>
      <c r="CN35" s="42"/>
      <c r="CO35" s="42"/>
      <c r="CP35" s="42" t="s">
        <v>403</v>
      </c>
      <c r="CQ35" s="42"/>
      <c r="CR35" s="42"/>
      <c r="CS35" s="53" t="s">
        <v>297</v>
      </c>
      <c r="CT35" s="53">
        <v>1</v>
      </c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 t="s">
        <v>446</v>
      </c>
      <c r="DV35" s="42">
        <f t="shared" si="21"/>
        <v>9</v>
      </c>
      <c r="DW35" s="128">
        <f t="shared" si="22"/>
        <v>6</v>
      </c>
      <c r="DX35" s="128">
        <f t="shared" si="23"/>
        <v>90</v>
      </c>
      <c r="DY35" s="128">
        <f t="shared" si="24"/>
        <v>9</v>
      </c>
      <c r="DZ35" s="128"/>
      <c r="EA35" s="167"/>
      <c r="EB35" s="259"/>
      <c r="EC35" s="96"/>
      <c r="ED35" s="261"/>
      <c r="EE35" s="96"/>
      <c r="EF35" s="260"/>
      <c r="EG35" s="96"/>
      <c r="EH35" s="275"/>
      <c r="EI35" s="96"/>
      <c r="EJ35" s="96"/>
      <c r="EK35" s="269">
        <f t="shared" si="25"/>
        <v>99</v>
      </c>
      <c r="EL35" s="270">
        <f t="shared" si="218"/>
        <v>0.1</v>
      </c>
      <c r="EM35" s="271">
        <v>2</v>
      </c>
      <c r="EN35" s="108">
        <v>5</v>
      </c>
      <c r="EO35" s="271">
        <v>3</v>
      </c>
      <c r="EP35" s="108">
        <v>2</v>
      </c>
      <c r="EQ35" s="271">
        <v>4</v>
      </c>
      <c r="ER35" s="108">
        <v>1</v>
      </c>
      <c r="ES35" s="108">
        <f t="shared" si="26"/>
        <v>2.5</v>
      </c>
      <c r="ET35" s="108">
        <f t="shared" si="27"/>
        <v>7.5</v>
      </c>
      <c r="EU35" s="283">
        <f t="shared" si="28"/>
        <v>0.48</v>
      </c>
      <c r="EV35" s="108">
        <f t="shared" si="29"/>
        <v>15</v>
      </c>
      <c r="EW35" s="293">
        <f t="shared" si="30"/>
        <v>0.24</v>
      </c>
      <c r="EX35" s="108">
        <f t="shared" si="31"/>
        <v>22.5</v>
      </c>
      <c r="EY35" s="294">
        <f t="shared" si="32"/>
        <v>0.16</v>
      </c>
      <c r="FB35" s="300"/>
      <c r="FC35" s="91"/>
      <c r="FG35" s="310"/>
      <c r="FH35" s="311">
        <v>0</v>
      </c>
      <c r="FI35" s="146">
        <v>1</v>
      </c>
      <c r="FJ35" s="310">
        <f t="shared" si="33"/>
        <v>0</v>
      </c>
      <c r="FK35" s="311">
        <f t="shared" si="34"/>
        <v>0</v>
      </c>
      <c r="FL35" s="146">
        <f t="shared" si="35"/>
        <v>1</v>
      </c>
      <c r="FM35" s="310">
        <f t="shared" si="36"/>
        <v>0</v>
      </c>
      <c r="FN35" s="311">
        <f t="shared" si="37"/>
        <v>0</v>
      </c>
      <c r="FO35" s="146">
        <f t="shared" si="38"/>
        <v>1</v>
      </c>
      <c r="FP35" s="310">
        <f t="shared" si="39"/>
        <v>0</v>
      </c>
      <c r="FQ35" s="311">
        <f t="shared" si="40"/>
        <v>0</v>
      </c>
      <c r="FR35" s="146">
        <f t="shared" si="41"/>
        <v>1</v>
      </c>
      <c r="FS35" s="310">
        <f t="shared" si="42"/>
        <v>0</v>
      </c>
      <c r="FT35" s="311">
        <f t="shared" si="43"/>
        <v>0</v>
      </c>
      <c r="FU35" s="146">
        <f t="shared" si="44"/>
        <v>1</v>
      </c>
      <c r="FV35" s="310">
        <f t="shared" si="45"/>
        <v>0</v>
      </c>
      <c r="FW35" s="311">
        <f t="shared" si="46"/>
        <v>0</v>
      </c>
      <c r="FX35" s="146">
        <f t="shared" si="47"/>
        <v>1</v>
      </c>
      <c r="FY35" s="310">
        <f t="shared" si="48"/>
        <v>0</v>
      </c>
      <c r="FZ35" s="311">
        <f t="shared" si="49"/>
        <v>0</v>
      </c>
      <c r="GA35" s="146">
        <f t="shared" si="50"/>
        <v>1</v>
      </c>
      <c r="GB35" s="310">
        <f t="shared" si="51"/>
        <v>0</v>
      </c>
      <c r="GC35" s="311">
        <f t="shared" si="52"/>
        <v>0</v>
      </c>
      <c r="GD35" s="146">
        <f t="shared" si="53"/>
        <v>1</v>
      </c>
      <c r="GE35" s="310">
        <f t="shared" si="54"/>
        <v>0</v>
      </c>
      <c r="GF35" s="311">
        <f t="shared" si="55"/>
        <v>0</v>
      </c>
      <c r="GG35" s="146">
        <f t="shared" si="56"/>
        <v>1</v>
      </c>
      <c r="GH35" s="310">
        <f t="shared" si="57"/>
        <v>0</v>
      </c>
      <c r="GI35" s="311">
        <f t="shared" si="58"/>
        <v>0</v>
      </c>
      <c r="GJ35" s="146">
        <f t="shared" si="59"/>
        <v>1</v>
      </c>
      <c r="GK35" s="310">
        <f t="shared" si="60"/>
        <v>0</v>
      </c>
      <c r="GL35" s="311">
        <f t="shared" si="61"/>
        <v>0</v>
      </c>
      <c r="GM35" s="146">
        <f t="shared" si="62"/>
        <v>2</v>
      </c>
      <c r="GN35" s="310">
        <f t="shared" si="63"/>
        <v>0</v>
      </c>
      <c r="GO35" s="311">
        <f t="shared" si="64"/>
        <v>0</v>
      </c>
      <c r="GP35" s="146">
        <f t="shared" si="65"/>
        <v>4</v>
      </c>
      <c r="GQ35" s="310">
        <f t="shared" si="66"/>
        <v>0</v>
      </c>
      <c r="GR35" s="311">
        <f t="shared" si="67"/>
        <v>0</v>
      </c>
      <c r="GS35" s="146">
        <f t="shared" si="68"/>
        <v>6</v>
      </c>
      <c r="GT35" s="310">
        <f t="shared" si="69"/>
        <v>0</v>
      </c>
      <c r="GU35" s="311">
        <f t="shared" si="70"/>
        <v>0</v>
      </c>
      <c r="GV35" s="146">
        <f t="shared" si="71"/>
        <v>8</v>
      </c>
      <c r="GW35" s="310">
        <f t="shared" si="72"/>
        <v>0</v>
      </c>
      <c r="GX35" s="311">
        <f t="shared" si="73"/>
        <v>0</v>
      </c>
      <c r="GY35" s="146">
        <f t="shared" si="74"/>
        <v>10</v>
      </c>
      <c r="GZ35" s="310">
        <f t="shared" si="75"/>
        <v>0</v>
      </c>
      <c r="HA35" s="311">
        <f t="shared" si="76"/>
        <v>0</v>
      </c>
      <c r="HB35" s="146">
        <f t="shared" si="77"/>
        <v>20</v>
      </c>
      <c r="HC35" s="310">
        <f t="shared" si="78"/>
        <v>0</v>
      </c>
      <c r="HD35" s="311">
        <f t="shared" si="79"/>
        <v>0</v>
      </c>
      <c r="HE35" s="146">
        <f t="shared" si="80"/>
        <v>40</v>
      </c>
      <c r="HF35" s="310">
        <f t="shared" si="81"/>
        <v>0</v>
      </c>
      <c r="HG35" s="311">
        <f t="shared" si="82"/>
        <v>0</v>
      </c>
      <c r="HH35" s="146">
        <f t="shared" si="83"/>
        <v>60</v>
      </c>
      <c r="HI35" s="310">
        <f t="shared" si="84"/>
        <v>0</v>
      </c>
      <c r="HJ35" s="311">
        <f t="shared" si="85"/>
        <v>0</v>
      </c>
      <c r="HK35" s="146">
        <f t="shared" si="86"/>
        <v>80</v>
      </c>
      <c r="HL35" s="310">
        <f t="shared" si="87"/>
        <v>0</v>
      </c>
      <c r="HM35" s="311">
        <f t="shared" si="88"/>
        <v>0</v>
      </c>
      <c r="HN35" s="146">
        <f t="shared" si="89"/>
        <v>100</v>
      </c>
      <c r="HO35" s="310">
        <f t="shared" si="90"/>
        <v>0</v>
      </c>
      <c r="HQ35" s="300"/>
      <c r="HR35" s="91"/>
      <c r="HV35" s="310"/>
      <c r="HW35" s="311">
        <v>1</v>
      </c>
      <c r="HX35" s="146">
        <v>1</v>
      </c>
      <c r="HY35" s="310">
        <f t="shared" si="91"/>
        <v>1e-5</v>
      </c>
      <c r="HZ35" s="311">
        <f t="shared" si="92"/>
        <v>1</v>
      </c>
      <c r="IA35" s="146">
        <f t="shared" si="93"/>
        <v>1</v>
      </c>
      <c r="IB35" s="310">
        <f t="shared" si="94"/>
        <v>2e-5</v>
      </c>
      <c r="IC35" s="311">
        <f t="shared" si="95"/>
        <v>1</v>
      </c>
      <c r="ID35" s="146">
        <f t="shared" si="96"/>
        <v>1</v>
      </c>
      <c r="IE35" s="310">
        <f t="shared" si="97"/>
        <v>3e-5</v>
      </c>
      <c r="IF35" s="311">
        <f t="shared" si="98"/>
        <v>1</v>
      </c>
      <c r="IG35" s="146">
        <f t="shared" si="99"/>
        <v>1</v>
      </c>
      <c r="IH35" s="310">
        <f t="shared" si="100"/>
        <v>4e-5</v>
      </c>
      <c r="II35" s="311">
        <f t="shared" si="101"/>
        <v>1</v>
      </c>
      <c r="IJ35" s="146">
        <f t="shared" si="102"/>
        <v>1</v>
      </c>
      <c r="IK35" s="310">
        <f t="shared" si="103"/>
        <v>5e-5</v>
      </c>
      <c r="IL35" s="311">
        <f t="shared" si="104"/>
        <v>1</v>
      </c>
      <c r="IM35" s="146">
        <f t="shared" si="105"/>
        <v>1</v>
      </c>
      <c r="IN35" s="310">
        <f t="shared" si="106"/>
        <v>0.0001</v>
      </c>
      <c r="IO35" s="311">
        <f t="shared" si="107"/>
        <v>1</v>
      </c>
      <c r="IP35" s="146">
        <f t="shared" si="108"/>
        <v>1</v>
      </c>
      <c r="IQ35" s="310">
        <f t="shared" si="109"/>
        <v>0.0002</v>
      </c>
      <c r="IR35" s="311">
        <f t="shared" si="110"/>
        <v>1</v>
      </c>
      <c r="IS35" s="146">
        <f t="shared" si="111"/>
        <v>1</v>
      </c>
      <c r="IT35" s="310">
        <f t="shared" si="112"/>
        <v>0.0003</v>
      </c>
      <c r="IU35" s="311">
        <f t="shared" si="113"/>
        <v>1</v>
      </c>
      <c r="IV35" s="146">
        <f t="shared" si="114"/>
        <v>1</v>
      </c>
      <c r="IW35" s="310">
        <f t="shared" si="115"/>
        <v>0.0004</v>
      </c>
      <c r="IX35" s="311">
        <f t="shared" si="116"/>
        <v>1</v>
      </c>
      <c r="IY35" s="146">
        <f t="shared" si="117"/>
        <v>1</v>
      </c>
      <c r="IZ35" s="310">
        <f t="shared" si="118"/>
        <v>0.0005</v>
      </c>
      <c r="JA35" s="311">
        <f t="shared" si="119"/>
        <v>1</v>
      </c>
      <c r="JB35" s="146">
        <f t="shared" si="120"/>
        <v>1</v>
      </c>
      <c r="JC35" s="310">
        <f t="shared" si="121"/>
        <v>0.001</v>
      </c>
      <c r="JD35" s="311">
        <f t="shared" si="122"/>
        <v>1</v>
      </c>
      <c r="JE35" s="146">
        <f t="shared" si="123"/>
        <v>1</v>
      </c>
      <c r="JF35" s="310">
        <f t="shared" si="124"/>
        <v>0.002</v>
      </c>
      <c r="JG35" s="311">
        <f t="shared" si="125"/>
        <v>1</v>
      </c>
      <c r="JH35" s="146">
        <f t="shared" si="126"/>
        <v>1</v>
      </c>
      <c r="JI35" s="310">
        <f t="shared" si="127"/>
        <v>0.003</v>
      </c>
      <c r="JJ35" s="311">
        <f t="shared" si="128"/>
        <v>1</v>
      </c>
      <c r="JK35" s="146">
        <f t="shared" si="129"/>
        <v>1</v>
      </c>
      <c r="JL35" s="310">
        <f t="shared" si="130"/>
        <v>0.004</v>
      </c>
      <c r="JM35" s="311">
        <f t="shared" si="131"/>
        <v>1</v>
      </c>
      <c r="JN35" s="146">
        <f t="shared" si="132"/>
        <v>1</v>
      </c>
      <c r="JO35" s="310">
        <f t="shared" si="133"/>
        <v>0.005</v>
      </c>
      <c r="JP35" s="311">
        <f t="shared" si="134"/>
        <v>1</v>
      </c>
      <c r="JQ35" s="146">
        <f t="shared" si="135"/>
        <v>1</v>
      </c>
      <c r="JR35" s="310">
        <f t="shared" si="136"/>
        <v>0.01</v>
      </c>
      <c r="JS35" s="311">
        <f t="shared" si="137"/>
        <v>1</v>
      </c>
      <c r="JT35" s="146">
        <f t="shared" si="138"/>
        <v>1</v>
      </c>
      <c r="JU35" s="310">
        <f t="shared" si="139"/>
        <v>0.02</v>
      </c>
      <c r="JV35" s="311">
        <f t="shared" si="140"/>
        <v>1</v>
      </c>
      <c r="JW35" s="146">
        <f t="shared" si="141"/>
        <v>1</v>
      </c>
      <c r="JX35" s="310">
        <f t="shared" si="142"/>
        <v>0.03</v>
      </c>
      <c r="JY35" s="311">
        <f t="shared" si="143"/>
        <v>1</v>
      </c>
      <c r="JZ35" s="146">
        <f t="shared" si="144"/>
        <v>1</v>
      </c>
      <c r="KA35" s="310">
        <f t="shared" si="145"/>
        <v>0.04</v>
      </c>
      <c r="KB35" s="311">
        <f t="shared" si="146"/>
        <v>1</v>
      </c>
      <c r="KC35" s="146">
        <f t="shared" si="147"/>
        <v>1</v>
      </c>
      <c r="KD35" s="310">
        <f t="shared" si="148"/>
        <v>0.05</v>
      </c>
      <c r="KI35" s="334">
        <f t="shared" ref="KI35:LB35" si="230">$AI35*KI$4/10000*$F35*KI$3/$KQ$1</f>
        <v>0</v>
      </c>
      <c r="KJ35" s="334">
        <f t="shared" si="230"/>
        <v>0</v>
      </c>
      <c r="KK35" s="334">
        <f t="shared" si="230"/>
        <v>0</v>
      </c>
      <c r="KL35" s="334">
        <f t="shared" si="230"/>
        <v>0.0036</v>
      </c>
      <c r="KM35" s="334">
        <f t="shared" si="230"/>
        <v>0.0045</v>
      </c>
      <c r="KN35" s="334">
        <f t="shared" si="230"/>
        <v>0.009</v>
      </c>
      <c r="KO35" s="334">
        <f t="shared" si="230"/>
        <v>0.018</v>
      </c>
      <c r="KP35" s="334">
        <f t="shared" si="230"/>
        <v>0.027</v>
      </c>
      <c r="KQ35" s="334">
        <f t="shared" si="230"/>
        <v>0.036</v>
      </c>
      <c r="KR35" s="334">
        <f t="shared" si="230"/>
        <v>0.045</v>
      </c>
      <c r="KS35" s="334">
        <f t="shared" si="230"/>
        <v>0.09</v>
      </c>
      <c r="KT35" s="334">
        <f t="shared" si="230"/>
        <v>0.1125</v>
      </c>
      <c r="KU35" s="334">
        <f t="shared" si="230"/>
        <v>0.112482</v>
      </c>
      <c r="KV35" s="334">
        <f t="shared" si="230"/>
        <v>0.112464</v>
      </c>
      <c r="KW35" s="334">
        <f t="shared" si="230"/>
        <v>0.112455</v>
      </c>
      <c r="KX35" s="334">
        <f t="shared" si="230"/>
        <v>0.11241</v>
      </c>
      <c r="KY35" s="334">
        <f t="shared" si="230"/>
        <v>0.11232</v>
      </c>
      <c r="KZ35" s="334">
        <f t="shared" si="230"/>
        <v>0.11232</v>
      </c>
      <c r="LA35" s="334">
        <f t="shared" si="230"/>
        <v>0.11232</v>
      </c>
      <c r="LB35" s="334">
        <f t="shared" si="230"/>
        <v>0.11205</v>
      </c>
      <c r="LI35" s="79">
        <v>0.018</v>
      </c>
      <c r="LJ35" s="79">
        <v>0.072</v>
      </c>
      <c r="LK35" s="79">
        <v>0.9</v>
      </c>
      <c r="LN35" s="108"/>
      <c r="LO35" s="343">
        <v>0.05</v>
      </c>
      <c r="LP35" s="343">
        <v>0.05</v>
      </c>
      <c r="LQ35" s="343">
        <v>0.05</v>
      </c>
      <c r="LR35" s="343">
        <v>0.05</v>
      </c>
      <c r="LS35" s="343">
        <v>0.05</v>
      </c>
      <c r="LT35" s="343">
        <v>0.025</v>
      </c>
      <c r="LU35" s="343">
        <v>0.025</v>
      </c>
      <c r="LV35" s="343">
        <v>0.025</v>
      </c>
      <c r="LW35" s="343">
        <v>0.025</v>
      </c>
      <c r="LX35" s="343">
        <v>0.025</v>
      </c>
      <c r="LY35" s="343">
        <v>0.005</v>
      </c>
      <c r="LZ35" s="343">
        <v>0.005</v>
      </c>
      <c r="MA35" s="343">
        <v>0.005</v>
      </c>
      <c r="MB35" s="343">
        <v>0.005</v>
      </c>
      <c r="MC35" s="343">
        <v>0.005</v>
      </c>
      <c r="MD35" s="343">
        <v>0.0009</v>
      </c>
      <c r="ME35" s="343">
        <v>0.0009</v>
      </c>
      <c r="MF35" s="343">
        <v>0.0009</v>
      </c>
      <c r="MG35" s="343">
        <v>0.0009</v>
      </c>
      <c r="MH35" s="343">
        <v>0.0009</v>
      </c>
      <c r="MI35" s="343">
        <v>0.0006</v>
      </c>
      <c r="MJ35" s="343">
        <v>0.00045</v>
      </c>
      <c r="MK35" s="343">
        <v>0.0004</v>
      </c>
      <c r="ML35" s="343">
        <v>0.0003</v>
      </c>
      <c r="MM35" s="343">
        <v>0.00025</v>
      </c>
      <c r="MN35" s="343">
        <v>0.00025</v>
      </c>
      <c r="MO35" s="343">
        <v>0.0002</v>
      </c>
      <c r="MP35" s="343">
        <v>0.0002</v>
      </c>
      <c r="MQ35" s="343"/>
      <c r="MR35" s="104">
        <v>1</v>
      </c>
      <c r="MS35" s="104">
        <v>1</v>
      </c>
      <c r="MT35" s="104">
        <v>1</v>
      </c>
      <c r="MU35" s="104">
        <v>1</v>
      </c>
      <c r="MV35" s="104">
        <v>1</v>
      </c>
      <c r="MW35" s="104">
        <v>1</v>
      </c>
      <c r="MX35" s="91">
        <v>1</v>
      </c>
      <c r="MY35" s="91">
        <v>1</v>
      </c>
      <c r="MZ35" s="91">
        <v>1</v>
      </c>
      <c r="NA35" s="91">
        <v>1</v>
      </c>
      <c r="NB35" s="91">
        <v>1</v>
      </c>
      <c r="NC35" s="91">
        <v>1</v>
      </c>
      <c r="ND35" s="91">
        <v>1</v>
      </c>
      <c r="NE35" s="91">
        <v>1</v>
      </c>
      <c r="NF35" s="91">
        <v>1</v>
      </c>
      <c r="NG35" s="91">
        <v>2</v>
      </c>
      <c r="NH35" s="91">
        <v>2</v>
      </c>
      <c r="NI35" s="91">
        <v>2</v>
      </c>
      <c r="NJ35" s="91">
        <v>2</v>
      </c>
      <c r="NK35" s="91">
        <v>2</v>
      </c>
      <c r="NL35" s="91">
        <v>2</v>
      </c>
      <c r="NM35" s="91">
        <v>2</v>
      </c>
      <c r="NN35" s="91">
        <v>2</v>
      </c>
      <c r="NO35" s="91">
        <v>2</v>
      </c>
      <c r="NP35" s="91">
        <v>2</v>
      </c>
      <c r="NQ35" s="91">
        <v>2</v>
      </c>
      <c r="NR35" s="91">
        <v>2</v>
      </c>
      <c r="NS35" s="91">
        <v>2</v>
      </c>
      <c r="NT35" s="91"/>
      <c r="NU35" s="345">
        <f t="shared" si="150"/>
        <v>0.0045</v>
      </c>
      <c r="NV35" s="345">
        <f t="shared" si="151"/>
        <v>0.009</v>
      </c>
      <c r="NW35" s="345">
        <f t="shared" si="152"/>
        <v>0.0135</v>
      </c>
      <c r="NX35" s="345">
        <f t="shared" si="153"/>
        <v>0.018</v>
      </c>
      <c r="NY35" s="345">
        <f t="shared" si="154"/>
        <v>0.0225</v>
      </c>
      <c r="NZ35" s="345">
        <f t="shared" si="155"/>
        <v>0.0225</v>
      </c>
      <c r="OA35" s="345">
        <f t="shared" si="156"/>
        <v>0.045</v>
      </c>
      <c r="OB35" s="345">
        <f t="shared" si="157"/>
        <v>0.0675</v>
      </c>
      <c r="OC35" s="345">
        <f t="shared" si="158"/>
        <v>0.09</v>
      </c>
      <c r="OD35" s="345">
        <f t="shared" si="159"/>
        <v>0.1125</v>
      </c>
      <c r="OE35" s="345">
        <f t="shared" si="160"/>
        <v>0.045</v>
      </c>
      <c r="OF35" s="345">
        <f t="shared" si="161"/>
        <v>0.09</v>
      </c>
      <c r="OG35" s="345">
        <f t="shared" si="162"/>
        <v>0.135</v>
      </c>
      <c r="OH35" s="345">
        <f t="shared" si="163"/>
        <v>0.18</v>
      </c>
      <c r="OI35" s="345">
        <f t="shared" si="164"/>
        <v>0.225</v>
      </c>
      <c r="OJ35" s="345">
        <f t="shared" si="165"/>
        <v>0.0405</v>
      </c>
      <c r="OK35" s="345">
        <f t="shared" si="166"/>
        <v>0.081</v>
      </c>
      <c r="OL35" s="345">
        <f t="shared" si="167"/>
        <v>0.1215</v>
      </c>
      <c r="OM35" s="345">
        <f t="shared" si="168"/>
        <v>0.162</v>
      </c>
      <c r="ON35" s="345">
        <f t="shared" si="169"/>
        <v>0.2025</v>
      </c>
      <c r="OO35" s="345">
        <f t="shared" si="170"/>
        <v>0.2025</v>
      </c>
      <c r="OP35" s="345">
        <f t="shared" si="171"/>
        <v>0.2025</v>
      </c>
      <c r="OQ35" s="345">
        <f t="shared" si="172"/>
        <v>0.225</v>
      </c>
      <c r="OR35" s="345">
        <f t="shared" si="173"/>
        <v>0.2025</v>
      </c>
      <c r="OS35" s="345">
        <f t="shared" si="174"/>
        <v>0.196875</v>
      </c>
      <c r="OT35" s="345">
        <f t="shared" si="175"/>
        <v>0.225</v>
      </c>
      <c r="OU35" s="345">
        <f t="shared" si="176"/>
        <v>0.2025</v>
      </c>
      <c r="OV35" s="345">
        <f t="shared" si="177"/>
        <v>0.225</v>
      </c>
      <c r="OY35" s="355"/>
      <c r="OZ35" s="355" t="s">
        <v>447</v>
      </c>
      <c r="PA35" s="355" t="s">
        <v>448</v>
      </c>
      <c r="PE35" s="369"/>
      <c r="PF35" s="370">
        <f>PF$3*$F35*$AG35*PF$4/'[1]Sheet3 '!$AJ$5</f>
        <v>0.0252</v>
      </c>
      <c r="PG35" s="370">
        <f>PG$3*$F35*$AG35*PG$4/'[1]Sheet3 '!$AJ$5</f>
        <v>0.025191</v>
      </c>
      <c r="PH35" s="370">
        <f>PH$3*$F35*$AG35*PH$4/'[1]Sheet3 '!$AJ$5</f>
        <v>0.0252</v>
      </c>
      <c r="PI35" s="370">
        <f>PI$3*$F35*$AG35*PI$4/'[1]Sheet3 '!$AJ$5</f>
        <v>0.02268</v>
      </c>
      <c r="PJ35" s="370">
        <f>PJ$3*$F35*$AG35*PJ$4/'[1]Sheet3 '!$AJ$5</f>
        <v>0.02268</v>
      </c>
      <c r="PK35" s="370">
        <f>PK$3*$F35*$AG35*PK$4/'[1]Sheet3 '!$AJ$5</f>
        <v>0.0216</v>
      </c>
      <c r="PL35" s="370">
        <f>PL$3*$F35*$AG35*PL$4/'[1]Sheet3 '!$AJ$5</f>
        <v>0.01944</v>
      </c>
      <c r="PM35" s="370">
        <f>PM$3*$F35*$AG35*PM$4/'[1]Sheet3 '!$AJ$5</f>
        <v>0.01836</v>
      </c>
      <c r="PN35" s="370">
        <f>PN$3*$F35*$AG35*PN$4/'[1]Sheet3 '!$AJ$5</f>
        <v>0.016668</v>
      </c>
      <c r="PO35" s="370">
        <f>PO$3*$F35*$AG35*PO$4/'[1]Sheet3 '!$AJ$5</f>
        <v>0.0144</v>
      </c>
      <c r="PP35" s="370">
        <f>PP$3*$F35*$AG35*PP$4/'[1]Sheet3 '!$AJ$5</f>
        <v>0.01296</v>
      </c>
      <c r="PQ35" s="370">
        <f>PQ$3*$F35*$AG35*PQ$4/'[1]Sheet3 '!$AJ$5</f>
        <v>0.01152</v>
      </c>
      <c r="PR35" s="370">
        <f>PR$3*$F35*$AG35*PR$4/'[1]Sheet3 '!$AJ$5</f>
        <v>0.0072</v>
      </c>
      <c r="PS35" s="367"/>
      <c r="PT35" s="367"/>
      <c r="PU35" s="367"/>
    </row>
    <row r="36" ht="16.2" spans="1:437">
      <c r="A36" s="39">
        <v>30</v>
      </c>
      <c r="B36" s="39" t="s">
        <v>449</v>
      </c>
      <c r="C36" s="39">
        <v>4</v>
      </c>
      <c r="D36" s="39">
        <v>-1</v>
      </c>
      <c r="E36" s="39"/>
      <c r="F36" s="96">
        <v>110</v>
      </c>
      <c r="G36" s="107" t="s">
        <v>450</v>
      </c>
      <c r="H36" s="39">
        <f t="shared" si="5"/>
        <v>110</v>
      </c>
      <c r="I36" s="129"/>
      <c r="J36" s="39">
        <f t="shared" si="6"/>
        <v>110</v>
      </c>
      <c r="K36" s="127" t="s">
        <v>451</v>
      </c>
      <c r="L36" s="127"/>
      <c r="M36" s="128">
        <f t="shared" si="178"/>
        <v>30</v>
      </c>
      <c r="N36" s="39">
        <f t="shared" si="225"/>
        <v>0</v>
      </c>
      <c r="O36" s="39">
        <f t="shared" si="225"/>
        <v>0</v>
      </c>
      <c r="P36" s="39">
        <v>0</v>
      </c>
      <c r="Q36" s="140">
        <v>0.0763882</v>
      </c>
      <c r="R36" s="91">
        <v>2</v>
      </c>
      <c r="S36" s="141">
        <v>0</v>
      </c>
      <c r="T36" s="146">
        <f t="shared" si="9"/>
        <v>0.036667</v>
      </c>
      <c r="U36" s="143">
        <f t="shared" si="221"/>
        <v>2</v>
      </c>
      <c r="V36" s="143" t="s">
        <v>287</v>
      </c>
      <c r="W36" s="147">
        <v>0</v>
      </c>
      <c r="X36" s="145">
        <v>13</v>
      </c>
      <c r="Y36" s="166">
        <v>1</v>
      </c>
      <c r="Z36" s="143" t="str">
        <f t="shared" si="212"/>
        <v>[[0,1],[0,1],[0,1],[0,1],[0,1],[0,1],[0,1],[0,1],[0,1],[0,1],[0,2],[0,4],[0,6],[0,8],[0,10],[0,20],[0,40],[0,60],[0,80],[0,100]]</v>
      </c>
      <c r="AA36" s="143">
        <v>1</v>
      </c>
      <c r="AB36" s="143">
        <v>1</v>
      </c>
      <c r="AC36" s="143" t="str">
        <f t="shared" si="11"/>
        <v>[[1,1],[1,1],[1,1],[1,1],[1,1],[1,1],[1,1],[1,1],[1,1],[1,1],[1,1],[1,1],[1,1],[1,1],[1,1],[1,1],[1,1],[1,1],[1,1],[1,1]]</v>
      </c>
      <c r="AD36" s="39">
        <v>0</v>
      </c>
      <c r="AE36" s="170">
        <v>1</v>
      </c>
      <c r="AF36" s="168">
        <f t="shared" si="226"/>
        <v>0</v>
      </c>
      <c r="AG36" s="168">
        <v>0.1</v>
      </c>
      <c r="AH36" s="168">
        <v>0</v>
      </c>
      <c r="AI36" s="186">
        <f t="shared" si="222"/>
        <v>0.05</v>
      </c>
      <c r="AJ36" s="186">
        <f t="shared" si="227"/>
        <v>0.02</v>
      </c>
      <c r="AK36" s="186">
        <f t="shared" si="227"/>
        <v>0.008</v>
      </c>
      <c r="AL36" s="187">
        <v>0.001</v>
      </c>
      <c r="AM36" s="108" t="str">
        <f t="shared" si="13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36" s="39" t="str">
        <f t="shared" si="213"/>
        <v>[[2,5],[3,2],[4,1]]</v>
      </c>
      <c r="AO36" s="195" t="str">
        <f t="shared" si="214"/>
        <v>[0.586667,0.293333,0.195556]</v>
      </c>
      <c r="AP36" s="195">
        <v>0</v>
      </c>
      <c r="AQ36" s="195">
        <v>1</v>
      </c>
      <c r="AR36" s="195">
        <f t="shared" si="16"/>
        <v>1</v>
      </c>
      <c r="AS36" s="195">
        <v>1</v>
      </c>
      <c r="AT36" s="195">
        <v>0.8</v>
      </c>
      <c r="AU36" s="195" t="s">
        <v>288</v>
      </c>
      <c r="AV36" s="195">
        <v>2</v>
      </c>
      <c r="AW36" s="199">
        <v>12</v>
      </c>
      <c r="AX36" s="39">
        <f t="shared" si="223"/>
        <v>1</v>
      </c>
      <c r="AY36" s="39">
        <v>0</v>
      </c>
      <c r="AZ36" s="96">
        <v>2</v>
      </c>
      <c r="BA36" s="96"/>
      <c r="BB36" s="96" t="s">
        <v>289</v>
      </c>
      <c r="BC36" s="39">
        <v>1</v>
      </c>
      <c r="BD36" s="115">
        <f t="shared" si="210"/>
        <v>1.5</v>
      </c>
      <c r="BE36" s="39"/>
      <c r="BF36" s="39"/>
      <c r="BG36" s="39">
        <v>1</v>
      </c>
      <c r="BH36" s="39">
        <v>1</v>
      </c>
      <c r="BI36" s="39" t="s">
        <v>452</v>
      </c>
      <c r="BJ36" s="203">
        <v>1</v>
      </c>
      <c r="BK36" s="203">
        <v>0.6</v>
      </c>
      <c r="BL36" s="96">
        <f t="shared" si="215"/>
        <v>110</v>
      </c>
      <c r="BM36" s="96" t="s">
        <v>424</v>
      </c>
      <c r="BN36" s="96">
        <v>1</v>
      </c>
      <c r="BO36" s="96" t="s">
        <v>292</v>
      </c>
      <c r="BP36" s="96" t="s">
        <v>401</v>
      </c>
      <c r="BQ36" s="209" t="s">
        <v>453</v>
      </c>
      <c r="BR36" s="209" t="s">
        <v>453</v>
      </c>
      <c r="BS36" s="128">
        <v>5</v>
      </c>
      <c r="BT36" s="128">
        <v>1</v>
      </c>
      <c r="BU36" s="127"/>
      <c r="BV36" s="127"/>
      <c r="BW36" s="127" t="s">
        <v>295</v>
      </c>
      <c r="BX36" s="218">
        <v>0</v>
      </c>
      <c r="BY36" s="128">
        <f t="shared" si="19"/>
        <v>11</v>
      </c>
      <c r="BZ36" s="219" t="str">
        <f t="shared" si="20"/>
        <v>[11,6,110,11]</v>
      </c>
      <c r="CA36" s="42">
        <v>1</v>
      </c>
      <c r="CB36" s="42">
        <v>1</v>
      </c>
      <c r="CC36" s="42">
        <v>1</v>
      </c>
      <c r="CD36" s="42">
        <v>1</v>
      </c>
      <c r="CE36" s="42">
        <v>1</v>
      </c>
      <c r="CF36" s="42">
        <v>0</v>
      </c>
      <c r="CG36" s="42">
        <v>1</v>
      </c>
      <c r="CH36" s="42"/>
      <c r="CI36" s="42"/>
      <c r="CJ36" s="42"/>
      <c r="CK36" s="42"/>
      <c r="CL36" s="42"/>
      <c r="CM36" s="42"/>
      <c r="CN36" s="42"/>
      <c r="CO36" s="42"/>
      <c r="CP36" s="42" t="s">
        <v>403</v>
      </c>
      <c r="CQ36" s="42"/>
      <c r="CR36" s="42"/>
      <c r="CS36" s="53" t="s">
        <v>297</v>
      </c>
      <c r="CT36" s="53">
        <v>1</v>
      </c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 t="s">
        <v>454</v>
      </c>
      <c r="DV36" s="42">
        <f t="shared" si="21"/>
        <v>11</v>
      </c>
      <c r="DW36" s="128">
        <f t="shared" si="22"/>
        <v>6</v>
      </c>
      <c r="DX36" s="128">
        <f t="shared" si="23"/>
        <v>110</v>
      </c>
      <c r="DY36" s="128">
        <f t="shared" si="24"/>
        <v>11</v>
      </c>
      <c r="DZ36" s="128"/>
      <c r="EA36" s="167"/>
      <c r="EB36" s="259"/>
      <c r="EC36" s="96"/>
      <c r="ED36" s="261"/>
      <c r="EE36" s="96"/>
      <c r="EF36" s="260"/>
      <c r="EG36" s="96"/>
      <c r="EH36" s="275"/>
      <c r="EI36" s="96"/>
      <c r="EJ36" s="96"/>
      <c r="EK36" s="269">
        <f t="shared" si="25"/>
        <v>121</v>
      </c>
      <c r="EL36" s="270">
        <f t="shared" si="218"/>
        <v>0.1</v>
      </c>
      <c r="EM36" s="271">
        <v>2</v>
      </c>
      <c r="EN36" s="108">
        <v>5</v>
      </c>
      <c r="EO36" s="271">
        <v>3</v>
      </c>
      <c r="EP36" s="108">
        <v>2</v>
      </c>
      <c r="EQ36" s="271">
        <v>4</v>
      </c>
      <c r="ER36" s="108">
        <v>1</v>
      </c>
      <c r="ES36" s="108">
        <f t="shared" si="26"/>
        <v>2.5</v>
      </c>
      <c r="ET36" s="108">
        <f t="shared" si="27"/>
        <v>7.5</v>
      </c>
      <c r="EU36" s="283">
        <f t="shared" si="28"/>
        <v>0.586667</v>
      </c>
      <c r="EV36" s="108">
        <f t="shared" si="29"/>
        <v>15</v>
      </c>
      <c r="EW36" s="293">
        <f t="shared" si="30"/>
        <v>0.293333</v>
      </c>
      <c r="EX36" s="108">
        <f t="shared" si="31"/>
        <v>22.5</v>
      </c>
      <c r="EY36" s="294">
        <f t="shared" si="32"/>
        <v>0.195556</v>
      </c>
      <c r="FB36" s="300"/>
      <c r="FC36" s="91"/>
      <c r="FG36" s="310"/>
      <c r="FH36" s="311">
        <v>0</v>
      </c>
      <c r="FI36" s="146">
        <v>1</v>
      </c>
      <c r="FJ36" s="310">
        <f t="shared" si="33"/>
        <v>0</v>
      </c>
      <c r="FK36" s="311">
        <f t="shared" si="34"/>
        <v>0</v>
      </c>
      <c r="FL36" s="146">
        <f t="shared" si="35"/>
        <v>1</v>
      </c>
      <c r="FM36" s="310">
        <f t="shared" si="36"/>
        <v>0</v>
      </c>
      <c r="FN36" s="311">
        <f t="shared" si="37"/>
        <v>0</v>
      </c>
      <c r="FO36" s="146">
        <f t="shared" si="38"/>
        <v>1</v>
      </c>
      <c r="FP36" s="310">
        <f t="shared" si="39"/>
        <v>0</v>
      </c>
      <c r="FQ36" s="311">
        <f t="shared" si="40"/>
        <v>0</v>
      </c>
      <c r="FR36" s="146">
        <f t="shared" si="41"/>
        <v>1</v>
      </c>
      <c r="FS36" s="310">
        <f t="shared" si="42"/>
        <v>0</v>
      </c>
      <c r="FT36" s="311">
        <f t="shared" si="43"/>
        <v>0</v>
      </c>
      <c r="FU36" s="146">
        <f t="shared" si="44"/>
        <v>1</v>
      </c>
      <c r="FV36" s="310">
        <f t="shared" si="45"/>
        <v>0</v>
      </c>
      <c r="FW36" s="311">
        <f t="shared" si="46"/>
        <v>0</v>
      </c>
      <c r="FX36" s="146">
        <f t="shared" si="47"/>
        <v>1</v>
      </c>
      <c r="FY36" s="310">
        <f t="shared" si="48"/>
        <v>0</v>
      </c>
      <c r="FZ36" s="311">
        <f t="shared" si="49"/>
        <v>0</v>
      </c>
      <c r="GA36" s="146">
        <f t="shared" si="50"/>
        <v>1</v>
      </c>
      <c r="GB36" s="310">
        <f t="shared" si="51"/>
        <v>0</v>
      </c>
      <c r="GC36" s="311">
        <f t="shared" si="52"/>
        <v>0</v>
      </c>
      <c r="GD36" s="146">
        <f t="shared" si="53"/>
        <v>1</v>
      </c>
      <c r="GE36" s="310">
        <f t="shared" si="54"/>
        <v>0</v>
      </c>
      <c r="GF36" s="311">
        <f t="shared" si="55"/>
        <v>0</v>
      </c>
      <c r="GG36" s="146">
        <f t="shared" si="56"/>
        <v>1</v>
      </c>
      <c r="GH36" s="310">
        <f t="shared" si="57"/>
        <v>0</v>
      </c>
      <c r="GI36" s="311">
        <f t="shared" si="58"/>
        <v>0</v>
      </c>
      <c r="GJ36" s="146">
        <f t="shared" si="59"/>
        <v>1</v>
      </c>
      <c r="GK36" s="310">
        <f t="shared" si="60"/>
        <v>0</v>
      </c>
      <c r="GL36" s="311">
        <f t="shared" si="61"/>
        <v>0</v>
      </c>
      <c r="GM36" s="146">
        <f t="shared" si="62"/>
        <v>2</v>
      </c>
      <c r="GN36" s="310">
        <f t="shared" si="63"/>
        <v>0</v>
      </c>
      <c r="GO36" s="311">
        <f t="shared" si="64"/>
        <v>0</v>
      </c>
      <c r="GP36" s="146">
        <f t="shared" si="65"/>
        <v>4</v>
      </c>
      <c r="GQ36" s="310">
        <f t="shared" si="66"/>
        <v>0</v>
      </c>
      <c r="GR36" s="311">
        <f t="shared" si="67"/>
        <v>0</v>
      </c>
      <c r="GS36" s="146">
        <f t="shared" si="68"/>
        <v>6</v>
      </c>
      <c r="GT36" s="310">
        <f t="shared" si="69"/>
        <v>0</v>
      </c>
      <c r="GU36" s="311">
        <f t="shared" si="70"/>
        <v>0</v>
      </c>
      <c r="GV36" s="146">
        <f t="shared" si="71"/>
        <v>8</v>
      </c>
      <c r="GW36" s="310">
        <f t="shared" si="72"/>
        <v>0</v>
      </c>
      <c r="GX36" s="311">
        <f t="shared" si="73"/>
        <v>0</v>
      </c>
      <c r="GY36" s="146">
        <f t="shared" si="74"/>
        <v>10</v>
      </c>
      <c r="GZ36" s="310">
        <f t="shared" si="75"/>
        <v>0</v>
      </c>
      <c r="HA36" s="311">
        <f t="shared" si="76"/>
        <v>0</v>
      </c>
      <c r="HB36" s="146">
        <f t="shared" si="77"/>
        <v>20</v>
      </c>
      <c r="HC36" s="310">
        <f t="shared" si="78"/>
        <v>0</v>
      </c>
      <c r="HD36" s="311">
        <f t="shared" si="79"/>
        <v>0</v>
      </c>
      <c r="HE36" s="146">
        <f t="shared" si="80"/>
        <v>40</v>
      </c>
      <c r="HF36" s="310">
        <f t="shared" si="81"/>
        <v>0</v>
      </c>
      <c r="HG36" s="311">
        <f t="shared" si="82"/>
        <v>0</v>
      </c>
      <c r="HH36" s="146">
        <f t="shared" si="83"/>
        <v>60</v>
      </c>
      <c r="HI36" s="310">
        <f t="shared" si="84"/>
        <v>0</v>
      </c>
      <c r="HJ36" s="311">
        <f t="shared" si="85"/>
        <v>0</v>
      </c>
      <c r="HK36" s="146">
        <f t="shared" si="86"/>
        <v>80</v>
      </c>
      <c r="HL36" s="310">
        <f t="shared" si="87"/>
        <v>0</v>
      </c>
      <c r="HM36" s="311">
        <f t="shared" si="88"/>
        <v>0</v>
      </c>
      <c r="HN36" s="146">
        <f t="shared" si="89"/>
        <v>100</v>
      </c>
      <c r="HO36" s="310">
        <f t="shared" si="90"/>
        <v>0</v>
      </c>
      <c r="HQ36" s="300"/>
      <c r="HR36" s="91"/>
      <c r="HV36" s="310"/>
      <c r="HW36" s="311">
        <v>1</v>
      </c>
      <c r="HX36" s="146">
        <v>1</v>
      </c>
      <c r="HY36" s="310">
        <f t="shared" si="91"/>
        <v>1.22222222222222e-5</v>
      </c>
      <c r="HZ36" s="311">
        <f t="shared" si="92"/>
        <v>1</v>
      </c>
      <c r="IA36" s="146">
        <f t="shared" si="93"/>
        <v>1</v>
      </c>
      <c r="IB36" s="310">
        <f t="shared" si="94"/>
        <v>2.44444444444445e-5</v>
      </c>
      <c r="IC36" s="311">
        <f t="shared" si="95"/>
        <v>1</v>
      </c>
      <c r="ID36" s="146">
        <f t="shared" si="96"/>
        <v>1</v>
      </c>
      <c r="IE36" s="310">
        <f t="shared" si="97"/>
        <v>3.66666666666667e-5</v>
      </c>
      <c r="IF36" s="311">
        <f t="shared" si="98"/>
        <v>1</v>
      </c>
      <c r="IG36" s="146">
        <f t="shared" si="99"/>
        <v>1</v>
      </c>
      <c r="IH36" s="310">
        <f t="shared" si="100"/>
        <v>4.88888888888889e-5</v>
      </c>
      <c r="II36" s="311">
        <f t="shared" si="101"/>
        <v>1</v>
      </c>
      <c r="IJ36" s="146">
        <f t="shared" si="102"/>
        <v>1</v>
      </c>
      <c r="IK36" s="310">
        <f t="shared" si="103"/>
        <v>6.11111111111112e-5</v>
      </c>
      <c r="IL36" s="311">
        <f t="shared" si="104"/>
        <v>1</v>
      </c>
      <c r="IM36" s="146">
        <f t="shared" si="105"/>
        <v>1</v>
      </c>
      <c r="IN36" s="310">
        <f t="shared" si="106"/>
        <v>0.000122222222222222</v>
      </c>
      <c r="IO36" s="311">
        <f t="shared" si="107"/>
        <v>1</v>
      </c>
      <c r="IP36" s="146">
        <f t="shared" si="108"/>
        <v>1</v>
      </c>
      <c r="IQ36" s="310">
        <f t="shared" si="109"/>
        <v>0.000244444444444445</v>
      </c>
      <c r="IR36" s="311">
        <f t="shared" si="110"/>
        <v>1</v>
      </c>
      <c r="IS36" s="146">
        <f t="shared" si="111"/>
        <v>1</v>
      </c>
      <c r="IT36" s="310">
        <f t="shared" si="112"/>
        <v>0.000366666666666667</v>
      </c>
      <c r="IU36" s="311">
        <f t="shared" si="113"/>
        <v>1</v>
      </c>
      <c r="IV36" s="146">
        <f t="shared" si="114"/>
        <v>1</v>
      </c>
      <c r="IW36" s="310">
        <f t="shared" si="115"/>
        <v>0.000488888888888889</v>
      </c>
      <c r="IX36" s="311">
        <f t="shared" si="116"/>
        <v>1</v>
      </c>
      <c r="IY36" s="146">
        <f t="shared" si="117"/>
        <v>1</v>
      </c>
      <c r="IZ36" s="310">
        <f t="shared" si="118"/>
        <v>0.000611111111111112</v>
      </c>
      <c r="JA36" s="311">
        <f t="shared" si="119"/>
        <v>1</v>
      </c>
      <c r="JB36" s="146">
        <f t="shared" si="120"/>
        <v>1</v>
      </c>
      <c r="JC36" s="310">
        <f t="shared" si="121"/>
        <v>0.00122222222222222</v>
      </c>
      <c r="JD36" s="311">
        <f t="shared" si="122"/>
        <v>1</v>
      </c>
      <c r="JE36" s="146">
        <f t="shared" si="123"/>
        <v>1</v>
      </c>
      <c r="JF36" s="310">
        <f t="shared" si="124"/>
        <v>0.00244444444444445</v>
      </c>
      <c r="JG36" s="311">
        <f t="shared" si="125"/>
        <v>1</v>
      </c>
      <c r="JH36" s="146">
        <f t="shared" si="126"/>
        <v>1</v>
      </c>
      <c r="JI36" s="310">
        <f t="shared" si="127"/>
        <v>0.00366666666666667</v>
      </c>
      <c r="JJ36" s="311">
        <f t="shared" si="128"/>
        <v>1</v>
      </c>
      <c r="JK36" s="146">
        <f t="shared" si="129"/>
        <v>1</v>
      </c>
      <c r="JL36" s="310">
        <f t="shared" si="130"/>
        <v>0.00488888888888889</v>
      </c>
      <c r="JM36" s="311">
        <f t="shared" si="131"/>
        <v>1</v>
      </c>
      <c r="JN36" s="146">
        <f t="shared" si="132"/>
        <v>1</v>
      </c>
      <c r="JO36" s="310">
        <f t="shared" si="133"/>
        <v>0.00611111111111112</v>
      </c>
      <c r="JP36" s="311">
        <f t="shared" si="134"/>
        <v>1</v>
      </c>
      <c r="JQ36" s="146">
        <f t="shared" si="135"/>
        <v>1</v>
      </c>
      <c r="JR36" s="310">
        <f t="shared" si="136"/>
        <v>0.0122222222222222</v>
      </c>
      <c r="JS36" s="311">
        <f t="shared" si="137"/>
        <v>1</v>
      </c>
      <c r="JT36" s="146">
        <f t="shared" si="138"/>
        <v>1</v>
      </c>
      <c r="JU36" s="310">
        <f t="shared" si="139"/>
        <v>0.0244444444444445</v>
      </c>
      <c r="JV36" s="311">
        <f t="shared" si="140"/>
        <v>1</v>
      </c>
      <c r="JW36" s="146">
        <f t="shared" si="141"/>
        <v>1</v>
      </c>
      <c r="JX36" s="310">
        <f t="shared" si="142"/>
        <v>0.0366666666666667</v>
      </c>
      <c r="JY36" s="311">
        <f t="shared" si="143"/>
        <v>1</v>
      </c>
      <c r="JZ36" s="146">
        <f t="shared" si="144"/>
        <v>1</v>
      </c>
      <c r="KA36" s="310">
        <f t="shared" si="145"/>
        <v>0.0488888888888889</v>
      </c>
      <c r="KB36" s="311">
        <f t="shared" si="146"/>
        <v>1</v>
      </c>
      <c r="KC36" s="146">
        <f t="shared" si="147"/>
        <v>1</v>
      </c>
      <c r="KD36" s="310">
        <f t="shared" si="148"/>
        <v>0.0611111111111112</v>
      </c>
      <c r="KI36" s="334">
        <f t="shared" ref="KI36:LB36" si="231">$AI36*KI$4/10000*$F36*KI$3/$KQ$1</f>
        <v>0</v>
      </c>
      <c r="KJ36" s="334">
        <f t="shared" si="231"/>
        <v>0</v>
      </c>
      <c r="KK36" s="334">
        <f t="shared" si="231"/>
        <v>0</v>
      </c>
      <c r="KL36" s="334">
        <f t="shared" si="231"/>
        <v>0.0044</v>
      </c>
      <c r="KM36" s="334">
        <f t="shared" si="231"/>
        <v>0.0055</v>
      </c>
      <c r="KN36" s="334">
        <f t="shared" si="231"/>
        <v>0.011</v>
      </c>
      <c r="KO36" s="334">
        <f t="shared" si="231"/>
        <v>0.022</v>
      </c>
      <c r="KP36" s="334">
        <f t="shared" si="231"/>
        <v>0.033</v>
      </c>
      <c r="KQ36" s="334">
        <f t="shared" si="231"/>
        <v>0.044</v>
      </c>
      <c r="KR36" s="334">
        <f t="shared" si="231"/>
        <v>0.055</v>
      </c>
      <c r="KS36" s="334">
        <f t="shared" si="231"/>
        <v>0.11</v>
      </c>
      <c r="KT36" s="334">
        <f t="shared" si="231"/>
        <v>0.1375</v>
      </c>
      <c r="KU36" s="334">
        <f t="shared" si="231"/>
        <v>0.137478</v>
      </c>
      <c r="KV36" s="334">
        <f t="shared" si="231"/>
        <v>0.137456</v>
      </c>
      <c r="KW36" s="334">
        <f t="shared" si="231"/>
        <v>0.137445</v>
      </c>
      <c r="KX36" s="334">
        <f t="shared" si="231"/>
        <v>0.13739</v>
      </c>
      <c r="KY36" s="334">
        <f t="shared" si="231"/>
        <v>0.13728</v>
      </c>
      <c r="KZ36" s="334">
        <f t="shared" si="231"/>
        <v>0.13728</v>
      </c>
      <c r="LA36" s="334">
        <f t="shared" si="231"/>
        <v>0.13728</v>
      </c>
      <c r="LB36" s="334">
        <f t="shared" si="231"/>
        <v>0.13695</v>
      </c>
      <c r="LI36" s="79">
        <v>0.022</v>
      </c>
      <c r="LJ36" s="79">
        <v>0.088</v>
      </c>
      <c r="LK36" s="79">
        <v>0.55</v>
      </c>
      <c r="LN36" s="108"/>
      <c r="LO36" s="343">
        <v>0.05</v>
      </c>
      <c r="LP36" s="343">
        <v>0.05</v>
      </c>
      <c r="LQ36" s="343">
        <v>0.05</v>
      </c>
      <c r="LR36" s="343">
        <v>0.05</v>
      </c>
      <c r="LS36" s="343">
        <v>0.05</v>
      </c>
      <c r="LT36" s="343">
        <v>0.025</v>
      </c>
      <c r="LU36" s="343">
        <v>0.025</v>
      </c>
      <c r="LV36" s="343">
        <v>0.025</v>
      </c>
      <c r="LW36" s="343">
        <v>0.025</v>
      </c>
      <c r="LX36" s="343">
        <v>0.025</v>
      </c>
      <c r="LY36" s="343">
        <v>0.005</v>
      </c>
      <c r="LZ36" s="343">
        <v>0.005</v>
      </c>
      <c r="MA36" s="343">
        <v>0.005</v>
      </c>
      <c r="MB36" s="343">
        <v>0.005</v>
      </c>
      <c r="MC36" s="343">
        <v>0.005</v>
      </c>
      <c r="MD36" s="343">
        <v>0.0009</v>
      </c>
      <c r="ME36" s="343">
        <v>0.0009</v>
      </c>
      <c r="MF36" s="343">
        <v>0.0009</v>
      </c>
      <c r="MG36" s="343">
        <v>0.0009</v>
      </c>
      <c r="MH36" s="343">
        <v>0.0009</v>
      </c>
      <c r="MI36" s="343">
        <v>0.0006</v>
      </c>
      <c r="MJ36" s="343">
        <v>0.00045</v>
      </c>
      <c r="MK36" s="343">
        <v>0.0004</v>
      </c>
      <c r="ML36" s="343">
        <v>0.0003</v>
      </c>
      <c r="MM36" s="343">
        <v>0.00025</v>
      </c>
      <c r="MN36" s="343">
        <v>0.00025</v>
      </c>
      <c r="MO36" s="343">
        <v>0.0002</v>
      </c>
      <c r="MP36" s="343">
        <v>0.0002</v>
      </c>
      <c r="MQ36" s="343"/>
      <c r="MR36" s="104">
        <v>1</v>
      </c>
      <c r="MS36" s="104">
        <v>1</v>
      </c>
      <c r="MT36" s="104">
        <v>1</v>
      </c>
      <c r="MU36" s="104">
        <v>1</v>
      </c>
      <c r="MV36" s="104">
        <v>1</v>
      </c>
      <c r="MW36" s="104">
        <v>1</v>
      </c>
      <c r="MX36" s="91">
        <v>1</v>
      </c>
      <c r="MY36" s="91">
        <v>1</v>
      </c>
      <c r="MZ36" s="91">
        <v>1</v>
      </c>
      <c r="NA36" s="91">
        <v>1</v>
      </c>
      <c r="NB36" s="91">
        <v>1</v>
      </c>
      <c r="NC36" s="91">
        <v>1</v>
      </c>
      <c r="ND36" s="91">
        <v>1</v>
      </c>
      <c r="NE36" s="91">
        <v>1</v>
      </c>
      <c r="NF36" s="91">
        <v>1</v>
      </c>
      <c r="NG36" s="91">
        <v>2</v>
      </c>
      <c r="NH36" s="91">
        <v>2</v>
      </c>
      <c r="NI36" s="91">
        <v>2</v>
      </c>
      <c r="NJ36" s="91">
        <v>2</v>
      </c>
      <c r="NK36" s="91">
        <v>2</v>
      </c>
      <c r="NL36" s="91">
        <v>2</v>
      </c>
      <c r="NM36" s="91">
        <v>2</v>
      </c>
      <c r="NN36" s="91">
        <v>2</v>
      </c>
      <c r="NO36" s="91">
        <v>2</v>
      </c>
      <c r="NP36" s="91">
        <v>2</v>
      </c>
      <c r="NQ36" s="91">
        <v>2</v>
      </c>
      <c r="NR36" s="91">
        <v>2</v>
      </c>
      <c r="NS36" s="91">
        <v>2</v>
      </c>
      <c r="NT36" s="91"/>
      <c r="NU36" s="345">
        <f t="shared" si="150"/>
        <v>0.0055</v>
      </c>
      <c r="NV36" s="345">
        <f t="shared" si="151"/>
        <v>0.011</v>
      </c>
      <c r="NW36" s="345">
        <f t="shared" si="152"/>
        <v>0.0165</v>
      </c>
      <c r="NX36" s="345">
        <f t="shared" si="153"/>
        <v>0.022</v>
      </c>
      <c r="NY36" s="345">
        <f t="shared" si="154"/>
        <v>0.0275</v>
      </c>
      <c r="NZ36" s="345">
        <f t="shared" si="155"/>
        <v>0.0275</v>
      </c>
      <c r="OA36" s="345">
        <f t="shared" si="156"/>
        <v>0.055</v>
      </c>
      <c r="OB36" s="345">
        <f t="shared" si="157"/>
        <v>0.0825</v>
      </c>
      <c r="OC36" s="345">
        <f t="shared" si="158"/>
        <v>0.11</v>
      </c>
      <c r="OD36" s="345">
        <f t="shared" si="159"/>
        <v>0.1375</v>
      </c>
      <c r="OE36" s="345">
        <f t="shared" si="160"/>
        <v>0.055</v>
      </c>
      <c r="OF36" s="345">
        <f t="shared" si="161"/>
        <v>0.11</v>
      </c>
      <c r="OG36" s="345">
        <f t="shared" si="162"/>
        <v>0.165</v>
      </c>
      <c r="OH36" s="345">
        <f t="shared" si="163"/>
        <v>0.22</v>
      </c>
      <c r="OI36" s="345">
        <f t="shared" si="164"/>
        <v>0.275</v>
      </c>
      <c r="OJ36" s="345">
        <f t="shared" si="165"/>
        <v>0.0495</v>
      </c>
      <c r="OK36" s="345">
        <f t="shared" si="166"/>
        <v>0.099</v>
      </c>
      <c r="OL36" s="345">
        <f t="shared" si="167"/>
        <v>0.1485</v>
      </c>
      <c r="OM36" s="345">
        <f t="shared" si="168"/>
        <v>0.198</v>
      </c>
      <c r="ON36" s="345">
        <f t="shared" si="169"/>
        <v>0.2475</v>
      </c>
      <c r="OO36" s="345">
        <f t="shared" si="170"/>
        <v>0.2475</v>
      </c>
      <c r="OP36" s="345">
        <f t="shared" si="171"/>
        <v>0.2475</v>
      </c>
      <c r="OQ36" s="345">
        <f t="shared" si="172"/>
        <v>0.275</v>
      </c>
      <c r="OR36" s="345">
        <f t="shared" si="173"/>
        <v>0.2475</v>
      </c>
      <c r="OS36" s="345">
        <f t="shared" si="174"/>
        <v>0.240625</v>
      </c>
      <c r="OT36" s="345">
        <f t="shared" si="175"/>
        <v>0.275</v>
      </c>
      <c r="OU36" s="345">
        <f t="shared" si="176"/>
        <v>0.2475</v>
      </c>
      <c r="OV36" s="345">
        <f t="shared" si="177"/>
        <v>0.275</v>
      </c>
      <c r="OY36" s="356">
        <v>0.05</v>
      </c>
      <c r="OZ36" s="357">
        <v>0.304176284727338</v>
      </c>
      <c r="PA36" s="377">
        <v>0.0817095680514044</v>
      </c>
      <c r="PE36" s="369"/>
      <c r="PF36" s="370">
        <f>PF$3*$F36*$AG36*PF$4/'[1]Sheet3 '!$AJ$5</f>
        <v>0.0308</v>
      </c>
      <c r="PG36" s="370">
        <f>PG$3*$F36*$AG36*PG$4/'[1]Sheet3 '!$AJ$5</f>
        <v>0.030789</v>
      </c>
      <c r="PH36" s="370">
        <f>PH$3*$F36*$AG36*PH$4/'[1]Sheet3 '!$AJ$5</f>
        <v>0.0308</v>
      </c>
      <c r="PI36" s="370">
        <f>PI$3*$F36*$AG36*PI$4/'[1]Sheet3 '!$AJ$5</f>
        <v>0.02772</v>
      </c>
      <c r="PJ36" s="370">
        <f>PJ$3*$F36*$AG36*PJ$4/'[1]Sheet3 '!$AJ$5</f>
        <v>0.02772</v>
      </c>
      <c r="PK36" s="370">
        <f>PK$3*$F36*$AG36*PK$4/'[1]Sheet3 '!$AJ$5</f>
        <v>0.0264</v>
      </c>
      <c r="PL36" s="370">
        <f>PL$3*$F36*$AG36*PL$4/'[1]Sheet3 '!$AJ$5</f>
        <v>0.02376</v>
      </c>
      <c r="PM36" s="370">
        <f>PM$3*$F36*$AG36*PM$4/'[1]Sheet3 '!$AJ$5</f>
        <v>0.02244</v>
      </c>
      <c r="PN36" s="370">
        <f>PN$3*$F36*$AG36*PN$4/'[1]Sheet3 '!$AJ$5</f>
        <v>0.020372</v>
      </c>
      <c r="PO36" s="370">
        <f>PO$3*$F36*$AG36*PO$4/'[1]Sheet3 '!$AJ$5</f>
        <v>0.0176</v>
      </c>
      <c r="PP36" s="370">
        <f>PP$3*$F36*$AG36*PP$4/'[1]Sheet3 '!$AJ$5</f>
        <v>0.01584</v>
      </c>
      <c r="PQ36" s="370">
        <f>PQ$3*$F36*$AG36*PQ$4/'[1]Sheet3 '!$AJ$5</f>
        <v>0.01408</v>
      </c>
      <c r="PR36" s="370">
        <f>PR$3*$F36*$AG36*PR$4/'[1]Sheet3 '!$AJ$5</f>
        <v>0.0088</v>
      </c>
      <c r="PS36" s="367"/>
      <c r="PT36" s="367"/>
      <c r="PU36" s="367"/>
    </row>
    <row r="37" ht="16.2" spans="1:437">
      <c r="A37" s="39">
        <v>31</v>
      </c>
      <c r="B37" s="39" t="s">
        <v>455</v>
      </c>
      <c r="C37" s="39">
        <v>4</v>
      </c>
      <c r="D37" s="39">
        <v>-1</v>
      </c>
      <c r="E37" s="39"/>
      <c r="F37" s="96">
        <v>130</v>
      </c>
      <c r="G37" s="107" t="s">
        <v>456</v>
      </c>
      <c r="H37" s="39">
        <f t="shared" ref="H37:H68" si="232">F37</f>
        <v>130</v>
      </c>
      <c r="I37" s="129"/>
      <c r="J37" s="39">
        <f t="shared" si="6"/>
        <v>130</v>
      </c>
      <c r="K37" s="127" t="s">
        <v>457</v>
      </c>
      <c r="L37" s="127"/>
      <c r="M37" s="128">
        <f t="shared" si="178"/>
        <v>31</v>
      </c>
      <c r="N37" s="39">
        <f t="shared" si="225"/>
        <v>0</v>
      </c>
      <c r="O37" s="39">
        <f t="shared" si="225"/>
        <v>0</v>
      </c>
      <c r="P37" s="39">
        <v>0</v>
      </c>
      <c r="Q37" s="140">
        <v>0.0902776</v>
      </c>
      <c r="R37" s="91">
        <v>5</v>
      </c>
      <c r="S37" s="141">
        <v>0</v>
      </c>
      <c r="T37" s="146">
        <f t="shared" ref="T37:T68" si="233">IF(A37=47,1,ROUND(F37*AG37/$EE$2,6))</f>
        <v>0.043333</v>
      </c>
      <c r="U37" s="143">
        <f t="shared" si="221"/>
        <v>2</v>
      </c>
      <c r="V37" s="143" t="s">
        <v>287</v>
      </c>
      <c r="W37" s="147">
        <v>0</v>
      </c>
      <c r="X37" s="145">
        <v>13</v>
      </c>
      <c r="Y37" s="166">
        <v>1</v>
      </c>
      <c r="Z37" s="143" t="str">
        <f t="shared" si="212"/>
        <v>[[0,1],[0,1],[0,1],[0,1],[0,1],[0,1],[0,1],[0,1],[0,1],[0,1],[0,2],[0,4],[0,6],[0,8],[0,10],[0,20],[0,40],[0,60],[0,80],[0,100]]</v>
      </c>
      <c r="AA37" s="143">
        <v>1</v>
      </c>
      <c r="AB37" s="143">
        <v>1</v>
      </c>
      <c r="AC37" s="143" t="str">
        <f t="shared" ref="AC37:AC68" si="234">"[["&amp;HW37&amp;","&amp;HX37&amp;"],["&amp;HZ37&amp;","&amp;IA37&amp;"],["&amp;IC37&amp;","&amp;ID37&amp;"],["&amp;IF37&amp;","&amp;IG37&amp;"],["&amp;II37&amp;","&amp;IJ37&amp;"],["&amp;IL37&amp;","&amp;IM37&amp;"],["&amp;IO37&amp;","&amp;IP37&amp;"],["&amp;IR37&amp;","&amp;IS37&amp;"],["&amp;IU37&amp;","&amp;IV37&amp;"],["&amp;IX37&amp;","&amp;IY37&amp;"],["&amp;JA37&amp;","&amp;JB37&amp;"],["&amp;JD37&amp;","&amp;JE37&amp;"],["&amp;JG37&amp;","&amp;JH37&amp;"],["&amp;JJ37&amp;","&amp;JK37&amp;"],["&amp;JM37&amp;","&amp;JN37&amp;"],["&amp;JP37&amp;","&amp;JQ37&amp;"],["&amp;JS37&amp;","&amp;JT37&amp;"],["&amp;JV37&amp;","&amp;JW37&amp;"],["&amp;JY37&amp;","&amp;JZ37&amp;"],["&amp;KB37&amp;","&amp;KC37&amp;"]]"</f>
        <v>[[1,1],[1,1],[1,1],[1,1],[1,1],[1,1],[1,1],[1,1],[1,1],[1,1],[1,1],[1,1],[1,1],[1,1],[1,1],[1,1],[1,1],[1,1],[1,1],[1,1]]</v>
      </c>
      <c r="AD37" s="39">
        <v>0</v>
      </c>
      <c r="AE37" s="170">
        <v>1</v>
      </c>
      <c r="AF37" s="168">
        <f t="shared" si="226"/>
        <v>0</v>
      </c>
      <c r="AG37" s="168">
        <v>0.1</v>
      </c>
      <c r="AH37" s="168">
        <v>0</v>
      </c>
      <c r="AI37" s="186">
        <f t="shared" si="222"/>
        <v>0.05</v>
      </c>
      <c r="AJ37" s="186">
        <f t="shared" si="227"/>
        <v>0.02</v>
      </c>
      <c r="AK37" s="186">
        <f t="shared" si="227"/>
        <v>0.008</v>
      </c>
      <c r="AL37" s="187">
        <v>0.001</v>
      </c>
      <c r="AM37" s="108" t="str">
        <f t="shared" ref="AM37:AM68" si="235">"[["&amp;LO37&amp;","&amp;MR37&amp;"],"&amp;"["&amp;LP37&amp;","&amp;MS37&amp;"],["&amp;LQ37&amp;","&amp;MT37&amp;"],"&amp;"["&amp;LR37&amp;","&amp;MU37&amp;"],"&amp;"["&amp;LS37&amp;","&amp;MV37&amp;"],"&amp;"["&amp;LT37&amp;","&amp;MW37&amp;"],"&amp;"["&amp;LU37&amp;","&amp;MX37&amp;"],"&amp;"["&amp;LV37&amp;","&amp;MY37&amp;"],"&amp;"["&amp;LW37&amp;","&amp;MZ37&amp;"],"&amp;"["&amp;LX37&amp;","&amp;NA37&amp;"],"&amp;"["&amp;LY37&amp;","&amp;NB37&amp;"],"&amp;"["&amp;LZ37&amp;","&amp;NC37&amp;"],"&amp;"["&amp;MA37&amp;","&amp;ND37&amp;"],"&amp;"["&amp;MB37&amp;","&amp;NE37&amp;"],"&amp;"["&amp;MC37&amp;","&amp;NF37&amp;"],"&amp;"["&amp;MD37&amp;","&amp;NG37&amp;"],"&amp;"["&amp;ME37&amp;","&amp;NH37&amp;"],"&amp;"["&amp;MF37&amp;","&amp;NI37&amp;"],"&amp;"["&amp;MG37&amp;","&amp;NJ37&amp;"],"&amp;"["&amp;MH37&amp;","&amp;NK37&amp;"],"&amp;"["&amp;MI37&amp;","&amp;NL37&amp;"],"&amp;"["&amp;MJ37&amp;","&amp;NM37&amp;"],"&amp;"["&amp;MK37&amp;","&amp;NN37&amp;"],"&amp;"["&amp;ML37&amp;","&amp;NO37&amp;"],"&amp;"["&amp;MM37&amp;","&amp;NP37&amp;"],"&amp;"["&amp;MN37&amp;","&amp;NQ37&amp;"],"&amp;"["&amp;MO37&amp;","&amp;NR37&amp;"],"&amp;"["&amp;MP37&amp;","&amp;NS37&amp;"]]"</f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37" s="39" t="str">
        <f t="shared" si="213"/>
        <v>[[2,5],[3,2],[4,1]]</v>
      </c>
      <c r="AO37" s="195" t="str">
        <f t="shared" si="214"/>
        <v>[0.693333,0.346667,0.231111]</v>
      </c>
      <c r="AP37" s="195">
        <v>0</v>
      </c>
      <c r="AQ37" s="195">
        <v>1</v>
      </c>
      <c r="AR37" s="195">
        <f t="shared" ref="AR37:AR68" si="236">AQ37</f>
        <v>1</v>
      </c>
      <c r="AS37" s="195">
        <v>1</v>
      </c>
      <c r="AT37" s="195">
        <v>0.8</v>
      </c>
      <c r="AU37" s="195" t="s">
        <v>288</v>
      </c>
      <c r="AV37" s="195">
        <v>2</v>
      </c>
      <c r="AW37" s="199">
        <v>12</v>
      </c>
      <c r="AX37" s="39">
        <f t="shared" si="223"/>
        <v>1</v>
      </c>
      <c r="AY37" s="39">
        <v>0</v>
      </c>
      <c r="AZ37" s="96">
        <v>2</v>
      </c>
      <c r="BA37" s="96"/>
      <c r="BB37" s="96" t="s">
        <v>289</v>
      </c>
      <c r="BC37" s="39">
        <v>1</v>
      </c>
      <c r="BD37" s="115">
        <f t="shared" si="210"/>
        <v>1.5</v>
      </c>
      <c r="BE37" s="39"/>
      <c r="BF37" s="39"/>
      <c r="BG37" s="39">
        <v>1</v>
      </c>
      <c r="BH37" s="39">
        <v>1</v>
      </c>
      <c r="BI37" s="39" t="s">
        <v>458</v>
      </c>
      <c r="BJ37" s="203">
        <v>1</v>
      </c>
      <c r="BK37" s="203">
        <v>0.6</v>
      </c>
      <c r="BL37" s="96">
        <f t="shared" si="215"/>
        <v>130</v>
      </c>
      <c r="BM37" s="96" t="s">
        <v>424</v>
      </c>
      <c r="BN37" s="96">
        <v>1</v>
      </c>
      <c r="BO37" s="96" t="s">
        <v>292</v>
      </c>
      <c r="BP37" s="96" t="s">
        <v>401</v>
      </c>
      <c r="BQ37" s="104" t="s">
        <v>459</v>
      </c>
      <c r="BR37" s="104" t="s">
        <v>459</v>
      </c>
      <c r="BS37" s="128">
        <v>6</v>
      </c>
      <c r="BT37" s="128">
        <v>1</v>
      </c>
      <c r="BU37" s="127"/>
      <c r="BV37" s="127"/>
      <c r="BW37" s="127" t="s">
        <v>295</v>
      </c>
      <c r="BX37" s="218">
        <v>0</v>
      </c>
      <c r="BY37" s="128">
        <f t="shared" ref="BY37:BY68" si="237">DV37</f>
        <v>13</v>
      </c>
      <c r="BZ37" s="219" t="str">
        <f t="shared" ref="BZ37:BZ68" si="238">"["&amp;DV37&amp;","&amp;DW37&amp;","&amp;DX37&amp;","&amp;DY37&amp;"]"</f>
        <v>[13,6,130,13]</v>
      </c>
      <c r="CA37" s="42">
        <v>0</v>
      </c>
      <c r="CB37" s="42">
        <v>1</v>
      </c>
      <c r="CC37" s="42">
        <v>1</v>
      </c>
      <c r="CD37" s="42">
        <v>1</v>
      </c>
      <c r="CE37" s="42">
        <v>1</v>
      </c>
      <c r="CF37" s="42">
        <v>0</v>
      </c>
      <c r="CG37" s="42">
        <v>1</v>
      </c>
      <c r="CH37" s="42"/>
      <c r="CI37" s="42"/>
      <c r="CJ37" s="42"/>
      <c r="CK37" s="42"/>
      <c r="CL37" s="42"/>
      <c r="CM37" s="42"/>
      <c r="CN37" s="42"/>
      <c r="CO37" s="42"/>
      <c r="CP37" s="42" t="s">
        <v>403</v>
      </c>
      <c r="CQ37" s="42"/>
      <c r="CR37" s="42"/>
      <c r="CS37" s="53" t="s">
        <v>297</v>
      </c>
      <c r="CT37" s="53">
        <v>1</v>
      </c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 t="s">
        <v>460</v>
      </c>
      <c r="DV37" s="42">
        <f t="shared" si="21"/>
        <v>13</v>
      </c>
      <c r="DW37" s="128">
        <f t="shared" si="22"/>
        <v>6</v>
      </c>
      <c r="DX37" s="128">
        <f t="shared" si="23"/>
        <v>130</v>
      </c>
      <c r="DY37" s="128">
        <f t="shared" ref="DY37:DY68" si="239">DV37</f>
        <v>13</v>
      </c>
      <c r="DZ37" s="128"/>
      <c r="EA37" s="167"/>
      <c r="EB37" s="259"/>
      <c r="EC37" s="96"/>
      <c r="ED37" s="260"/>
      <c r="EE37" s="96"/>
      <c r="EF37" s="115"/>
      <c r="EG37" s="96"/>
      <c r="EH37" s="275"/>
      <c r="EI37" s="96"/>
      <c r="EJ37" s="96"/>
      <c r="EK37" s="269">
        <f t="shared" ref="EK37:EK68" si="240">F37*(1+$EN$1)</f>
        <v>143</v>
      </c>
      <c r="EL37" s="270">
        <f t="shared" si="218"/>
        <v>0.1</v>
      </c>
      <c r="EM37" s="271">
        <v>2</v>
      </c>
      <c r="EN37" s="108">
        <v>5</v>
      </c>
      <c r="EO37" s="271">
        <v>3</v>
      </c>
      <c r="EP37" s="108">
        <v>2</v>
      </c>
      <c r="EQ37" s="271">
        <v>4</v>
      </c>
      <c r="ER37" s="108">
        <v>1</v>
      </c>
      <c r="ES37" s="108">
        <f t="shared" ref="ES37:ES68" si="241">(EM37*EN37+EO37*EP37+EQ37*ER37)/(EN37+EP37+ER37)</f>
        <v>2.5</v>
      </c>
      <c r="ET37" s="108">
        <f t="shared" ref="ET37:ET68" si="242">ET$3/10</f>
        <v>7.5</v>
      </c>
      <c r="EU37" s="283">
        <f t="shared" ref="EU37:EU68" si="243">ROUND(F37*EL37/ET37/ES37,6)</f>
        <v>0.693333</v>
      </c>
      <c r="EV37" s="108">
        <f t="shared" ref="EV37:EV68" si="244">EV$3/10</f>
        <v>15</v>
      </c>
      <c r="EW37" s="293">
        <f t="shared" ref="EW37:EW68" si="245">ROUND(F37*EL37/EV37/ES37,6)</f>
        <v>0.346667</v>
      </c>
      <c r="EX37" s="108">
        <f t="shared" ref="EX37:EX68" si="246">EX$3/10</f>
        <v>22.5</v>
      </c>
      <c r="EY37" s="294">
        <f t="shared" ref="EY37:EY68" si="247">ROUND(F37*EL37/EX37/ES37,6)</f>
        <v>0.231111</v>
      </c>
      <c r="FB37" s="300"/>
      <c r="FC37" s="91"/>
      <c r="FG37" s="310"/>
      <c r="FH37" s="311">
        <v>0</v>
      </c>
      <c r="FI37" s="146">
        <v>1</v>
      </c>
      <c r="FJ37" s="310">
        <f t="shared" ref="FJ37:FJ57" si="248">IF(FH37=0,0,FH$4*$F37/FH37*$FE$2)</f>
        <v>0</v>
      </c>
      <c r="FK37" s="311">
        <f t="shared" ref="FK37:FK68" si="249">FH37</f>
        <v>0</v>
      </c>
      <c r="FL37" s="146">
        <f t="shared" ref="FL37:FL68" si="250">FI37</f>
        <v>1</v>
      </c>
      <c r="FM37" s="310">
        <f t="shared" ref="FM37:FM57" si="251">IF(FK37=0,0,FK$4*$F37/FK37*$FE$2)</f>
        <v>0</v>
      </c>
      <c r="FN37" s="311">
        <f t="shared" ref="FN37:FN68" si="252">FK37</f>
        <v>0</v>
      </c>
      <c r="FO37" s="146">
        <f t="shared" ref="FO37:FO68" si="253">FL37</f>
        <v>1</v>
      </c>
      <c r="FP37" s="310">
        <f t="shared" ref="FP37:FP57" si="254">IF(FN37=0,0,FN$4*$F37/FN37*$FE$2)</f>
        <v>0</v>
      </c>
      <c r="FQ37" s="311">
        <f t="shared" ref="FQ37:FQ68" si="255">FN37</f>
        <v>0</v>
      </c>
      <c r="FR37" s="146">
        <f t="shared" ref="FR37:FR68" si="256">FO37</f>
        <v>1</v>
      </c>
      <c r="FS37" s="310">
        <f t="shared" ref="FS37:FS57" si="257">IF(FQ37=0,0,FQ$4*$F37/FQ37*$FE$2)</f>
        <v>0</v>
      </c>
      <c r="FT37" s="311">
        <f t="shared" ref="FT37:FT68" si="258">FQ37</f>
        <v>0</v>
      </c>
      <c r="FU37" s="146">
        <f t="shared" ref="FU37:FU68" si="259">FR37</f>
        <v>1</v>
      </c>
      <c r="FV37" s="310">
        <f t="shared" ref="FV37:FV57" si="260">IF(FT37=0,0,FT$4*$F37/FT37*$FE$2)</f>
        <v>0</v>
      </c>
      <c r="FW37" s="311">
        <f t="shared" ref="FW37:FW68" si="261">FT37</f>
        <v>0</v>
      </c>
      <c r="FX37" s="146">
        <f t="shared" ref="FX37:FX68" si="262">FU37</f>
        <v>1</v>
      </c>
      <c r="FY37" s="310">
        <f t="shared" ref="FY37:FY57" si="263">IF(FW37=0,0,FW$4*$F37/FW37*$FE$2)</f>
        <v>0</v>
      </c>
      <c r="FZ37" s="311">
        <f t="shared" ref="FZ37:FZ68" si="264">FW37</f>
        <v>0</v>
      </c>
      <c r="GA37" s="146">
        <f t="shared" ref="GA37:GA68" si="265">FX37</f>
        <v>1</v>
      </c>
      <c r="GB37" s="310">
        <f t="shared" ref="GB37:GB57" si="266">IF(FZ37=0,0,FZ$4*$F37/FZ37*$FE$2)</f>
        <v>0</v>
      </c>
      <c r="GC37" s="311">
        <f t="shared" ref="GC37:GC68" si="267">FZ37</f>
        <v>0</v>
      </c>
      <c r="GD37" s="146">
        <f t="shared" ref="GD37:GD68" si="268">GA37</f>
        <v>1</v>
      </c>
      <c r="GE37" s="310">
        <f t="shared" ref="GE37:GE57" si="269">IF(GC37=0,0,GC$4*$F37/GC37*$FE$2)</f>
        <v>0</v>
      </c>
      <c r="GF37" s="311">
        <f t="shared" ref="GF37:GF68" si="270">GC37</f>
        <v>0</v>
      </c>
      <c r="GG37" s="146">
        <f t="shared" ref="GG37:GG68" si="271">GD37</f>
        <v>1</v>
      </c>
      <c r="GH37" s="310">
        <f t="shared" ref="GH37:GH57" si="272">IF(GF37=0,0,GF$4*$F37/GF37*$FE$2)</f>
        <v>0</v>
      </c>
      <c r="GI37" s="311">
        <f t="shared" ref="GI37:GI68" si="273">GF37</f>
        <v>0</v>
      </c>
      <c r="GJ37" s="146">
        <f t="shared" ref="GJ37:GJ68" si="274">GG37</f>
        <v>1</v>
      </c>
      <c r="GK37" s="310">
        <f t="shared" ref="GK37:GK57" si="275">IF(GI37=0,0,GI$4*$F37/GI37*$FE$2)</f>
        <v>0</v>
      </c>
      <c r="GL37" s="311">
        <f t="shared" ref="GL37:GL68" si="276">$GI37*GL$4/$GI$4</f>
        <v>0</v>
      </c>
      <c r="GM37" s="146">
        <f t="shared" ref="GM37:GM68" si="277">$GJ37*GL$4/$GI$4</f>
        <v>2</v>
      </c>
      <c r="GN37" s="310">
        <f t="shared" ref="GN37:GN57" si="278">IF(GL37=0,0,GL$4*$F37/GL37*$FE$2)</f>
        <v>0</v>
      </c>
      <c r="GO37" s="311">
        <f t="shared" ref="GO37:GO68" si="279">$GI37*GO$4/$GI$4</f>
        <v>0</v>
      </c>
      <c r="GP37" s="146">
        <f t="shared" ref="GP37:GP68" si="280">$GJ37*GO$4/$GI$4</f>
        <v>4</v>
      </c>
      <c r="GQ37" s="310">
        <f t="shared" ref="GQ37:GQ57" si="281">IF(GO37=0,0,GO$4*$F37/GO37*$FE$2)</f>
        <v>0</v>
      </c>
      <c r="GR37" s="311">
        <f t="shared" ref="GR37:GR68" si="282">$GI37*GR$4/$GI$4</f>
        <v>0</v>
      </c>
      <c r="GS37" s="146">
        <f t="shared" ref="GS37:GS68" si="283">$GJ37*GR$4/$GI$4</f>
        <v>6</v>
      </c>
      <c r="GT37" s="310">
        <f t="shared" ref="GT37:GT57" si="284">IF(GR37=0,0,GR$4*$F37/GR37*$FE$2)</f>
        <v>0</v>
      </c>
      <c r="GU37" s="311">
        <f t="shared" ref="GU37:GU68" si="285">$GI37*GU$4/$GI$4</f>
        <v>0</v>
      </c>
      <c r="GV37" s="146">
        <f t="shared" ref="GV37:GV68" si="286">$GJ37*GU$4/$GI$4</f>
        <v>8</v>
      </c>
      <c r="GW37" s="310">
        <f t="shared" ref="GW37:GW57" si="287">IF(GU37=0,0,GU$4*$F37/GU37*$FE$2)</f>
        <v>0</v>
      </c>
      <c r="GX37" s="311">
        <f t="shared" ref="GX37:GX68" si="288">$GI37*GX$4/$GI$4</f>
        <v>0</v>
      </c>
      <c r="GY37" s="146">
        <f t="shared" ref="GY37:GY68" si="289">$GJ37*GX$4/$GI$4</f>
        <v>10</v>
      </c>
      <c r="GZ37" s="310">
        <f t="shared" ref="GZ37:GZ57" si="290">IF(GX37=0,0,GX$4*$F37/GX37*$FE$2)</f>
        <v>0</v>
      </c>
      <c r="HA37" s="311">
        <f t="shared" ref="HA37:HA68" si="291">$GI37*HA$4/$GI$4</f>
        <v>0</v>
      </c>
      <c r="HB37" s="146">
        <f t="shared" ref="HB37:HB68" si="292">$GJ37*HA$4/$GI$4</f>
        <v>20</v>
      </c>
      <c r="HC37" s="310">
        <f t="shared" ref="HC37:HC57" si="293">IF(HA37=0,0,HA$4*$F37/HA37*$FE$2)</f>
        <v>0</v>
      </c>
      <c r="HD37" s="311">
        <f t="shared" ref="HD37:HD68" si="294">$GI37*HD$4/$GI$4</f>
        <v>0</v>
      </c>
      <c r="HE37" s="146">
        <f t="shared" ref="HE37:HE68" si="295">$GJ37*HD$4/$GI$4</f>
        <v>40</v>
      </c>
      <c r="HF37" s="310">
        <f t="shared" ref="HF37:HF57" si="296">IF(HD37=0,0,HD$4*$F37/HD37*$FE$2)</f>
        <v>0</v>
      </c>
      <c r="HG37" s="311">
        <f t="shared" ref="HG37:HG68" si="297">$GI37*HG$4/$GI$4</f>
        <v>0</v>
      </c>
      <c r="HH37" s="146">
        <f t="shared" ref="HH37:HH68" si="298">$GJ37*HG$4/$GI$4</f>
        <v>60</v>
      </c>
      <c r="HI37" s="310">
        <f t="shared" ref="HI37:HI57" si="299">IF(HG37=0,0,HG$4*$F37/HG37*$FE$2)</f>
        <v>0</v>
      </c>
      <c r="HJ37" s="311">
        <f t="shared" ref="HJ37:HJ68" si="300">$GI37*HJ$4/$GI$4</f>
        <v>0</v>
      </c>
      <c r="HK37" s="146">
        <f t="shared" ref="HK37:HK68" si="301">$GJ37*HJ$4/$GI$4</f>
        <v>80</v>
      </c>
      <c r="HL37" s="310">
        <f t="shared" ref="HL37:HL57" si="302">IF(HJ37=0,0,HJ$4*$F37/HJ37*$FE$2)</f>
        <v>0</v>
      </c>
      <c r="HM37" s="311">
        <f t="shared" ref="HM37:HM68" si="303">$GI37*HM$4/$GI$4</f>
        <v>0</v>
      </c>
      <c r="HN37" s="146">
        <f t="shared" ref="HN37:HN68" si="304">$GJ37*HM$4/$GI$4</f>
        <v>100</v>
      </c>
      <c r="HO37" s="310">
        <f t="shared" ref="HO37:HO57" si="305">IF(HM37=0,0,HM$4*$F37/HM37*$FE$2)</f>
        <v>0</v>
      </c>
      <c r="HQ37" s="300"/>
      <c r="HR37" s="91"/>
      <c r="HV37" s="310"/>
      <c r="HW37" s="311">
        <v>1</v>
      </c>
      <c r="HX37" s="146">
        <v>1</v>
      </c>
      <c r="HY37" s="310">
        <f t="shared" ref="HY37:HY57" si="306">IF(HW37=0,0,HW$4*$F37/HW37*$HT$2)</f>
        <v>1.44444444444445e-5</v>
      </c>
      <c r="HZ37" s="311">
        <f t="shared" ref="HZ37:HZ68" si="307">HW37</f>
        <v>1</v>
      </c>
      <c r="IA37" s="146">
        <f t="shared" ref="IA37:IA68" si="308">HX37</f>
        <v>1</v>
      </c>
      <c r="IB37" s="310">
        <f t="shared" ref="IB37:IB57" si="309">IF(HZ37=0,0,HZ$4*$F37/HZ37*$HT$2)</f>
        <v>2.88888888888889e-5</v>
      </c>
      <c r="IC37" s="311">
        <f t="shared" ref="IC37:IC68" si="310">HZ37</f>
        <v>1</v>
      </c>
      <c r="ID37" s="146">
        <f t="shared" ref="ID37:ID68" si="311">IA37</f>
        <v>1</v>
      </c>
      <c r="IE37" s="310">
        <f t="shared" ref="IE37:IE57" si="312">IF(IC37=0,0,IC$4*$F37/IC37*$HT$2)</f>
        <v>4.33333333333334e-5</v>
      </c>
      <c r="IF37" s="311">
        <f t="shared" ref="IF37:IF68" si="313">IC37</f>
        <v>1</v>
      </c>
      <c r="IG37" s="146">
        <f t="shared" ref="IG37:IG68" si="314">ID37</f>
        <v>1</v>
      </c>
      <c r="IH37" s="310">
        <f t="shared" ref="IH37:IH57" si="315">IF(IF37=0,0,IF$4*$F37/IF37*$HT$2)</f>
        <v>5.77777777777778e-5</v>
      </c>
      <c r="II37" s="311">
        <f t="shared" ref="II37:II68" si="316">IF37</f>
        <v>1</v>
      </c>
      <c r="IJ37" s="146">
        <f t="shared" ref="IJ37:IJ68" si="317">IG37</f>
        <v>1</v>
      </c>
      <c r="IK37" s="310">
        <f t="shared" ref="IK37:IK57" si="318">IF(II37=0,0,II$4*$F37/II37*$HT$2)</f>
        <v>7.22222222222223e-5</v>
      </c>
      <c r="IL37" s="311">
        <f t="shared" ref="IL37:IL68" si="319">II37</f>
        <v>1</v>
      </c>
      <c r="IM37" s="146">
        <f t="shared" ref="IM37:IM68" si="320">IJ37</f>
        <v>1</v>
      </c>
      <c r="IN37" s="310">
        <f t="shared" ref="IN37:IN57" si="321">IF(IL37=0,0,IL$4*$F37/IL37*$HT$2)</f>
        <v>0.000144444444444445</v>
      </c>
      <c r="IO37" s="311">
        <f t="shared" ref="IO37:IO68" si="322">IL37</f>
        <v>1</v>
      </c>
      <c r="IP37" s="146">
        <f t="shared" ref="IP37:IP68" si="323">IM37</f>
        <v>1</v>
      </c>
      <c r="IQ37" s="310">
        <f t="shared" ref="IQ37:IQ57" si="324">IF(IO37=0,0,IO$4*$F37/IO37*$HT$2)</f>
        <v>0.000288888888888889</v>
      </c>
      <c r="IR37" s="311">
        <f t="shared" ref="IR37:IR68" si="325">IO37</f>
        <v>1</v>
      </c>
      <c r="IS37" s="146">
        <f t="shared" ref="IS37:IS68" si="326">IP37</f>
        <v>1</v>
      </c>
      <c r="IT37" s="310">
        <f t="shared" ref="IT37:IT57" si="327">IF(IR37=0,0,IR$4*$F37/IR37*$HT$2)</f>
        <v>0.000433333333333334</v>
      </c>
      <c r="IU37" s="311">
        <f t="shared" ref="IU37:IU68" si="328">IR37</f>
        <v>1</v>
      </c>
      <c r="IV37" s="146">
        <f t="shared" ref="IV37:IV68" si="329">IS37</f>
        <v>1</v>
      </c>
      <c r="IW37" s="310">
        <f t="shared" ref="IW37:IW57" si="330">IF(IU37=0,0,IU$4*$F37/IU37*$HT$2)</f>
        <v>0.000577777777777778</v>
      </c>
      <c r="IX37" s="311">
        <f t="shared" ref="IX37:IX68" si="331">IU37</f>
        <v>1</v>
      </c>
      <c r="IY37" s="146">
        <f t="shared" ref="IY37:IY68" si="332">IV37</f>
        <v>1</v>
      </c>
      <c r="IZ37" s="310">
        <f t="shared" ref="IZ37:IZ57" si="333">IF(IX37=0,0,IX$4*$F37/IX37*$HT$2)</f>
        <v>0.000722222222222223</v>
      </c>
      <c r="JA37" s="311">
        <f t="shared" ref="JA37:JA68" si="334">IX37</f>
        <v>1</v>
      </c>
      <c r="JB37" s="146">
        <f t="shared" ref="JB37:JB68" si="335">IY37</f>
        <v>1</v>
      </c>
      <c r="JC37" s="310">
        <f t="shared" ref="JC37:JC57" si="336">IF(JA37=0,0,JA$4*$F37/JA37*$HT$2)</f>
        <v>0.00144444444444445</v>
      </c>
      <c r="JD37" s="311">
        <f t="shared" ref="JD37:JD68" si="337">JA37</f>
        <v>1</v>
      </c>
      <c r="JE37" s="146">
        <f t="shared" ref="JE37:JE68" si="338">JB37</f>
        <v>1</v>
      </c>
      <c r="JF37" s="310">
        <f t="shared" ref="JF37:JF57" si="339">IF(JD37=0,0,JD$4*$F37/JD37*$HT$2)</f>
        <v>0.00288888888888889</v>
      </c>
      <c r="JG37" s="311">
        <f t="shared" ref="JG37:JG68" si="340">JD37</f>
        <v>1</v>
      </c>
      <c r="JH37" s="146">
        <f t="shared" ref="JH37:JH68" si="341">JE37</f>
        <v>1</v>
      </c>
      <c r="JI37" s="310">
        <f t="shared" ref="JI37:JI57" si="342">IF(JG37=0,0,JG$4*$F37/JG37*$HT$2)</f>
        <v>0.00433333333333334</v>
      </c>
      <c r="JJ37" s="311">
        <f t="shared" ref="JJ37:JJ68" si="343">JG37</f>
        <v>1</v>
      </c>
      <c r="JK37" s="146">
        <f t="shared" ref="JK37:JK68" si="344">JH37</f>
        <v>1</v>
      </c>
      <c r="JL37" s="310">
        <f t="shared" ref="JL37:JL57" si="345">IF(JJ37=0,0,JJ$4*$F37/JJ37*$HT$2)</f>
        <v>0.00577777777777778</v>
      </c>
      <c r="JM37" s="311">
        <f t="shared" ref="JM37:JM68" si="346">JJ37</f>
        <v>1</v>
      </c>
      <c r="JN37" s="146">
        <f t="shared" ref="JN37:JN68" si="347">JK37</f>
        <v>1</v>
      </c>
      <c r="JO37" s="310">
        <f t="shared" ref="JO37:JO57" si="348">IF(JM37=0,0,JM$4*$F37/JM37*$HT$2)</f>
        <v>0.00722222222222223</v>
      </c>
      <c r="JP37" s="311">
        <f t="shared" ref="JP37:JP68" si="349">JM37</f>
        <v>1</v>
      </c>
      <c r="JQ37" s="146">
        <f t="shared" ref="JQ37:JQ68" si="350">JN37</f>
        <v>1</v>
      </c>
      <c r="JR37" s="310">
        <f t="shared" ref="JR37:JR57" si="351">IF(JP37=0,0,JP$4*$F37/JP37*$HT$2)</f>
        <v>0.0144444444444445</v>
      </c>
      <c r="JS37" s="311">
        <f t="shared" ref="JS37:JS68" si="352">JP37</f>
        <v>1</v>
      </c>
      <c r="JT37" s="146">
        <f t="shared" ref="JT37:JT68" si="353">JQ37</f>
        <v>1</v>
      </c>
      <c r="JU37" s="310">
        <f t="shared" ref="JU37:JU57" si="354">IF(JS37=0,0,JS$4*$F37/JS37*$HT$2)</f>
        <v>0.0288888888888889</v>
      </c>
      <c r="JV37" s="311">
        <f t="shared" ref="JV37:JV68" si="355">JS37</f>
        <v>1</v>
      </c>
      <c r="JW37" s="146">
        <f t="shared" ref="JW37:JW68" si="356">JT37</f>
        <v>1</v>
      </c>
      <c r="JX37" s="310">
        <f t="shared" ref="JX37:JX57" si="357">IF(JV37=0,0,JV$4*$F37/JV37*$HT$2)</f>
        <v>0.0433333333333334</v>
      </c>
      <c r="JY37" s="311">
        <f t="shared" ref="JY37:JY68" si="358">JV37</f>
        <v>1</v>
      </c>
      <c r="JZ37" s="146">
        <f t="shared" ref="JZ37:JZ68" si="359">JW37</f>
        <v>1</v>
      </c>
      <c r="KA37" s="310">
        <f t="shared" ref="KA37:KA57" si="360">IF(JY37=0,0,JY$4*$F37/JY37*$HT$2)</f>
        <v>0.0577777777777778</v>
      </c>
      <c r="KB37" s="311">
        <f t="shared" ref="KB37:KB68" si="361">JY37</f>
        <v>1</v>
      </c>
      <c r="KC37" s="146">
        <f t="shared" ref="KC37:KC68" si="362">JZ37</f>
        <v>1</v>
      </c>
      <c r="KD37" s="310">
        <f t="shared" ref="KD37:KD57" si="363">IF(KB37=0,0,KB$4*$F37/KB37*$HT$2)</f>
        <v>0.0722222222222223</v>
      </c>
      <c r="KI37" s="334">
        <f t="shared" ref="KI37:LB37" si="364">$AI37*KI$4/10000*$F37*KI$3/$KQ$1</f>
        <v>0</v>
      </c>
      <c r="KJ37" s="334">
        <f t="shared" si="364"/>
        <v>0</v>
      </c>
      <c r="KK37" s="334">
        <f t="shared" si="364"/>
        <v>0</v>
      </c>
      <c r="KL37" s="334">
        <f t="shared" si="364"/>
        <v>0.0052</v>
      </c>
      <c r="KM37" s="334">
        <f t="shared" si="364"/>
        <v>0.0065</v>
      </c>
      <c r="KN37" s="334">
        <f t="shared" si="364"/>
        <v>0.013</v>
      </c>
      <c r="KO37" s="334">
        <f t="shared" si="364"/>
        <v>0.026</v>
      </c>
      <c r="KP37" s="334">
        <f t="shared" si="364"/>
        <v>0.039</v>
      </c>
      <c r="KQ37" s="334">
        <f t="shared" si="364"/>
        <v>0.052</v>
      </c>
      <c r="KR37" s="334">
        <f t="shared" si="364"/>
        <v>0.065</v>
      </c>
      <c r="KS37" s="334">
        <f t="shared" si="364"/>
        <v>0.13</v>
      </c>
      <c r="KT37" s="334">
        <f t="shared" si="364"/>
        <v>0.1625</v>
      </c>
      <c r="KU37" s="334">
        <f t="shared" si="364"/>
        <v>0.162474</v>
      </c>
      <c r="KV37" s="334">
        <f t="shared" si="364"/>
        <v>0.162448</v>
      </c>
      <c r="KW37" s="334">
        <f t="shared" si="364"/>
        <v>0.162435</v>
      </c>
      <c r="KX37" s="334">
        <f t="shared" si="364"/>
        <v>0.16237</v>
      </c>
      <c r="KY37" s="334">
        <f t="shared" si="364"/>
        <v>0.16224</v>
      </c>
      <c r="KZ37" s="334">
        <f t="shared" si="364"/>
        <v>0.16224</v>
      </c>
      <c r="LA37" s="334">
        <f t="shared" si="364"/>
        <v>0.16224</v>
      </c>
      <c r="LB37" s="334">
        <f t="shared" si="364"/>
        <v>0.16185</v>
      </c>
      <c r="LI37" s="79">
        <v>0.026</v>
      </c>
      <c r="LJ37" s="79">
        <v>0.104</v>
      </c>
      <c r="LK37" s="79">
        <v>0.65</v>
      </c>
      <c r="LN37" s="108"/>
      <c r="LO37" s="343">
        <v>0.05</v>
      </c>
      <c r="LP37" s="343">
        <v>0.05</v>
      </c>
      <c r="LQ37" s="343">
        <v>0.05</v>
      </c>
      <c r="LR37" s="343">
        <v>0.05</v>
      </c>
      <c r="LS37" s="343">
        <v>0.05</v>
      </c>
      <c r="LT37" s="343">
        <v>0.025</v>
      </c>
      <c r="LU37" s="343">
        <v>0.025</v>
      </c>
      <c r="LV37" s="343">
        <v>0.025</v>
      </c>
      <c r="LW37" s="343">
        <v>0.025</v>
      </c>
      <c r="LX37" s="343">
        <v>0.025</v>
      </c>
      <c r="LY37" s="343">
        <v>0.005</v>
      </c>
      <c r="LZ37" s="343">
        <v>0.005</v>
      </c>
      <c r="MA37" s="343">
        <v>0.005</v>
      </c>
      <c r="MB37" s="343">
        <v>0.005</v>
      </c>
      <c r="MC37" s="343">
        <v>0.005</v>
      </c>
      <c r="MD37" s="343">
        <v>0.0009</v>
      </c>
      <c r="ME37" s="343">
        <v>0.0009</v>
      </c>
      <c r="MF37" s="343">
        <v>0.0009</v>
      </c>
      <c r="MG37" s="343">
        <v>0.0009</v>
      </c>
      <c r="MH37" s="343">
        <v>0.0009</v>
      </c>
      <c r="MI37" s="343">
        <v>0.0006</v>
      </c>
      <c r="MJ37" s="343">
        <v>0.00045</v>
      </c>
      <c r="MK37" s="343">
        <v>0.0004</v>
      </c>
      <c r="ML37" s="343">
        <v>0.0003</v>
      </c>
      <c r="MM37" s="343">
        <v>0.00025</v>
      </c>
      <c r="MN37" s="343">
        <v>0.00025</v>
      </c>
      <c r="MO37" s="343">
        <v>0.0002</v>
      </c>
      <c r="MP37" s="343">
        <v>0.0002</v>
      </c>
      <c r="MQ37" s="343"/>
      <c r="MR37" s="104">
        <v>1</v>
      </c>
      <c r="MS37" s="104">
        <v>1</v>
      </c>
      <c r="MT37" s="104">
        <v>1</v>
      </c>
      <c r="MU37" s="104">
        <v>1</v>
      </c>
      <c r="MV37" s="104">
        <v>1</v>
      </c>
      <c r="MW37" s="104">
        <v>1</v>
      </c>
      <c r="MX37" s="91">
        <v>3</v>
      </c>
      <c r="MY37" s="91">
        <v>3</v>
      </c>
      <c r="MZ37" s="91">
        <v>3</v>
      </c>
      <c r="NA37" s="91">
        <v>3</v>
      </c>
      <c r="NB37" s="91">
        <v>3</v>
      </c>
      <c r="NC37" s="91">
        <v>3</v>
      </c>
      <c r="ND37" s="91">
        <v>3</v>
      </c>
      <c r="NE37" s="91">
        <v>3</v>
      </c>
      <c r="NF37" s="91">
        <v>3</v>
      </c>
      <c r="NG37" s="91">
        <v>5</v>
      </c>
      <c r="NH37" s="91">
        <v>5</v>
      </c>
      <c r="NI37" s="91">
        <v>5</v>
      </c>
      <c r="NJ37" s="91">
        <v>5</v>
      </c>
      <c r="NK37" s="91">
        <v>5</v>
      </c>
      <c r="NL37" s="91">
        <v>5</v>
      </c>
      <c r="NM37" s="91">
        <v>5</v>
      </c>
      <c r="NN37" s="91">
        <v>5</v>
      </c>
      <c r="NO37" s="91">
        <v>5</v>
      </c>
      <c r="NP37" s="91">
        <v>5</v>
      </c>
      <c r="NQ37" s="91">
        <v>5</v>
      </c>
      <c r="NR37" s="91">
        <v>5</v>
      </c>
      <c r="NS37" s="91">
        <v>5</v>
      </c>
      <c r="NT37" s="91"/>
      <c r="NU37" s="345">
        <f t="shared" ref="NU37:NU68" si="365">$F37*NU$4*LO37/MR37/20000</f>
        <v>0.0065</v>
      </c>
      <c r="NV37" s="345">
        <f t="shared" ref="NV37:NV68" si="366">$F37*NV$4*LP37/MS37/20000</f>
        <v>0.013</v>
      </c>
      <c r="NW37" s="345">
        <f t="shared" ref="NW37:NW68" si="367">$F37*NW$4*LQ37/MT37/20000</f>
        <v>0.0195</v>
      </c>
      <c r="NX37" s="345">
        <f t="shared" ref="NX37:NX68" si="368">$F37*NX$4*LR37/MU37/20000</f>
        <v>0.026</v>
      </c>
      <c r="NY37" s="345">
        <f t="shared" ref="NY37:NY68" si="369">$F37*NY$4*LS37/MV37/20000</f>
        <v>0.0325</v>
      </c>
      <c r="NZ37" s="345">
        <f t="shared" ref="NZ37:NZ68" si="370">$F37*NZ$4*LT37/MW37/20000</f>
        <v>0.0325</v>
      </c>
      <c r="OA37" s="345">
        <f t="shared" ref="OA37:OA68" si="371">$F37*OA$4*LU37/MX37/20000</f>
        <v>0.0216666666666667</v>
      </c>
      <c r="OB37" s="345">
        <f t="shared" ref="OB37:OB68" si="372">$F37*OB$4*LV37/MY37/20000</f>
        <v>0.0325</v>
      </c>
      <c r="OC37" s="345">
        <f t="shared" ref="OC37:OC68" si="373">$F37*OC$4*LW37/MZ37/20000</f>
        <v>0.0433333333333333</v>
      </c>
      <c r="OD37" s="345">
        <f t="shared" ref="OD37:OD68" si="374">$F37*OD$4*LX37/NA37/20000</f>
        <v>0.0541666666666667</v>
      </c>
      <c r="OE37" s="345">
        <f t="shared" ref="OE37:OE68" si="375">$F37*OE$4*LY37/NB37/20000</f>
        <v>0.0216666666666667</v>
      </c>
      <c r="OF37" s="345">
        <f t="shared" ref="OF37:OF68" si="376">$F37*OF$4*LZ37/NC37/20000</f>
        <v>0.0433333333333333</v>
      </c>
      <c r="OG37" s="345">
        <f t="shared" ref="OG37:OG68" si="377">$F37*OG$4*MA37/ND37/20000</f>
        <v>0.065</v>
      </c>
      <c r="OH37" s="345">
        <f t="shared" ref="OH37:OH68" si="378">$F37*OH$4*MB37/NE37/20000</f>
        <v>0.0866666666666667</v>
      </c>
      <c r="OI37" s="345">
        <f t="shared" ref="OI37:OI68" si="379">$F37*OI$4*MC37/NF37/20000</f>
        <v>0.108333333333333</v>
      </c>
      <c r="OJ37" s="345">
        <f t="shared" ref="OJ37:OJ68" si="380">$F37*OJ$4*MD37/NG37/20000</f>
        <v>0.0234</v>
      </c>
      <c r="OK37" s="345">
        <f t="shared" ref="OK37:OK68" si="381">$F37*OK$4*ME37/NH37/20000</f>
        <v>0.0468</v>
      </c>
      <c r="OL37" s="345">
        <f t="shared" ref="OL37:OL68" si="382">$F37*OL$4*MF37/NI37/20000</f>
        <v>0.0702</v>
      </c>
      <c r="OM37" s="345">
        <f t="shared" ref="OM37:OM68" si="383">$F37*OM$4*MG37/NJ37/20000</f>
        <v>0.0936</v>
      </c>
      <c r="ON37" s="345">
        <f t="shared" ref="ON37:ON68" si="384">$F37*ON$4*MH37/NK37/20000</f>
        <v>0.117</v>
      </c>
      <c r="OO37" s="345">
        <f t="shared" ref="OO37:OO68" si="385">$F37*OO$4*MI37/NL37/20000</f>
        <v>0.117</v>
      </c>
      <c r="OP37" s="345">
        <f t="shared" ref="OP37:OP68" si="386">$F37*OP$4*MJ37/NM37/20000</f>
        <v>0.117</v>
      </c>
      <c r="OQ37" s="345">
        <f t="shared" ref="OQ37:OQ68" si="387">$F37*OQ$4*MK37/NN37/20000</f>
        <v>0.13</v>
      </c>
      <c r="OR37" s="345">
        <f t="shared" ref="OR37:OR68" si="388">$F37*OR$4*ML37/NO37/20000</f>
        <v>0.117</v>
      </c>
      <c r="OS37" s="345">
        <f t="shared" ref="OS37:OS68" si="389">$F37*OS$4*MM37/NP37/20000</f>
        <v>0.11375</v>
      </c>
      <c r="OT37" s="345">
        <f t="shared" ref="OT37:OT68" si="390">$F37*OT$4*MN37/NQ37/20000</f>
        <v>0.13</v>
      </c>
      <c r="OU37" s="345">
        <f t="shared" ref="OU37:OU68" si="391">$F37*OU$4*MO37/NR37/20000</f>
        <v>0.117</v>
      </c>
      <c r="OV37" s="345">
        <f t="shared" ref="OV37:OV68" si="392">$F37*OV$4*MP37/NS37/20000</f>
        <v>0.13</v>
      </c>
      <c r="OY37" s="356">
        <v>0.2</v>
      </c>
      <c r="OZ37" s="357">
        <v>0.0760440711818346</v>
      </c>
      <c r="PA37" s="377">
        <v>0.0204273920128511</v>
      </c>
      <c r="PE37" s="369"/>
      <c r="PF37" s="370">
        <f>PF$3*$F37*$AG37*PF$4/'[1]Sheet3 '!$AJ$5</f>
        <v>0.0364</v>
      </c>
      <c r="PG37" s="370">
        <f>PG$3*$F37*$AG37*PG$4/'[1]Sheet3 '!$AJ$5</f>
        <v>0.036387</v>
      </c>
      <c r="PH37" s="370">
        <f>PH$3*$F37*$AG37*PH$4/'[1]Sheet3 '!$AJ$5</f>
        <v>0.0364</v>
      </c>
      <c r="PI37" s="370">
        <f>PI$3*$F37*$AG37*PI$4/'[1]Sheet3 '!$AJ$5</f>
        <v>0.03276</v>
      </c>
      <c r="PJ37" s="370">
        <f>PJ$3*$F37*$AG37*PJ$4/'[1]Sheet3 '!$AJ$5</f>
        <v>0.03276</v>
      </c>
      <c r="PK37" s="370">
        <f>PK$3*$F37*$AG37*PK$4/'[1]Sheet3 '!$AJ$5</f>
        <v>0.0312</v>
      </c>
      <c r="PL37" s="370">
        <f>PL$3*$F37*$AG37*PL$4/'[1]Sheet3 '!$AJ$5</f>
        <v>0.02808</v>
      </c>
      <c r="PM37" s="370">
        <f>PM$3*$F37*$AG37*PM$4/'[1]Sheet3 '!$AJ$5</f>
        <v>0.02652</v>
      </c>
      <c r="PN37" s="370">
        <f>PN$3*$F37*$AG37*PN$4/'[1]Sheet3 '!$AJ$5</f>
        <v>0.024076</v>
      </c>
      <c r="PO37" s="370">
        <f>PO$3*$F37*$AG37*PO$4/'[1]Sheet3 '!$AJ$5</f>
        <v>0.0208</v>
      </c>
      <c r="PP37" s="370">
        <f>PP$3*$F37*$AG37*PP$4/'[1]Sheet3 '!$AJ$5</f>
        <v>0.01872</v>
      </c>
      <c r="PQ37" s="370">
        <f>PQ$3*$F37*$AG37*PQ$4/'[1]Sheet3 '!$AJ$5</f>
        <v>0.01664</v>
      </c>
      <c r="PR37" s="370">
        <f>PR$3*$F37*$AG37*PR$4/'[1]Sheet3 '!$AJ$5</f>
        <v>0.0104</v>
      </c>
      <c r="PS37" s="367"/>
      <c r="PT37" s="367"/>
      <c r="PU37" s="367"/>
    </row>
    <row r="38" ht="16.2" spans="1:437">
      <c r="A38" s="39">
        <v>32</v>
      </c>
      <c r="B38" s="39" t="s">
        <v>461</v>
      </c>
      <c r="C38" s="39">
        <v>4</v>
      </c>
      <c r="D38" s="39">
        <v>-1</v>
      </c>
      <c r="E38" s="39"/>
      <c r="F38" s="96">
        <v>145</v>
      </c>
      <c r="G38" s="107" t="s">
        <v>462</v>
      </c>
      <c r="H38" s="39">
        <f t="shared" si="232"/>
        <v>145</v>
      </c>
      <c r="I38" s="129"/>
      <c r="J38" s="39">
        <f t="shared" si="6"/>
        <v>145</v>
      </c>
      <c r="K38" s="127" t="s">
        <v>463</v>
      </c>
      <c r="L38" s="127"/>
      <c r="M38" s="128">
        <f t="shared" si="178"/>
        <v>32</v>
      </c>
      <c r="N38" s="39">
        <f t="shared" si="225"/>
        <v>0</v>
      </c>
      <c r="O38" s="39">
        <f t="shared" si="225"/>
        <v>0</v>
      </c>
      <c r="P38" s="39">
        <v>0</v>
      </c>
      <c r="Q38" s="140">
        <v>0.100695</v>
      </c>
      <c r="R38" s="91">
        <v>5</v>
      </c>
      <c r="S38" s="141">
        <v>0</v>
      </c>
      <c r="T38" s="146">
        <f t="shared" si="233"/>
        <v>0.048333</v>
      </c>
      <c r="U38" s="143">
        <f t="shared" si="221"/>
        <v>2</v>
      </c>
      <c r="V38" s="143" t="s">
        <v>287</v>
      </c>
      <c r="W38" s="147">
        <v>0</v>
      </c>
      <c r="X38" s="145">
        <v>14</v>
      </c>
      <c r="Y38" s="166">
        <v>1</v>
      </c>
      <c r="Z38" s="143" t="str">
        <f t="shared" si="212"/>
        <v>[[0,1],[0,1],[0,1],[0,1],[0,1],[0,1],[0,1],[0,1],[0,1],[0,1],[0,2],[0,4],[0,6],[0,8],[0,10],[0,20],[0,40],[0,60],[0,80],[0,100]]</v>
      </c>
      <c r="AA38" s="143">
        <v>1</v>
      </c>
      <c r="AB38" s="143">
        <v>1</v>
      </c>
      <c r="AC38" s="143" t="str">
        <f t="shared" si="234"/>
        <v>[[1,1],[1,1],[1,1],[1,1],[1,1],[1,1],[1,1],[1,1],[1,1],[1,1],[1,1],[1,1],[1,1],[1,1],[1,1],[1,1],[1,1],[1,1],[1,1],[1,1]]</v>
      </c>
      <c r="AD38" s="39">
        <v>0</v>
      </c>
      <c r="AE38" s="170">
        <v>1</v>
      </c>
      <c r="AF38" s="168">
        <f t="shared" si="226"/>
        <v>0</v>
      </c>
      <c r="AG38" s="168">
        <v>0.1</v>
      </c>
      <c r="AH38" s="168">
        <v>0</v>
      </c>
      <c r="AI38" s="186">
        <f t="shared" si="222"/>
        <v>0.05</v>
      </c>
      <c r="AJ38" s="186">
        <f t="shared" si="227"/>
        <v>0.02</v>
      </c>
      <c r="AK38" s="186">
        <f t="shared" si="227"/>
        <v>0.008</v>
      </c>
      <c r="AL38" s="187">
        <v>0.001</v>
      </c>
      <c r="AM38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38" s="39" t="str">
        <f t="shared" si="213"/>
        <v>[[2,5],[3,2],[4,1]]</v>
      </c>
      <c r="AO38" s="195" t="str">
        <f t="shared" si="214"/>
        <v>[0.773333,0.386667,0.257778]</v>
      </c>
      <c r="AP38" s="195">
        <v>0</v>
      </c>
      <c r="AQ38" s="195">
        <v>1</v>
      </c>
      <c r="AR38" s="195">
        <f t="shared" si="236"/>
        <v>1</v>
      </c>
      <c r="AS38" s="195">
        <v>1</v>
      </c>
      <c r="AT38" s="195">
        <v>0.8</v>
      </c>
      <c r="AU38" s="195" t="s">
        <v>288</v>
      </c>
      <c r="AV38" s="195">
        <v>2</v>
      </c>
      <c r="AW38" s="199">
        <v>12</v>
      </c>
      <c r="AX38" s="39">
        <f t="shared" si="223"/>
        <v>1</v>
      </c>
      <c r="AY38" s="39">
        <v>0</v>
      </c>
      <c r="AZ38" s="96">
        <v>2</v>
      </c>
      <c r="BA38" s="96"/>
      <c r="BB38" s="96" t="s">
        <v>289</v>
      </c>
      <c r="BC38" s="39">
        <v>1</v>
      </c>
      <c r="BD38" s="115">
        <f t="shared" si="210"/>
        <v>1.5</v>
      </c>
      <c r="BE38" s="39"/>
      <c r="BF38" s="39"/>
      <c r="BG38" s="39">
        <v>1</v>
      </c>
      <c r="BH38" s="39">
        <v>1</v>
      </c>
      <c r="BI38" s="39" t="s">
        <v>400</v>
      </c>
      <c r="BJ38" s="203">
        <v>1</v>
      </c>
      <c r="BK38" s="203">
        <v>0.6</v>
      </c>
      <c r="BL38" s="96">
        <f t="shared" si="215"/>
        <v>145</v>
      </c>
      <c r="BM38" s="96" t="s">
        <v>424</v>
      </c>
      <c r="BN38" s="96">
        <v>1</v>
      </c>
      <c r="BO38" s="96" t="s">
        <v>292</v>
      </c>
      <c r="BP38" s="96" t="s">
        <v>401</v>
      </c>
      <c r="BQ38" s="207" t="s">
        <v>464</v>
      </c>
      <c r="BR38" s="207" t="s">
        <v>465</v>
      </c>
      <c r="BS38" s="128">
        <v>7</v>
      </c>
      <c r="BT38" s="128">
        <v>1</v>
      </c>
      <c r="BU38" s="127"/>
      <c r="BV38" s="127"/>
      <c r="BW38" s="127" t="s">
        <v>295</v>
      </c>
      <c r="BX38" s="218">
        <v>0</v>
      </c>
      <c r="BY38" s="128">
        <f t="shared" si="237"/>
        <v>14.5</v>
      </c>
      <c r="BZ38" s="219" t="str">
        <f t="shared" si="238"/>
        <v>[14.5,6,145,14.5]</v>
      </c>
      <c r="CA38" s="42">
        <v>1</v>
      </c>
      <c r="CB38" s="42">
        <v>1</v>
      </c>
      <c r="CC38" s="42">
        <v>1</v>
      </c>
      <c r="CD38" s="42">
        <v>1</v>
      </c>
      <c r="CE38" s="42">
        <v>1</v>
      </c>
      <c r="CF38" s="42">
        <v>1</v>
      </c>
      <c r="CG38" s="42">
        <v>1</v>
      </c>
      <c r="CH38" s="42"/>
      <c r="CI38" s="42"/>
      <c r="CJ38" s="42"/>
      <c r="CK38" s="42"/>
      <c r="CL38" s="42"/>
      <c r="CM38" s="42"/>
      <c r="CN38" s="42"/>
      <c r="CO38" s="42"/>
      <c r="CP38" s="42" t="s">
        <v>426</v>
      </c>
      <c r="CQ38" s="42"/>
      <c r="CR38" s="42"/>
      <c r="CS38" s="53" t="s">
        <v>297</v>
      </c>
      <c r="CT38" s="53">
        <v>1</v>
      </c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 t="s">
        <v>466</v>
      </c>
      <c r="DV38" s="42">
        <f t="shared" si="21"/>
        <v>14.5</v>
      </c>
      <c r="DW38" s="128">
        <f t="shared" si="22"/>
        <v>6</v>
      </c>
      <c r="DX38" s="128">
        <f t="shared" si="23"/>
        <v>145</v>
      </c>
      <c r="DY38" s="128">
        <f t="shared" si="239"/>
        <v>14.5</v>
      </c>
      <c r="DZ38" s="128"/>
      <c r="EA38" s="167"/>
      <c r="EB38" s="259"/>
      <c r="EC38" s="96"/>
      <c r="ED38" s="261"/>
      <c r="EE38" s="96"/>
      <c r="EF38" s="260"/>
      <c r="EG38" s="96"/>
      <c r="EH38" s="275"/>
      <c r="EI38" s="96"/>
      <c r="EJ38" s="96"/>
      <c r="EK38" s="269">
        <f t="shared" si="240"/>
        <v>159.5</v>
      </c>
      <c r="EL38" s="270">
        <f>EL28</f>
        <v>0.1</v>
      </c>
      <c r="EM38" s="271">
        <v>2</v>
      </c>
      <c r="EN38" s="108">
        <v>5</v>
      </c>
      <c r="EO38" s="271">
        <v>3</v>
      </c>
      <c r="EP38" s="108">
        <v>2</v>
      </c>
      <c r="EQ38" s="271">
        <v>4</v>
      </c>
      <c r="ER38" s="108">
        <v>1</v>
      </c>
      <c r="ES38" s="108">
        <f t="shared" si="241"/>
        <v>2.5</v>
      </c>
      <c r="ET38" s="108">
        <f t="shared" si="242"/>
        <v>7.5</v>
      </c>
      <c r="EU38" s="283">
        <f t="shared" si="243"/>
        <v>0.773333</v>
      </c>
      <c r="EV38" s="108">
        <f t="shared" si="244"/>
        <v>15</v>
      </c>
      <c r="EW38" s="293">
        <f t="shared" si="245"/>
        <v>0.386667</v>
      </c>
      <c r="EX38" s="108">
        <f t="shared" si="246"/>
        <v>22.5</v>
      </c>
      <c r="EY38" s="294">
        <f t="shared" si="247"/>
        <v>0.257778</v>
      </c>
      <c r="FB38" s="300"/>
      <c r="FC38" s="91"/>
      <c r="FG38" s="310"/>
      <c r="FH38" s="311">
        <v>0</v>
      </c>
      <c r="FI38" s="146">
        <v>1</v>
      </c>
      <c r="FJ38" s="310">
        <f t="shared" si="248"/>
        <v>0</v>
      </c>
      <c r="FK38" s="311">
        <f t="shared" si="249"/>
        <v>0</v>
      </c>
      <c r="FL38" s="146">
        <f t="shared" si="250"/>
        <v>1</v>
      </c>
      <c r="FM38" s="310">
        <f t="shared" si="251"/>
        <v>0</v>
      </c>
      <c r="FN38" s="311">
        <f t="shared" si="252"/>
        <v>0</v>
      </c>
      <c r="FO38" s="146">
        <f t="shared" si="253"/>
        <v>1</v>
      </c>
      <c r="FP38" s="310">
        <f t="shared" si="254"/>
        <v>0</v>
      </c>
      <c r="FQ38" s="311">
        <f t="shared" si="255"/>
        <v>0</v>
      </c>
      <c r="FR38" s="146">
        <f t="shared" si="256"/>
        <v>1</v>
      </c>
      <c r="FS38" s="310">
        <f t="shared" si="257"/>
        <v>0</v>
      </c>
      <c r="FT38" s="311">
        <f t="shared" si="258"/>
        <v>0</v>
      </c>
      <c r="FU38" s="146">
        <f t="shared" si="259"/>
        <v>1</v>
      </c>
      <c r="FV38" s="310">
        <f t="shared" si="260"/>
        <v>0</v>
      </c>
      <c r="FW38" s="311">
        <f t="shared" si="261"/>
        <v>0</v>
      </c>
      <c r="FX38" s="146">
        <f t="shared" si="262"/>
        <v>1</v>
      </c>
      <c r="FY38" s="310">
        <f t="shared" si="263"/>
        <v>0</v>
      </c>
      <c r="FZ38" s="311">
        <f t="shared" si="264"/>
        <v>0</v>
      </c>
      <c r="GA38" s="146">
        <f t="shared" si="265"/>
        <v>1</v>
      </c>
      <c r="GB38" s="310">
        <f t="shared" si="266"/>
        <v>0</v>
      </c>
      <c r="GC38" s="311">
        <f t="shared" si="267"/>
        <v>0</v>
      </c>
      <c r="GD38" s="146">
        <f t="shared" si="268"/>
        <v>1</v>
      </c>
      <c r="GE38" s="310">
        <f t="shared" si="269"/>
        <v>0</v>
      </c>
      <c r="GF38" s="311">
        <f t="shared" si="270"/>
        <v>0</v>
      </c>
      <c r="GG38" s="146">
        <f t="shared" si="271"/>
        <v>1</v>
      </c>
      <c r="GH38" s="310">
        <f t="shared" si="272"/>
        <v>0</v>
      </c>
      <c r="GI38" s="311">
        <f t="shared" si="273"/>
        <v>0</v>
      </c>
      <c r="GJ38" s="146">
        <f t="shared" si="274"/>
        <v>1</v>
      </c>
      <c r="GK38" s="310">
        <f t="shared" si="275"/>
        <v>0</v>
      </c>
      <c r="GL38" s="311">
        <f t="shared" si="276"/>
        <v>0</v>
      </c>
      <c r="GM38" s="146">
        <f t="shared" si="277"/>
        <v>2</v>
      </c>
      <c r="GN38" s="310">
        <f t="shared" si="278"/>
        <v>0</v>
      </c>
      <c r="GO38" s="311">
        <f t="shared" si="279"/>
        <v>0</v>
      </c>
      <c r="GP38" s="146">
        <f t="shared" si="280"/>
        <v>4</v>
      </c>
      <c r="GQ38" s="310">
        <f t="shared" si="281"/>
        <v>0</v>
      </c>
      <c r="GR38" s="311">
        <f t="shared" si="282"/>
        <v>0</v>
      </c>
      <c r="GS38" s="146">
        <f t="shared" si="283"/>
        <v>6</v>
      </c>
      <c r="GT38" s="310">
        <f t="shared" si="284"/>
        <v>0</v>
      </c>
      <c r="GU38" s="311">
        <f t="shared" si="285"/>
        <v>0</v>
      </c>
      <c r="GV38" s="146">
        <f t="shared" si="286"/>
        <v>8</v>
      </c>
      <c r="GW38" s="310">
        <f t="shared" si="287"/>
        <v>0</v>
      </c>
      <c r="GX38" s="311">
        <f t="shared" si="288"/>
        <v>0</v>
      </c>
      <c r="GY38" s="146">
        <f t="shared" si="289"/>
        <v>10</v>
      </c>
      <c r="GZ38" s="310">
        <f t="shared" si="290"/>
        <v>0</v>
      </c>
      <c r="HA38" s="311">
        <f t="shared" si="291"/>
        <v>0</v>
      </c>
      <c r="HB38" s="146">
        <f t="shared" si="292"/>
        <v>20</v>
      </c>
      <c r="HC38" s="310">
        <f t="shared" si="293"/>
        <v>0</v>
      </c>
      <c r="HD38" s="311">
        <f t="shared" si="294"/>
        <v>0</v>
      </c>
      <c r="HE38" s="146">
        <f t="shared" si="295"/>
        <v>40</v>
      </c>
      <c r="HF38" s="310">
        <f t="shared" si="296"/>
        <v>0</v>
      </c>
      <c r="HG38" s="311">
        <f t="shared" si="297"/>
        <v>0</v>
      </c>
      <c r="HH38" s="146">
        <f t="shared" si="298"/>
        <v>60</v>
      </c>
      <c r="HI38" s="310">
        <f t="shared" si="299"/>
        <v>0</v>
      </c>
      <c r="HJ38" s="311">
        <f t="shared" si="300"/>
        <v>0</v>
      </c>
      <c r="HK38" s="146">
        <f t="shared" si="301"/>
        <v>80</v>
      </c>
      <c r="HL38" s="310">
        <f t="shared" si="302"/>
        <v>0</v>
      </c>
      <c r="HM38" s="311">
        <f t="shared" si="303"/>
        <v>0</v>
      </c>
      <c r="HN38" s="146">
        <f t="shared" si="304"/>
        <v>100</v>
      </c>
      <c r="HO38" s="310">
        <f t="shared" si="305"/>
        <v>0</v>
      </c>
      <c r="HQ38" s="300"/>
      <c r="HR38" s="91"/>
      <c r="HV38" s="310"/>
      <c r="HW38" s="311">
        <v>1</v>
      </c>
      <c r="HX38" s="146">
        <v>1</v>
      </c>
      <c r="HY38" s="310">
        <f t="shared" si="306"/>
        <v>1.61111111111111e-5</v>
      </c>
      <c r="HZ38" s="311">
        <f t="shared" si="307"/>
        <v>1</v>
      </c>
      <c r="IA38" s="146">
        <f t="shared" si="308"/>
        <v>1</v>
      </c>
      <c r="IB38" s="310">
        <f t="shared" si="309"/>
        <v>3.22222222222222e-5</v>
      </c>
      <c r="IC38" s="311">
        <f t="shared" si="310"/>
        <v>1</v>
      </c>
      <c r="ID38" s="146">
        <f t="shared" si="311"/>
        <v>1</v>
      </c>
      <c r="IE38" s="310">
        <f t="shared" si="312"/>
        <v>4.83333333333334e-5</v>
      </c>
      <c r="IF38" s="311">
        <f t="shared" si="313"/>
        <v>1</v>
      </c>
      <c r="IG38" s="146">
        <f t="shared" si="314"/>
        <v>1</v>
      </c>
      <c r="IH38" s="310">
        <f t="shared" si="315"/>
        <v>6.44444444444445e-5</v>
      </c>
      <c r="II38" s="311">
        <f t="shared" si="316"/>
        <v>1</v>
      </c>
      <c r="IJ38" s="146">
        <f t="shared" si="317"/>
        <v>1</v>
      </c>
      <c r="IK38" s="310">
        <f t="shared" si="318"/>
        <v>8.05555555555556e-5</v>
      </c>
      <c r="IL38" s="311">
        <f t="shared" si="319"/>
        <v>1</v>
      </c>
      <c r="IM38" s="146">
        <f t="shared" si="320"/>
        <v>1</v>
      </c>
      <c r="IN38" s="310">
        <f t="shared" si="321"/>
        <v>0.000161111111111111</v>
      </c>
      <c r="IO38" s="311">
        <f t="shared" si="322"/>
        <v>1</v>
      </c>
      <c r="IP38" s="146">
        <f t="shared" si="323"/>
        <v>1</v>
      </c>
      <c r="IQ38" s="310">
        <f t="shared" si="324"/>
        <v>0.000322222222222222</v>
      </c>
      <c r="IR38" s="311">
        <f t="shared" si="325"/>
        <v>1</v>
      </c>
      <c r="IS38" s="146">
        <f t="shared" si="326"/>
        <v>1</v>
      </c>
      <c r="IT38" s="310">
        <f t="shared" si="327"/>
        <v>0.000483333333333334</v>
      </c>
      <c r="IU38" s="311">
        <f t="shared" si="328"/>
        <v>1</v>
      </c>
      <c r="IV38" s="146">
        <f t="shared" si="329"/>
        <v>1</v>
      </c>
      <c r="IW38" s="310">
        <f t="shared" si="330"/>
        <v>0.000644444444444445</v>
      </c>
      <c r="IX38" s="311">
        <f t="shared" si="331"/>
        <v>1</v>
      </c>
      <c r="IY38" s="146">
        <f t="shared" si="332"/>
        <v>1</v>
      </c>
      <c r="IZ38" s="310">
        <f t="shared" si="333"/>
        <v>0.000805555555555556</v>
      </c>
      <c r="JA38" s="311">
        <f t="shared" si="334"/>
        <v>1</v>
      </c>
      <c r="JB38" s="146">
        <f t="shared" si="335"/>
        <v>1</v>
      </c>
      <c r="JC38" s="310">
        <f t="shared" si="336"/>
        <v>0.00161111111111111</v>
      </c>
      <c r="JD38" s="311">
        <f t="shared" si="337"/>
        <v>1</v>
      </c>
      <c r="JE38" s="146">
        <f t="shared" si="338"/>
        <v>1</v>
      </c>
      <c r="JF38" s="310">
        <f t="shared" si="339"/>
        <v>0.00322222222222222</v>
      </c>
      <c r="JG38" s="311">
        <f t="shared" si="340"/>
        <v>1</v>
      </c>
      <c r="JH38" s="146">
        <f t="shared" si="341"/>
        <v>1</v>
      </c>
      <c r="JI38" s="310">
        <f t="shared" si="342"/>
        <v>0.00483333333333334</v>
      </c>
      <c r="JJ38" s="311">
        <f t="shared" si="343"/>
        <v>1</v>
      </c>
      <c r="JK38" s="146">
        <f t="shared" si="344"/>
        <v>1</v>
      </c>
      <c r="JL38" s="310">
        <f t="shared" si="345"/>
        <v>0.00644444444444445</v>
      </c>
      <c r="JM38" s="311">
        <f t="shared" si="346"/>
        <v>1</v>
      </c>
      <c r="JN38" s="146">
        <f t="shared" si="347"/>
        <v>1</v>
      </c>
      <c r="JO38" s="310">
        <f t="shared" si="348"/>
        <v>0.00805555555555556</v>
      </c>
      <c r="JP38" s="311">
        <f t="shared" si="349"/>
        <v>1</v>
      </c>
      <c r="JQ38" s="146">
        <f t="shared" si="350"/>
        <v>1</v>
      </c>
      <c r="JR38" s="310">
        <f t="shared" si="351"/>
        <v>0.0161111111111111</v>
      </c>
      <c r="JS38" s="311">
        <f t="shared" si="352"/>
        <v>1</v>
      </c>
      <c r="JT38" s="146">
        <f t="shared" si="353"/>
        <v>1</v>
      </c>
      <c r="JU38" s="310">
        <f t="shared" si="354"/>
        <v>0.0322222222222222</v>
      </c>
      <c r="JV38" s="311">
        <f t="shared" si="355"/>
        <v>1</v>
      </c>
      <c r="JW38" s="146">
        <f t="shared" si="356"/>
        <v>1</v>
      </c>
      <c r="JX38" s="310">
        <f t="shared" si="357"/>
        <v>0.0483333333333334</v>
      </c>
      <c r="JY38" s="311">
        <f t="shared" si="358"/>
        <v>1</v>
      </c>
      <c r="JZ38" s="146">
        <f t="shared" si="359"/>
        <v>1</v>
      </c>
      <c r="KA38" s="310">
        <f t="shared" si="360"/>
        <v>0.0644444444444445</v>
      </c>
      <c r="KB38" s="311">
        <f t="shared" si="361"/>
        <v>1</v>
      </c>
      <c r="KC38" s="146">
        <f t="shared" si="362"/>
        <v>1</v>
      </c>
      <c r="KD38" s="310">
        <f t="shared" si="363"/>
        <v>0.0805555555555556</v>
      </c>
      <c r="KI38" s="334">
        <f t="shared" ref="KI38:LB38" si="393">$AI38*KI$4/10000*$F38*KI$3/$KQ$1</f>
        <v>0</v>
      </c>
      <c r="KJ38" s="334">
        <f t="shared" si="393"/>
        <v>0</v>
      </c>
      <c r="KK38" s="334">
        <f t="shared" si="393"/>
        <v>0</v>
      </c>
      <c r="KL38" s="334">
        <f t="shared" si="393"/>
        <v>0.0058</v>
      </c>
      <c r="KM38" s="334">
        <f t="shared" si="393"/>
        <v>0.00725</v>
      </c>
      <c r="KN38" s="334">
        <f t="shared" si="393"/>
        <v>0.0145</v>
      </c>
      <c r="KO38" s="334">
        <f t="shared" si="393"/>
        <v>0.029</v>
      </c>
      <c r="KP38" s="334">
        <f t="shared" si="393"/>
        <v>0.0435</v>
      </c>
      <c r="KQ38" s="334">
        <f t="shared" si="393"/>
        <v>0.058</v>
      </c>
      <c r="KR38" s="334">
        <f t="shared" si="393"/>
        <v>0.0725</v>
      </c>
      <c r="KS38" s="334">
        <f t="shared" si="393"/>
        <v>0.145</v>
      </c>
      <c r="KT38" s="334">
        <f t="shared" si="393"/>
        <v>0.18125</v>
      </c>
      <c r="KU38" s="334">
        <f t="shared" si="393"/>
        <v>0.181221</v>
      </c>
      <c r="KV38" s="334">
        <f t="shared" si="393"/>
        <v>0.181192</v>
      </c>
      <c r="KW38" s="334">
        <f t="shared" si="393"/>
        <v>0.1811775</v>
      </c>
      <c r="KX38" s="334">
        <f t="shared" si="393"/>
        <v>0.181105</v>
      </c>
      <c r="KY38" s="334">
        <f t="shared" si="393"/>
        <v>0.18096</v>
      </c>
      <c r="KZ38" s="334">
        <f t="shared" si="393"/>
        <v>0.18096</v>
      </c>
      <c r="LA38" s="334">
        <f t="shared" si="393"/>
        <v>0.18096</v>
      </c>
      <c r="LB38" s="334">
        <f t="shared" si="393"/>
        <v>0.180525</v>
      </c>
      <c r="LI38" s="79">
        <v>0.029</v>
      </c>
      <c r="LJ38" s="79">
        <v>0.116</v>
      </c>
      <c r="LK38" s="79">
        <v>0.725</v>
      </c>
      <c r="LN38" s="108"/>
      <c r="LO38" s="343">
        <v>0.05</v>
      </c>
      <c r="LP38" s="343">
        <v>0.05</v>
      </c>
      <c r="LQ38" s="343">
        <v>0.05</v>
      </c>
      <c r="LR38" s="343">
        <v>0.05</v>
      </c>
      <c r="LS38" s="343">
        <v>0.05</v>
      </c>
      <c r="LT38" s="343">
        <v>0.025</v>
      </c>
      <c r="LU38" s="343">
        <v>0.025</v>
      </c>
      <c r="LV38" s="343">
        <v>0.025</v>
      </c>
      <c r="LW38" s="343">
        <v>0.025</v>
      </c>
      <c r="LX38" s="343">
        <v>0.025</v>
      </c>
      <c r="LY38" s="343">
        <v>0.005</v>
      </c>
      <c r="LZ38" s="343">
        <v>0.005</v>
      </c>
      <c r="MA38" s="343">
        <v>0.005</v>
      </c>
      <c r="MB38" s="343">
        <v>0.005</v>
      </c>
      <c r="MC38" s="343">
        <v>0.005</v>
      </c>
      <c r="MD38" s="343">
        <v>0.0009</v>
      </c>
      <c r="ME38" s="343">
        <v>0.0009</v>
      </c>
      <c r="MF38" s="343">
        <v>0.0009</v>
      </c>
      <c r="MG38" s="343">
        <v>0.0009</v>
      </c>
      <c r="MH38" s="343">
        <v>0.0009</v>
      </c>
      <c r="MI38" s="343">
        <v>0.0006</v>
      </c>
      <c r="MJ38" s="343">
        <v>0.00045</v>
      </c>
      <c r="MK38" s="343">
        <v>0.0004</v>
      </c>
      <c r="ML38" s="343">
        <v>0.0003</v>
      </c>
      <c r="MM38" s="343">
        <v>0.00025</v>
      </c>
      <c r="MN38" s="343">
        <v>0.00025</v>
      </c>
      <c r="MO38" s="343">
        <v>0.0002</v>
      </c>
      <c r="MP38" s="343">
        <v>0.0002</v>
      </c>
      <c r="MQ38" s="343"/>
      <c r="MR38" s="104">
        <v>1</v>
      </c>
      <c r="MS38" s="104">
        <v>1</v>
      </c>
      <c r="MT38" s="104">
        <v>1</v>
      </c>
      <c r="MU38" s="104">
        <v>1</v>
      </c>
      <c r="MV38" s="104">
        <v>1</v>
      </c>
      <c r="MW38" s="104">
        <v>1</v>
      </c>
      <c r="MX38" s="91">
        <v>3</v>
      </c>
      <c r="MY38" s="91">
        <v>3</v>
      </c>
      <c r="MZ38" s="91">
        <v>3</v>
      </c>
      <c r="NA38" s="91">
        <v>3</v>
      </c>
      <c r="NB38" s="91">
        <v>3</v>
      </c>
      <c r="NC38" s="91">
        <v>3</v>
      </c>
      <c r="ND38" s="91">
        <v>3</v>
      </c>
      <c r="NE38" s="91">
        <v>3</v>
      </c>
      <c r="NF38" s="91">
        <v>3</v>
      </c>
      <c r="NG38" s="91">
        <v>5</v>
      </c>
      <c r="NH38" s="91">
        <v>5</v>
      </c>
      <c r="NI38" s="91">
        <v>5</v>
      </c>
      <c r="NJ38" s="91">
        <v>5</v>
      </c>
      <c r="NK38" s="91">
        <v>5</v>
      </c>
      <c r="NL38" s="91">
        <v>5</v>
      </c>
      <c r="NM38" s="91">
        <v>5</v>
      </c>
      <c r="NN38" s="91">
        <v>5</v>
      </c>
      <c r="NO38" s="91">
        <v>5</v>
      </c>
      <c r="NP38" s="91">
        <v>5</v>
      </c>
      <c r="NQ38" s="91">
        <v>5</v>
      </c>
      <c r="NR38" s="91">
        <v>5</v>
      </c>
      <c r="NS38" s="91">
        <v>5</v>
      </c>
      <c r="NT38" s="91"/>
      <c r="NU38" s="345">
        <f t="shared" si="365"/>
        <v>0.00725</v>
      </c>
      <c r="NV38" s="345">
        <f t="shared" si="366"/>
        <v>0.0145</v>
      </c>
      <c r="NW38" s="345">
        <f t="shared" si="367"/>
        <v>0.02175</v>
      </c>
      <c r="NX38" s="345">
        <f t="shared" si="368"/>
        <v>0.029</v>
      </c>
      <c r="NY38" s="345">
        <f t="shared" si="369"/>
        <v>0.03625</v>
      </c>
      <c r="NZ38" s="345">
        <f t="shared" si="370"/>
        <v>0.03625</v>
      </c>
      <c r="OA38" s="345">
        <f t="shared" si="371"/>
        <v>0.0241666666666667</v>
      </c>
      <c r="OB38" s="345">
        <f t="shared" si="372"/>
        <v>0.03625</v>
      </c>
      <c r="OC38" s="345">
        <f t="shared" si="373"/>
        <v>0.0483333333333333</v>
      </c>
      <c r="OD38" s="345">
        <f t="shared" si="374"/>
        <v>0.0604166666666667</v>
      </c>
      <c r="OE38" s="345">
        <f t="shared" si="375"/>
        <v>0.0241666666666667</v>
      </c>
      <c r="OF38" s="345">
        <f t="shared" si="376"/>
        <v>0.0483333333333333</v>
      </c>
      <c r="OG38" s="345">
        <f t="shared" si="377"/>
        <v>0.0725</v>
      </c>
      <c r="OH38" s="345">
        <f t="shared" si="378"/>
        <v>0.0966666666666667</v>
      </c>
      <c r="OI38" s="345">
        <f t="shared" si="379"/>
        <v>0.120833333333333</v>
      </c>
      <c r="OJ38" s="345">
        <f t="shared" si="380"/>
        <v>0.0261</v>
      </c>
      <c r="OK38" s="345">
        <f t="shared" si="381"/>
        <v>0.0522</v>
      </c>
      <c r="OL38" s="345">
        <f t="shared" si="382"/>
        <v>0.0783</v>
      </c>
      <c r="OM38" s="345">
        <f t="shared" si="383"/>
        <v>0.1044</v>
      </c>
      <c r="ON38" s="345">
        <f t="shared" si="384"/>
        <v>0.1305</v>
      </c>
      <c r="OO38" s="345">
        <f t="shared" si="385"/>
        <v>0.1305</v>
      </c>
      <c r="OP38" s="345">
        <f t="shared" si="386"/>
        <v>0.1305</v>
      </c>
      <c r="OQ38" s="345">
        <f t="shared" si="387"/>
        <v>0.145</v>
      </c>
      <c r="OR38" s="345">
        <f t="shared" si="388"/>
        <v>0.1305</v>
      </c>
      <c r="OS38" s="345">
        <f t="shared" si="389"/>
        <v>0.126875</v>
      </c>
      <c r="OT38" s="345">
        <f t="shared" si="390"/>
        <v>0.145</v>
      </c>
      <c r="OU38" s="345">
        <f t="shared" si="391"/>
        <v>0.1305</v>
      </c>
      <c r="OV38" s="345">
        <f t="shared" si="392"/>
        <v>0.145</v>
      </c>
      <c r="OY38" s="358">
        <v>0.5</v>
      </c>
      <c r="OZ38" s="357">
        <v>0.0304176284727338</v>
      </c>
      <c r="PA38" s="377">
        <v>0.00817095680514044</v>
      </c>
      <c r="PE38" s="369"/>
      <c r="PF38" s="370">
        <f>PF$3*$F38*$AG38*PF$4/'[1]Sheet3 '!$AJ$5</f>
        <v>0.0406</v>
      </c>
      <c r="PG38" s="370">
        <f>PG$3*$F38*$AG38*PG$4/'[1]Sheet3 '!$AJ$5</f>
        <v>0.0405855</v>
      </c>
      <c r="PH38" s="370">
        <f>PH$3*$F38*$AG38*PH$4/'[1]Sheet3 '!$AJ$5</f>
        <v>0.0406</v>
      </c>
      <c r="PI38" s="370">
        <f>PI$3*$F38*$AG38*PI$4/'[1]Sheet3 '!$AJ$5</f>
        <v>0.03654</v>
      </c>
      <c r="PJ38" s="370">
        <f>PJ$3*$F38*$AG38*PJ$4/'[1]Sheet3 '!$AJ$5</f>
        <v>0.03654</v>
      </c>
      <c r="PK38" s="370">
        <f>PK$3*$F38*$AG38*PK$4/'[1]Sheet3 '!$AJ$5</f>
        <v>0.0348</v>
      </c>
      <c r="PL38" s="370">
        <f>PL$3*$F38*$AG38*PL$4/'[1]Sheet3 '!$AJ$5</f>
        <v>0.03132</v>
      </c>
      <c r="PM38" s="370">
        <f>PM$3*$F38*$AG38*PM$4/'[1]Sheet3 '!$AJ$5</f>
        <v>0.02958</v>
      </c>
      <c r="PN38" s="370">
        <f>PN$3*$F38*$AG38*PN$4/'[1]Sheet3 '!$AJ$5</f>
        <v>0.026854</v>
      </c>
      <c r="PO38" s="370">
        <f>PO$3*$F38*$AG38*PO$4/'[1]Sheet3 '!$AJ$5</f>
        <v>0.0232</v>
      </c>
      <c r="PP38" s="370">
        <f>PP$3*$F38*$AG38*PP$4/'[1]Sheet3 '!$AJ$5</f>
        <v>0.02088</v>
      </c>
      <c r="PQ38" s="370">
        <f>PQ$3*$F38*$AG38*PQ$4/'[1]Sheet3 '!$AJ$5</f>
        <v>0.01856</v>
      </c>
      <c r="PR38" s="370">
        <f>PR$3*$F38*$AG38*PR$4/'[1]Sheet3 '!$AJ$5</f>
        <v>0.0116</v>
      </c>
      <c r="PS38" s="367"/>
      <c r="PT38" s="367"/>
      <c r="PU38" s="367"/>
    </row>
    <row r="39" ht="16.2" spans="1:437">
      <c r="A39" s="39">
        <v>33</v>
      </c>
      <c r="B39" s="39" t="s">
        <v>467</v>
      </c>
      <c r="C39" s="39">
        <v>4</v>
      </c>
      <c r="D39" s="39">
        <v>-1</v>
      </c>
      <c r="E39" s="39"/>
      <c r="F39" s="96">
        <v>150</v>
      </c>
      <c r="G39" s="107" t="s">
        <v>468</v>
      </c>
      <c r="H39" s="39">
        <f t="shared" si="232"/>
        <v>150</v>
      </c>
      <c r="I39" s="129"/>
      <c r="J39" s="39">
        <f t="shared" si="6"/>
        <v>150</v>
      </c>
      <c r="K39" s="127" t="s">
        <v>469</v>
      </c>
      <c r="L39" s="127"/>
      <c r="M39" s="128">
        <f t="shared" si="178"/>
        <v>33</v>
      </c>
      <c r="N39" s="39">
        <f t="shared" si="225"/>
        <v>0</v>
      </c>
      <c r="O39" s="39">
        <f t="shared" si="225"/>
        <v>0</v>
      </c>
      <c r="P39" s="39">
        <v>0</v>
      </c>
      <c r="Q39" s="140">
        <v>0.104167</v>
      </c>
      <c r="R39" s="91">
        <v>5</v>
      </c>
      <c r="S39" s="141">
        <v>0</v>
      </c>
      <c r="T39" s="146">
        <f t="shared" si="233"/>
        <v>0.05</v>
      </c>
      <c r="U39" s="143">
        <f t="shared" si="221"/>
        <v>2</v>
      </c>
      <c r="V39" s="143" t="s">
        <v>287</v>
      </c>
      <c r="W39" s="147">
        <v>0</v>
      </c>
      <c r="X39" s="145">
        <v>14</v>
      </c>
      <c r="Y39" s="166">
        <v>1</v>
      </c>
      <c r="Z39" s="143" t="str">
        <f t="shared" si="212"/>
        <v>[[0,1],[0,1],[0,1],[0,1],[0,1],[0,1],[0,1],[0,1],[0,1],[0,1],[0,2],[0,4],[0,6],[0,8],[0,10],[0,20],[0,40],[0,60],[0,80],[0,100]]</v>
      </c>
      <c r="AA39" s="143">
        <v>1</v>
      </c>
      <c r="AB39" s="143">
        <v>1</v>
      </c>
      <c r="AC39" s="143" t="str">
        <f t="shared" si="234"/>
        <v>[[1,1],[1,1],[1,1],[1,1],[1,1],[1,1],[1,1],[1,1],[1,1],[1,1],[1,1],[1,1],[1,1],[1,1],[1,1],[1,1],[1,1],[1,1],[1,1],[1,1]]</v>
      </c>
      <c r="AD39" s="39">
        <v>0</v>
      </c>
      <c r="AE39" s="170">
        <v>1</v>
      </c>
      <c r="AF39" s="168">
        <f t="shared" si="226"/>
        <v>0</v>
      </c>
      <c r="AG39" s="168">
        <v>0.1</v>
      </c>
      <c r="AH39" s="168">
        <v>0</v>
      </c>
      <c r="AI39" s="186">
        <f t="shared" si="222"/>
        <v>0.05</v>
      </c>
      <c r="AJ39" s="186">
        <f t="shared" si="227"/>
        <v>0.02</v>
      </c>
      <c r="AK39" s="186">
        <f t="shared" si="227"/>
        <v>0.008</v>
      </c>
      <c r="AL39" s="187">
        <v>0.001</v>
      </c>
      <c r="AM39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39" s="39" t="str">
        <f t="shared" si="213"/>
        <v>[[2,5],[3,2],[4,1]]</v>
      </c>
      <c r="AO39" s="195" t="str">
        <f t="shared" si="214"/>
        <v>[0.8,0.4,0.266667]</v>
      </c>
      <c r="AP39" s="195">
        <v>0</v>
      </c>
      <c r="AQ39" s="195">
        <v>1</v>
      </c>
      <c r="AR39" s="195">
        <f t="shared" si="236"/>
        <v>1</v>
      </c>
      <c r="AS39" s="195">
        <v>1</v>
      </c>
      <c r="AT39" s="195">
        <v>0.8</v>
      </c>
      <c r="AU39" s="195" t="s">
        <v>288</v>
      </c>
      <c r="AV39" s="195">
        <v>2</v>
      </c>
      <c r="AW39" s="199">
        <v>12</v>
      </c>
      <c r="AX39" s="39">
        <f t="shared" si="223"/>
        <v>1</v>
      </c>
      <c r="AY39" s="39">
        <v>0</v>
      </c>
      <c r="AZ39" s="96">
        <v>2</v>
      </c>
      <c r="BA39" s="96"/>
      <c r="BB39" s="96" t="s">
        <v>289</v>
      </c>
      <c r="BC39" s="39">
        <v>1</v>
      </c>
      <c r="BD39" s="115">
        <f t="shared" si="210"/>
        <v>1.5</v>
      </c>
      <c r="BE39" s="39"/>
      <c r="BF39" s="39"/>
      <c r="BG39" s="39">
        <v>1</v>
      </c>
      <c r="BH39" s="39">
        <v>1</v>
      </c>
      <c r="BI39" s="39" t="s">
        <v>470</v>
      </c>
      <c r="BJ39" s="203">
        <v>1</v>
      </c>
      <c r="BK39" s="203">
        <v>0.6</v>
      </c>
      <c r="BL39" s="96">
        <f t="shared" si="215"/>
        <v>150</v>
      </c>
      <c r="BM39" s="96" t="s">
        <v>424</v>
      </c>
      <c r="BN39" s="96">
        <v>1</v>
      </c>
      <c r="BO39" s="96" t="s">
        <v>292</v>
      </c>
      <c r="BP39" s="96" t="s">
        <v>401</v>
      </c>
      <c r="BQ39" s="207" t="s">
        <v>471</v>
      </c>
      <c r="BR39" s="207" t="s">
        <v>472</v>
      </c>
      <c r="BS39" s="128">
        <v>8</v>
      </c>
      <c r="BT39" s="128">
        <v>1</v>
      </c>
      <c r="BU39" s="127"/>
      <c r="BV39" s="127"/>
      <c r="BW39" s="127" t="s">
        <v>295</v>
      </c>
      <c r="BX39" s="218">
        <v>0</v>
      </c>
      <c r="BY39" s="128">
        <f t="shared" si="237"/>
        <v>15</v>
      </c>
      <c r="BZ39" s="219" t="str">
        <f t="shared" si="238"/>
        <v>[15,6,150,15]</v>
      </c>
      <c r="CA39" s="42">
        <v>0</v>
      </c>
      <c r="CB39" s="42">
        <v>1</v>
      </c>
      <c r="CC39" s="42">
        <v>1</v>
      </c>
      <c r="CD39" s="42">
        <v>1</v>
      </c>
      <c r="CE39" s="42">
        <v>1</v>
      </c>
      <c r="CF39" s="42">
        <v>0</v>
      </c>
      <c r="CG39" s="42">
        <v>1</v>
      </c>
      <c r="CH39" s="42"/>
      <c r="CI39" s="42"/>
      <c r="CJ39" s="42"/>
      <c r="CK39" s="42"/>
      <c r="CL39" s="42"/>
      <c r="CM39" s="42"/>
      <c r="CN39" s="42"/>
      <c r="CO39" s="42"/>
      <c r="CP39" s="42" t="s">
        <v>403</v>
      </c>
      <c r="CQ39" s="42"/>
      <c r="CR39" s="42"/>
      <c r="CS39" s="53" t="s">
        <v>297</v>
      </c>
      <c r="CT39" s="53">
        <v>1</v>
      </c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 t="s">
        <v>473</v>
      </c>
      <c r="DV39" s="42">
        <f t="shared" si="21"/>
        <v>15</v>
      </c>
      <c r="DW39" s="128">
        <f t="shared" si="22"/>
        <v>6</v>
      </c>
      <c r="DX39" s="128">
        <f t="shared" si="23"/>
        <v>150</v>
      </c>
      <c r="DY39" s="128">
        <f t="shared" si="239"/>
        <v>15</v>
      </c>
      <c r="DZ39" s="128"/>
      <c r="EA39" s="167"/>
      <c r="EB39" s="259"/>
      <c r="EC39" s="96"/>
      <c r="ED39" s="261"/>
      <c r="EE39" s="96"/>
      <c r="EF39" s="260"/>
      <c r="EG39" s="96"/>
      <c r="EH39" s="275"/>
      <c r="EI39" s="96"/>
      <c r="EJ39" s="96"/>
      <c r="EK39" s="269">
        <f t="shared" si="240"/>
        <v>165</v>
      </c>
      <c r="EL39" s="270">
        <f>EL38</f>
        <v>0.1</v>
      </c>
      <c r="EM39" s="271">
        <v>2</v>
      </c>
      <c r="EN39" s="108">
        <v>5</v>
      </c>
      <c r="EO39" s="271">
        <v>3</v>
      </c>
      <c r="EP39" s="108">
        <v>2</v>
      </c>
      <c r="EQ39" s="271">
        <v>4</v>
      </c>
      <c r="ER39" s="108">
        <v>1</v>
      </c>
      <c r="ES39" s="108">
        <f t="shared" si="241"/>
        <v>2.5</v>
      </c>
      <c r="ET39" s="108">
        <f t="shared" si="242"/>
        <v>7.5</v>
      </c>
      <c r="EU39" s="283">
        <f t="shared" si="243"/>
        <v>0.8</v>
      </c>
      <c r="EV39" s="108">
        <f t="shared" si="244"/>
        <v>15</v>
      </c>
      <c r="EW39" s="293">
        <f t="shared" si="245"/>
        <v>0.4</v>
      </c>
      <c r="EX39" s="108">
        <f t="shared" si="246"/>
        <v>22.5</v>
      </c>
      <c r="EY39" s="294">
        <f t="shared" si="247"/>
        <v>0.266667</v>
      </c>
      <c r="FB39" s="300"/>
      <c r="FC39" s="91"/>
      <c r="FG39" s="310"/>
      <c r="FH39" s="311">
        <v>0</v>
      </c>
      <c r="FI39" s="146">
        <v>1</v>
      </c>
      <c r="FJ39" s="310">
        <f t="shared" si="248"/>
        <v>0</v>
      </c>
      <c r="FK39" s="311">
        <f t="shared" si="249"/>
        <v>0</v>
      </c>
      <c r="FL39" s="146">
        <f t="shared" si="250"/>
        <v>1</v>
      </c>
      <c r="FM39" s="310">
        <f t="shared" si="251"/>
        <v>0</v>
      </c>
      <c r="FN39" s="311">
        <f t="shared" si="252"/>
        <v>0</v>
      </c>
      <c r="FO39" s="146">
        <f t="shared" si="253"/>
        <v>1</v>
      </c>
      <c r="FP39" s="310">
        <f t="shared" si="254"/>
        <v>0</v>
      </c>
      <c r="FQ39" s="311">
        <f t="shared" si="255"/>
        <v>0</v>
      </c>
      <c r="FR39" s="146">
        <f t="shared" si="256"/>
        <v>1</v>
      </c>
      <c r="FS39" s="310">
        <f t="shared" si="257"/>
        <v>0</v>
      </c>
      <c r="FT39" s="311">
        <f t="shared" si="258"/>
        <v>0</v>
      </c>
      <c r="FU39" s="146">
        <f t="shared" si="259"/>
        <v>1</v>
      </c>
      <c r="FV39" s="310">
        <f t="shared" si="260"/>
        <v>0</v>
      </c>
      <c r="FW39" s="311">
        <f t="shared" si="261"/>
        <v>0</v>
      </c>
      <c r="FX39" s="146">
        <f t="shared" si="262"/>
        <v>1</v>
      </c>
      <c r="FY39" s="310">
        <f t="shared" si="263"/>
        <v>0</v>
      </c>
      <c r="FZ39" s="311">
        <f t="shared" si="264"/>
        <v>0</v>
      </c>
      <c r="GA39" s="146">
        <f t="shared" si="265"/>
        <v>1</v>
      </c>
      <c r="GB39" s="310">
        <f t="shared" si="266"/>
        <v>0</v>
      </c>
      <c r="GC39" s="311">
        <f t="shared" si="267"/>
        <v>0</v>
      </c>
      <c r="GD39" s="146">
        <f t="shared" si="268"/>
        <v>1</v>
      </c>
      <c r="GE39" s="310">
        <f t="shared" si="269"/>
        <v>0</v>
      </c>
      <c r="GF39" s="311">
        <f t="shared" si="270"/>
        <v>0</v>
      </c>
      <c r="GG39" s="146">
        <f t="shared" si="271"/>
        <v>1</v>
      </c>
      <c r="GH39" s="310">
        <f t="shared" si="272"/>
        <v>0</v>
      </c>
      <c r="GI39" s="311">
        <f t="shared" si="273"/>
        <v>0</v>
      </c>
      <c r="GJ39" s="146">
        <f t="shared" si="274"/>
        <v>1</v>
      </c>
      <c r="GK39" s="310">
        <f t="shared" si="275"/>
        <v>0</v>
      </c>
      <c r="GL39" s="311">
        <f t="shared" si="276"/>
        <v>0</v>
      </c>
      <c r="GM39" s="146">
        <f t="shared" si="277"/>
        <v>2</v>
      </c>
      <c r="GN39" s="310">
        <f t="shared" si="278"/>
        <v>0</v>
      </c>
      <c r="GO39" s="311">
        <f t="shared" si="279"/>
        <v>0</v>
      </c>
      <c r="GP39" s="146">
        <f t="shared" si="280"/>
        <v>4</v>
      </c>
      <c r="GQ39" s="310">
        <f t="shared" si="281"/>
        <v>0</v>
      </c>
      <c r="GR39" s="311">
        <f t="shared" si="282"/>
        <v>0</v>
      </c>
      <c r="GS39" s="146">
        <f t="shared" si="283"/>
        <v>6</v>
      </c>
      <c r="GT39" s="310">
        <f t="shared" si="284"/>
        <v>0</v>
      </c>
      <c r="GU39" s="311">
        <f t="shared" si="285"/>
        <v>0</v>
      </c>
      <c r="GV39" s="146">
        <f t="shared" si="286"/>
        <v>8</v>
      </c>
      <c r="GW39" s="310">
        <f t="shared" si="287"/>
        <v>0</v>
      </c>
      <c r="GX39" s="311">
        <f t="shared" si="288"/>
        <v>0</v>
      </c>
      <c r="GY39" s="146">
        <f t="shared" si="289"/>
        <v>10</v>
      </c>
      <c r="GZ39" s="310">
        <f t="shared" si="290"/>
        <v>0</v>
      </c>
      <c r="HA39" s="311">
        <f t="shared" si="291"/>
        <v>0</v>
      </c>
      <c r="HB39" s="146">
        <f t="shared" si="292"/>
        <v>20</v>
      </c>
      <c r="HC39" s="310">
        <f t="shared" si="293"/>
        <v>0</v>
      </c>
      <c r="HD39" s="311">
        <f t="shared" si="294"/>
        <v>0</v>
      </c>
      <c r="HE39" s="146">
        <f t="shared" si="295"/>
        <v>40</v>
      </c>
      <c r="HF39" s="310">
        <f t="shared" si="296"/>
        <v>0</v>
      </c>
      <c r="HG39" s="311">
        <f t="shared" si="297"/>
        <v>0</v>
      </c>
      <c r="HH39" s="146">
        <f t="shared" si="298"/>
        <v>60</v>
      </c>
      <c r="HI39" s="310">
        <f t="shared" si="299"/>
        <v>0</v>
      </c>
      <c r="HJ39" s="311">
        <f t="shared" si="300"/>
        <v>0</v>
      </c>
      <c r="HK39" s="146">
        <f t="shared" si="301"/>
        <v>80</v>
      </c>
      <c r="HL39" s="310">
        <f t="shared" si="302"/>
        <v>0</v>
      </c>
      <c r="HM39" s="311">
        <f t="shared" si="303"/>
        <v>0</v>
      </c>
      <c r="HN39" s="146">
        <f t="shared" si="304"/>
        <v>100</v>
      </c>
      <c r="HO39" s="310">
        <f t="shared" si="305"/>
        <v>0</v>
      </c>
      <c r="HQ39" s="300"/>
      <c r="HR39" s="91"/>
      <c r="HV39" s="310"/>
      <c r="HW39" s="311">
        <v>1</v>
      </c>
      <c r="HX39" s="146">
        <v>1</v>
      </c>
      <c r="HY39" s="310">
        <f t="shared" si="306"/>
        <v>1.66666666666667e-5</v>
      </c>
      <c r="HZ39" s="311">
        <f t="shared" si="307"/>
        <v>1</v>
      </c>
      <c r="IA39" s="146">
        <f t="shared" si="308"/>
        <v>1</v>
      </c>
      <c r="IB39" s="310">
        <f t="shared" si="309"/>
        <v>3.33333333333334e-5</v>
      </c>
      <c r="IC39" s="311">
        <f t="shared" si="310"/>
        <v>1</v>
      </c>
      <c r="ID39" s="146">
        <f t="shared" si="311"/>
        <v>1</v>
      </c>
      <c r="IE39" s="310">
        <f t="shared" si="312"/>
        <v>5e-5</v>
      </c>
      <c r="IF39" s="311">
        <f t="shared" si="313"/>
        <v>1</v>
      </c>
      <c r="IG39" s="146">
        <f t="shared" si="314"/>
        <v>1</v>
      </c>
      <c r="IH39" s="310">
        <f t="shared" si="315"/>
        <v>6.66666666666667e-5</v>
      </c>
      <c r="II39" s="311">
        <f t="shared" si="316"/>
        <v>1</v>
      </c>
      <c r="IJ39" s="146">
        <f t="shared" si="317"/>
        <v>1</v>
      </c>
      <c r="IK39" s="310">
        <f t="shared" si="318"/>
        <v>8.33333333333334e-5</v>
      </c>
      <c r="IL39" s="311">
        <f t="shared" si="319"/>
        <v>1</v>
      </c>
      <c r="IM39" s="146">
        <f t="shared" si="320"/>
        <v>1</v>
      </c>
      <c r="IN39" s="310">
        <f t="shared" si="321"/>
        <v>0.000166666666666667</v>
      </c>
      <c r="IO39" s="311">
        <f t="shared" si="322"/>
        <v>1</v>
      </c>
      <c r="IP39" s="146">
        <f t="shared" si="323"/>
        <v>1</v>
      </c>
      <c r="IQ39" s="310">
        <f t="shared" si="324"/>
        <v>0.000333333333333334</v>
      </c>
      <c r="IR39" s="311">
        <f t="shared" si="325"/>
        <v>1</v>
      </c>
      <c r="IS39" s="146">
        <f t="shared" si="326"/>
        <v>1</v>
      </c>
      <c r="IT39" s="310">
        <f t="shared" si="327"/>
        <v>0.0005</v>
      </c>
      <c r="IU39" s="311">
        <f t="shared" si="328"/>
        <v>1</v>
      </c>
      <c r="IV39" s="146">
        <f t="shared" si="329"/>
        <v>1</v>
      </c>
      <c r="IW39" s="310">
        <f t="shared" si="330"/>
        <v>0.000666666666666667</v>
      </c>
      <c r="IX39" s="311">
        <f t="shared" si="331"/>
        <v>1</v>
      </c>
      <c r="IY39" s="146">
        <f t="shared" si="332"/>
        <v>1</v>
      </c>
      <c r="IZ39" s="310">
        <f t="shared" si="333"/>
        <v>0.000833333333333334</v>
      </c>
      <c r="JA39" s="311">
        <f t="shared" si="334"/>
        <v>1</v>
      </c>
      <c r="JB39" s="146">
        <f t="shared" si="335"/>
        <v>1</v>
      </c>
      <c r="JC39" s="310">
        <f t="shared" si="336"/>
        <v>0.00166666666666667</v>
      </c>
      <c r="JD39" s="311">
        <f t="shared" si="337"/>
        <v>1</v>
      </c>
      <c r="JE39" s="146">
        <f t="shared" si="338"/>
        <v>1</v>
      </c>
      <c r="JF39" s="310">
        <f t="shared" si="339"/>
        <v>0.00333333333333334</v>
      </c>
      <c r="JG39" s="311">
        <f t="shared" si="340"/>
        <v>1</v>
      </c>
      <c r="JH39" s="146">
        <f t="shared" si="341"/>
        <v>1</v>
      </c>
      <c r="JI39" s="310">
        <f t="shared" si="342"/>
        <v>0.005</v>
      </c>
      <c r="JJ39" s="311">
        <f t="shared" si="343"/>
        <v>1</v>
      </c>
      <c r="JK39" s="146">
        <f t="shared" si="344"/>
        <v>1</v>
      </c>
      <c r="JL39" s="310">
        <f t="shared" si="345"/>
        <v>0.00666666666666667</v>
      </c>
      <c r="JM39" s="311">
        <f t="shared" si="346"/>
        <v>1</v>
      </c>
      <c r="JN39" s="146">
        <f t="shared" si="347"/>
        <v>1</v>
      </c>
      <c r="JO39" s="310">
        <f t="shared" si="348"/>
        <v>0.00833333333333334</v>
      </c>
      <c r="JP39" s="311">
        <f t="shared" si="349"/>
        <v>1</v>
      </c>
      <c r="JQ39" s="146">
        <f t="shared" si="350"/>
        <v>1</v>
      </c>
      <c r="JR39" s="310">
        <f t="shared" si="351"/>
        <v>0.0166666666666667</v>
      </c>
      <c r="JS39" s="311">
        <f t="shared" si="352"/>
        <v>1</v>
      </c>
      <c r="JT39" s="146">
        <f t="shared" si="353"/>
        <v>1</v>
      </c>
      <c r="JU39" s="310">
        <f t="shared" si="354"/>
        <v>0.0333333333333334</v>
      </c>
      <c r="JV39" s="311">
        <f t="shared" si="355"/>
        <v>1</v>
      </c>
      <c r="JW39" s="146">
        <f t="shared" si="356"/>
        <v>1</v>
      </c>
      <c r="JX39" s="310">
        <f t="shared" si="357"/>
        <v>0.05</v>
      </c>
      <c r="JY39" s="311">
        <f t="shared" si="358"/>
        <v>1</v>
      </c>
      <c r="JZ39" s="146">
        <f t="shared" si="359"/>
        <v>1</v>
      </c>
      <c r="KA39" s="310">
        <f t="shared" si="360"/>
        <v>0.0666666666666667</v>
      </c>
      <c r="KB39" s="311">
        <f t="shared" si="361"/>
        <v>1</v>
      </c>
      <c r="KC39" s="146">
        <f t="shared" si="362"/>
        <v>1</v>
      </c>
      <c r="KD39" s="310">
        <f t="shared" si="363"/>
        <v>0.0833333333333334</v>
      </c>
      <c r="KI39" s="334">
        <f t="shared" ref="KI39:LB39" si="394">$AI39*KI$4/10000*$F39*KI$3/$KQ$1</f>
        <v>0</v>
      </c>
      <c r="KJ39" s="334">
        <f t="shared" si="394"/>
        <v>0</v>
      </c>
      <c r="KK39" s="334">
        <f t="shared" si="394"/>
        <v>0</v>
      </c>
      <c r="KL39" s="334">
        <f t="shared" si="394"/>
        <v>0.006</v>
      </c>
      <c r="KM39" s="334">
        <f t="shared" si="394"/>
        <v>0.0075</v>
      </c>
      <c r="KN39" s="334">
        <f t="shared" si="394"/>
        <v>0.015</v>
      </c>
      <c r="KO39" s="334">
        <f t="shared" si="394"/>
        <v>0.03</v>
      </c>
      <c r="KP39" s="334">
        <f t="shared" si="394"/>
        <v>0.045</v>
      </c>
      <c r="KQ39" s="334">
        <f t="shared" si="394"/>
        <v>0.06</v>
      </c>
      <c r="KR39" s="334">
        <f t="shared" si="394"/>
        <v>0.075</v>
      </c>
      <c r="KS39" s="334">
        <f t="shared" si="394"/>
        <v>0.15</v>
      </c>
      <c r="KT39" s="334">
        <f t="shared" si="394"/>
        <v>0.1875</v>
      </c>
      <c r="KU39" s="334">
        <f t="shared" si="394"/>
        <v>0.18747</v>
      </c>
      <c r="KV39" s="334">
        <f t="shared" si="394"/>
        <v>0.18744</v>
      </c>
      <c r="KW39" s="334">
        <f t="shared" si="394"/>
        <v>0.187425</v>
      </c>
      <c r="KX39" s="334">
        <f t="shared" si="394"/>
        <v>0.18735</v>
      </c>
      <c r="KY39" s="334">
        <f t="shared" si="394"/>
        <v>0.1872</v>
      </c>
      <c r="KZ39" s="334">
        <f t="shared" si="394"/>
        <v>0.1872</v>
      </c>
      <c r="LA39" s="334">
        <f t="shared" si="394"/>
        <v>0.1872</v>
      </c>
      <c r="LB39" s="334">
        <f t="shared" si="394"/>
        <v>0.18675</v>
      </c>
      <c r="LI39" s="79">
        <v>0.03</v>
      </c>
      <c r="LJ39" s="79">
        <v>0.12</v>
      </c>
      <c r="LK39" s="79">
        <v>0.75</v>
      </c>
      <c r="LN39" s="108"/>
      <c r="LO39" s="343">
        <v>0.05</v>
      </c>
      <c r="LP39" s="343">
        <v>0.05</v>
      </c>
      <c r="LQ39" s="343">
        <v>0.05</v>
      </c>
      <c r="LR39" s="343">
        <v>0.05</v>
      </c>
      <c r="LS39" s="343">
        <v>0.05</v>
      </c>
      <c r="LT39" s="343">
        <v>0.025</v>
      </c>
      <c r="LU39" s="343">
        <v>0.025</v>
      </c>
      <c r="LV39" s="343">
        <v>0.025</v>
      </c>
      <c r="LW39" s="343">
        <v>0.025</v>
      </c>
      <c r="LX39" s="343">
        <v>0.025</v>
      </c>
      <c r="LY39" s="343">
        <v>0.005</v>
      </c>
      <c r="LZ39" s="343">
        <v>0.005</v>
      </c>
      <c r="MA39" s="343">
        <v>0.005</v>
      </c>
      <c r="MB39" s="343">
        <v>0.005</v>
      </c>
      <c r="MC39" s="343">
        <v>0.005</v>
      </c>
      <c r="MD39" s="343">
        <v>0.0009</v>
      </c>
      <c r="ME39" s="343">
        <v>0.0009</v>
      </c>
      <c r="MF39" s="343">
        <v>0.0009</v>
      </c>
      <c r="MG39" s="343">
        <v>0.0009</v>
      </c>
      <c r="MH39" s="343">
        <v>0.0009</v>
      </c>
      <c r="MI39" s="343">
        <v>0.0006</v>
      </c>
      <c r="MJ39" s="343">
        <v>0.00045</v>
      </c>
      <c r="MK39" s="343">
        <v>0.0004</v>
      </c>
      <c r="ML39" s="343">
        <v>0.0003</v>
      </c>
      <c r="MM39" s="343">
        <v>0.00025</v>
      </c>
      <c r="MN39" s="343">
        <v>0.00025</v>
      </c>
      <c r="MO39" s="343">
        <v>0.0002</v>
      </c>
      <c r="MP39" s="343">
        <v>0.0002</v>
      </c>
      <c r="MQ39" s="343"/>
      <c r="MR39" s="104">
        <v>1</v>
      </c>
      <c r="MS39" s="104">
        <v>1</v>
      </c>
      <c r="MT39" s="104">
        <v>1</v>
      </c>
      <c r="MU39" s="104">
        <v>1</v>
      </c>
      <c r="MV39" s="104">
        <v>1</v>
      </c>
      <c r="MW39" s="104">
        <v>1</v>
      </c>
      <c r="MX39" s="91">
        <v>3</v>
      </c>
      <c r="MY39" s="91">
        <v>3</v>
      </c>
      <c r="MZ39" s="91">
        <v>3</v>
      </c>
      <c r="NA39" s="91">
        <v>3</v>
      </c>
      <c r="NB39" s="91">
        <v>3</v>
      </c>
      <c r="NC39" s="91">
        <v>3</v>
      </c>
      <c r="ND39" s="91">
        <v>3</v>
      </c>
      <c r="NE39" s="91">
        <v>3</v>
      </c>
      <c r="NF39" s="91">
        <v>3</v>
      </c>
      <c r="NG39" s="91">
        <v>5</v>
      </c>
      <c r="NH39" s="91">
        <v>5</v>
      </c>
      <c r="NI39" s="91">
        <v>5</v>
      </c>
      <c r="NJ39" s="91">
        <v>5</v>
      </c>
      <c r="NK39" s="91">
        <v>5</v>
      </c>
      <c r="NL39" s="91">
        <v>5</v>
      </c>
      <c r="NM39" s="91">
        <v>5</v>
      </c>
      <c r="NN39" s="91">
        <v>5</v>
      </c>
      <c r="NO39" s="91">
        <v>5</v>
      </c>
      <c r="NP39" s="91">
        <v>5</v>
      </c>
      <c r="NQ39" s="91">
        <v>5</v>
      </c>
      <c r="NR39" s="91">
        <v>5</v>
      </c>
      <c r="NS39" s="91">
        <v>5</v>
      </c>
      <c r="NT39" s="91"/>
      <c r="NU39" s="345">
        <f t="shared" si="365"/>
        <v>0.0075</v>
      </c>
      <c r="NV39" s="345">
        <f t="shared" si="366"/>
        <v>0.015</v>
      </c>
      <c r="NW39" s="345">
        <f t="shared" si="367"/>
        <v>0.0225</v>
      </c>
      <c r="NX39" s="345">
        <f t="shared" si="368"/>
        <v>0.03</v>
      </c>
      <c r="NY39" s="345">
        <f t="shared" si="369"/>
        <v>0.0375</v>
      </c>
      <c r="NZ39" s="345">
        <f t="shared" si="370"/>
        <v>0.0375</v>
      </c>
      <c r="OA39" s="345">
        <f t="shared" si="371"/>
        <v>0.025</v>
      </c>
      <c r="OB39" s="345">
        <f t="shared" si="372"/>
        <v>0.0375</v>
      </c>
      <c r="OC39" s="345">
        <f t="shared" si="373"/>
        <v>0.05</v>
      </c>
      <c r="OD39" s="345">
        <f t="shared" si="374"/>
        <v>0.0625</v>
      </c>
      <c r="OE39" s="345">
        <f t="shared" si="375"/>
        <v>0.025</v>
      </c>
      <c r="OF39" s="345">
        <f t="shared" si="376"/>
        <v>0.05</v>
      </c>
      <c r="OG39" s="345">
        <f t="shared" si="377"/>
        <v>0.075</v>
      </c>
      <c r="OH39" s="345">
        <f t="shared" si="378"/>
        <v>0.1</v>
      </c>
      <c r="OI39" s="345">
        <f t="shared" si="379"/>
        <v>0.125</v>
      </c>
      <c r="OJ39" s="345">
        <f t="shared" si="380"/>
        <v>0.027</v>
      </c>
      <c r="OK39" s="345">
        <f t="shared" si="381"/>
        <v>0.054</v>
      </c>
      <c r="OL39" s="345">
        <f t="shared" si="382"/>
        <v>0.081</v>
      </c>
      <c r="OM39" s="345">
        <f t="shared" si="383"/>
        <v>0.108</v>
      </c>
      <c r="ON39" s="345">
        <f t="shared" si="384"/>
        <v>0.135</v>
      </c>
      <c r="OO39" s="345">
        <f t="shared" si="385"/>
        <v>0.135</v>
      </c>
      <c r="OP39" s="345">
        <f t="shared" si="386"/>
        <v>0.135</v>
      </c>
      <c r="OQ39" s="345">
        <f t="shared" si="387"/>
        <v>0.15</v>
      </c>
      <c r="OR39" s="345">
        <f t="shared" si="388"/>
        <v>0.135</v>
      </c>
      <c r="OS39" s="345">
        <f t="shared" si="389"/>
        <v>0.13125</v>
      </c>
      <c r="OT39" s="345">
        <f t="shared" si="390"/>
        <v>0.15</v>
      </c>
      <c r="OU39" s="345">
        <f t="shared" si="391"/>
        <v>0.135</v>
      </c>
      <c r="OV39" s="345">
        <f t="shared" si="392"/>
        <v>0.15</v>
      </c>
      <c r="OY39" s="355"/>
      <c r="OZ39" s="355" t="s">
        <v>474</v>
      </c>
      <c r="PA39" s="355" t="s">
        <v>475</v>
      </c>
      <c r="PE39" s="369"/>
      <c r="PF39" s="370">
        <f>PF$3*$F39*$AG39*PF$4/'[1]Sheet3 '!$AJ$5</f>
        <v>0.042</v>
      </c>
      <c r="PG39" s="370">
        <f>PG$3*$F39*$AG39*PG$4/'[1]Sheet3 '!$AJ$5</f>
        <v>0.041985</v>
      </c>
      <c r="PH39" s="370">
        <f>PH$3*$F39*$AG39*PH$4/'[1]Sheet3 '!$AJ$5</f>
        <v>0.042</v>
      </c>
      <c r="PI39" s="370">
        <f>PI$3*$F39*$AG39*PI$4/'[1]Sheet3 '!$AJ$5</f>
        <v>0.0378</v>
      </c>
      <c r="PJ39" s="370">
        <f>PJ$3*$F39*$AG39*PJ$4/'[1]Sheet3 '!$AJ$5</f>
        <v>0.0378</v>
      </c>
      <c r="PK39" s="370">
        <f>PK$3*$F39*$AG39*PK$4/'[1]Sheet3 '!$AJ$5</f>
        <v>0.036</v>
      </c>
      <c r="PL39" s="370">
        <f>PL$3*$F39*$AG39*PL$4/'[1]Sheet3 '!$AJ$5</f>
        <v>0.0324</v>
      </c>
      <c r="PM39" s="370">
        <f>PM$3*$F39*$AG39*PM$4/'[1]Sheet3 '!$AJ$5</f>
        <v>0.0306</v>
      </c>
      <c r="PN39" s="370">
        <f>PN$3*$F39*$AG39*PN$4/'[1]Sheet3 '!$AJ$5</f>
        <v>0.02778</v>
      </c>
      <c r="PO39" s="370">
        <f>PO$3*$F39*$AG39*PO$4/'[1]Sheet3 '!$AJ$5</f>
        <v>0.024</v>
      </c>
      <c r="PP39" s="370">
        <f>PP$3*$F39*$AG39*PP$4/'[1]Sheet3 '!$AJ$5</f>
        <v>0.0216</v>
      </c>
      <c r="PQ39" s="370">
        <f>PQ$3*$F39*$AG39*PQ$4/'[1]Sheet3 '!$AJ$5</f>
        <v>0.0192</v>
      </c>
      <c r="PR39" s="370">
        <f>PR$3*$F39*$AG39*PR$4/'[1]Sheet3 '!$AJ$5</f>
        <v>0.012</v>
      </c>
      <c r="PS39" s="381"/>
      <c r="PT39" s="367"/>
      <c r="PU39" s="367"/>
    </row>
    <row r="40" ht="16.2" spans="1:437">
      <c r="A40" s="39">
        <v>34</v>
      </c>
      <c r="B40" s="39" t="s">
        <v>476</v>
      </c>
      <c r="C40" s="39">
        <v>4</v>
      </c>
      <c r="D40" s="39">
        <v>-1</v>
      </c>
      <c r="E40" s="39"/>
      <c r="F40" s="96">
        <v>155</v>
      </c>
      <c r="G40" s="107" t="s">
        <v>477</v>
      </c>
      <c r="H40" s="39">
        <f t="shared" si="232"/>
        <v>155</v>
      </c>
      <c r="I40" s="129"/>
      <c r="J40" s="39">
        <f t="shared" si="6"/>
        <v>155</v>
      </c>
      <c r="K40" s="127" t="s">
        <v>478</v>
      </c>
      <c r="L40" s="127" t="s">
        <v>479</v>
      </c>
      <c r="M40" s="128">
        <f t="shared" si="178"/>
        <v>34</v>
      </c>
      <c r="N40" s="39">
        <f t="shared" si="225"/>
        <v>0</v>
      </c>
      <c r="O40" s="39">
        <f t="shared" si="225"/>
        <v>0</v>
      </c>
      <c r="P40" s="39">
        <v>0</v>
      </c>
      <c r="Q40" s="140">
        <v>0.107639</v>
      </c>
      <c r="R40" s="91">
        <v>5</v>
      </c>
      <c r="S40" s="141">
        <v>0</v>
      </c>
      <c r="T40" s="146">
        <f t="shared" si="233"/>
        <v>0.051667</v>
      </c>
      <c r="U40" s="143">
        <f t="shared" si="221"/>
        <v>2</v>
      </c>
      <c r="V40" s="143" t="s">
        <v>287</v>
      </c>
      <c r="W40" s="147">
        <v>0</v>
      </c>
      <c r="X40" s="145">
        <v>14</v>
      </c>
      <c r="Y40" s="166">
        <v>1</v>
      </c>
      <c r="Z40" s="143" t="str">
        <f t="shared" si="212"/>
        <v>[[0,1],[0,1],[0,1],[0,1],[0,1],[0,1],[0,1],[0,1],[0,1],[0,1],[0,2],[0,4],[0,6],[0,8],[0,10],[0,20],[0,40],[0,60],[0,80],[0,100]]</v>
      </c>
      <c r="AA40" s="143">
        <v>1</v>
      </c>
      <c r="AB40" s="143">
        <v>1</v>
      </c>
      <c r="AC40" s="143" t="str">
        <f t="shared" si="234"/>
        <v>[[1,1],[1,1],[1,1],[1,1],[1,1],[1,1],[1,1],[1,1],[1,1],[1,1],[1,1],[1,1],[1,1],[1,1],[1,1],[1,1],[1,1],[1,1],[1,1],[1,1]]</v>
      </c>
      <c r="AD40" s="39">
        <v>0</v>
      </c>
      <c r="AE40" s="170">
        <v>1</v>
      </c>
      <c r="AF40" s="168">
        <f t="shared" si="226"/>
        <v>0</v>
      </c>
      <c r="AG40" s="168">
        <v>0.1</v>
      </c>
      <c r="AH40" s="168">
        <v>0</v>
      </c>
      <c r="AI40" s="186">
        <f t="shared" si="222"/>
        <v>0.05</v>
      </c>
      <c r="AJ40" s="186">
        <f t="shared" si="227"/>
        <v>0.02</v>
      </c>
      <c r="AK40" s="186">
        <f t="shared" si="227"/>
        <v>0.008</v>
      </c>
      <c r="AL40" s="187">
        <v>0.001</v>
      </c>
      <c r="AM40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40" s="39" t="str">
        <f t="shared" si="213"/>
        <v>[[2,5],[3,2],[4,3]]</v>
      </c>
      <c r="AO40" s="195" t="str">
        <f t="shared" si="214"/>
        <v>[0.738095,0.369048,0.246032]</v>
      </c>
      <c r="AP40" s="195">
        <v>0</v>
      </c>
      <c r="AQ40" s="195">
        <v>1</v>
      </c>
      <c r="AR40" s="195">
        <f t="shared" si="236"/>
        <v>1</v>
      </c>
      <c r="AS40" s="195">
        <v>1</v>
      </c>
      <c r="AT40" s="195">
        <v>0.8</v>
      </c>
      <c r="AU40" s="195" t="s">
        <v>288</v>
      </c>
      <c r="AV40" s="195">
        <v>2</v>
      </c>
      <c r="AW40" s="199">
        <v>12</v>
      </c>
      <c r="AX40" s="39">
        <f t="shared" si="223"/>
        <v>1</v>
      </c>
      <c r="AY40" s="39">
        <v>0</v>
      </c>
      <c r="AZ40" s="96">
        <v>2</v>
      </c>
      <c r="BA40" s="96"/>
      <c r="BB40" s="96" t="s">
        <v>365</v>
      </c>
      <c r="BC40" s="39">
        <v>1</v>
      </c>
      <c r="BD40" s="115">
        <f t="shared" si="210"/>
        <v>1.5</v>
      </c>
      <c r="BE40" s="39"/>
      <c r="BF40" s="39"/>
      <c r="BG40" s="39">
        <v>1</v>
      </c>
      <c r="BH40" s="39">
        <v>1</v>
      </c>
      <c r="BI40" s="39" t="s">
        <v>480</v>
      </c>
      <c r="BJ40" s="203">
        <v>1</v>
      </c>
      <c r="BK40" s="203">
        <v>0.6</v>
      </c>
      <c r="BL40" s="96">
        <f t="shared" si="215"/>
        <v>155</v>
      </c>
      <c r="BM40" s="96" t="s">
        <v>424</v>
      </c>
      <c r="BN40" s="96">
        <v>1</v>
      </c>
      <c r="BO40" s="96" t="s">
        <v>292</v>
      </c>
      <c r="BP40" s="96" t="s">
        <v>401</v>
      </c>
      <c r="BQ40" s="208" t="s">
        <v>481</v>
      </c>
      <c r="BR40" s="208" t="s">
        <v>482</v>
      </c>
      <c r="BS40" s="128">
        <v>9</v>
      </c>
      <c r="BT40" s="128">
        <v>1</v>
      </c>
      <c r="BU40" s="127"/>
      <c r="BV40" s="127"/>
      <c r="BW40" s="127" t="s">
        <v>295</v>
      </c>
      <c r="BX40" s="218">
        <v>0</v>
      </c>
      <c r="BY40" s="128">
        <f t="shared" si="237"/>
        <v>15.5</v>
      </c>
      <c r="BZ40" s="219" t="str">
        <f t="shared" si="238"/>
        <v>[15.5,6,155,15.5]</v>
      </c>
      <c r="CA40" s="42">
        <v>1</v>
      </c>
      <c r="CB40" s="42">
        <v>1</v>
      </c>
      <c r="CC40" s="42">
        <v>1</v>
      </c>
      <c r="CD40" s="42">
        <v>1</v>
      </c>
      <c r="CE40" s="42">
        <v>1</v>
      </c>
      <c r="CF40" s="42">
        <v>1</v>
      </c>
      <c r="CG40" s="42">
        <v>1</v>
      </c>
      <c r="CH40" s="42"/>
      <c r="CI40" s="42"/>
      <c r="CJ40" s="42"/>
      <c r="CK40" s="42"/>
      <c r="CL40" s="42"/>
      <c r="CM40" s="42"/>
      <c r="CN40" s="42"/>
      <c r="CO40" s="42"/>
      <c r="CP40" s="42" t="s">
        <v>426</v>
      </c>
      <c r="CQ40" s="42"/>
      <c r="CR40" s="42"/>
      <c r="CS40" s="53" t="s">
        <v>297</v>
      </c>
      <c r="CT40" s="53">
        <v>1</v>
      </c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 t="s">
        <v>483</v>
      </c>
      <c r="DV40" s="42">
        <f t="shared" si="21"/>
        <v>15.5</v>
      </c>
      <c r="DW40" s="128">
        <f t="shared" si="22"/>
        <v>6</v>
      </c>
      <c r="DX40" s="128">
        <f t="shared" si="23"/>
        <v>155</v>
      </c>
      <c r="DY40" s="128">
        <f t="shared" si="239"/>
        <v>15.5</v>
      </c>
      <c r="DZ40" s="128"/>
      <c r="EA40" s="167"/>
      <c r="EB40" s="259"/>
      <c r="EC40" s="96"/>
      <c r="ED40" s="260"/>
      <c r="EE40" s="96"/>
      <c r="EF40" s="115"/>
      <c r="EG40" s="96"/>
      <c r="EH40" s="275"/>
      <c r="EI40" s="96"/>
      <c r="EJ40" s="96"/>
      <c r="EK40" s="269">
        <f t="shared" si="240"/>
        <v>170.5</v>
      </c>
      <c r="EL40" s="270">
        <f>EL39</f>
        <v>0.1</v>
      </c>
      <c r="EM40" s="271">
        <v>2</v>
      </c>
      <c r="EN40" s="108">
        <v>5</v>
      </c>
      <c r="EO40" s="271">
        <v>3</v>
      </c>
      <c r="EP40" s="108">
        <v>2</v>
      </c>
      <c r="EQ40" s="271">
        <v>4</v>
      </c>
      <c r="ER40" s="108">
        <v>3</v>
      </c>
      <c r="ES40" s="108">
        <f t="shared" si="241"/>
        <v>2.8</v>
      </c>
      <c r="ET40" s="108">
        <f t="shared" si="242"/>
        <v>7.5</v>
      </c>
      <c r="EU40" s="283">
        <f t="shared" si="243"/>
        <v>0.738095</v>
      </c>
      <c r="EV40" s="108">
        <f t="shared" si="244"/>
        <v>15</v>
      </c>
      <c r="EW40" s="293">
        <f t="shared" si="245"/>
        <v>0.369048</v>
      </c>
      <c r="EX40" s="108">
        <f t="shared" si="246"/>
        <v>22.5</v>
      </c>
      <c r="EY40" s="294">
        <f t="shared" si="247"/>
        <v>0.246032</v>
      </c>
      <c r="FB40" s="300"/>
      <c r="FC40" s="91"/>
      <c r="FG40" s="310"/>
      <c r="FH40" s="311">
        <v>0</v>
      </c>
      <c r="FI40" s="146">
        <v>1</v>
      </c>
      <c r="FJ40" s="310">
        <f t="shared" si="248"/>
        <v>0</v>
      </c>
      <c r="FK40" s="311">
        <f t="shared" si="249"/>
        <v>0</v>
      </c>
      <c r="FL40" s="146">
        <f t="shared" si="250"/>
        <v>1</v>
      </c>
      <c r="FM40" s="310">
        <f t="shared" si="251"/>
        <v>0</v>
      </c>
      <c r="FN40" s="311">
        <f t="shared" si="252"/>
        <v>0</v>
      </c>
      <c r="FO40" s="146">
        <f t="shared" si="253"/>
        <v>1</v>
      </c>
      <c r="FP40" s="310">
        <f t="shared" si="254"/>
        <v>0</v>
      </c>
      <c r="FQ40" s="311">
        <f t="shared" si="255"/>
        <v>0</v>
      </c>
      <c r="FR40" s="146">
        <f t="shared" si="256"/>
        <v>1</v>
      </c>
      <c r="FS40" s="310">
        <f t="shared" si="257"/>
        <v>0</v>
      </c>
      <c r="FT40" s="311">
        <f t="shared" si="258"/>
        <v>0</v>
      </c>
      <c r="FU40" s="146">
        <f t="shared" si="259"/>
        <v>1</v>
      </c>
      <c r="FV40" s="310">
        <f t="shared" si="260"/>
        <v>0</v>
      </c>
      <c r="FW40" s="311">
        <f t="shared" si="261"/>
        <v>0</v>
      </c>
      <c r="FX40" s="146">
        <f t="shared" si="262"/>
        <v>1</v>
      </c>
      <c r="FY40" s="310">
        <f t="shared" si="263"/>
        <v>0</v>
      </c>
      <c r="FZ40" s="311">
        <f t="shared" si="264"/>
        <v>0</v>
      </c>
      <c r="GA40" s="146">
        <f t="shared" si="265"/>
        <v>1</v>
      </c>
      <c r="GB40" s="310">
        <f t="shared" si="266"/>
        <v>0</v>
      </c>
      <c r="GC40" s="311">
        <f t="shared" si="267"/>
        <v>0</v>
      </c>
      <c r="GD40" s="146">
        <f t="shared" si="268"/>
        <v>1</v>
      </c>
      <c r="GE40" s="310">
        <f t="shared" si="269"/>
        <v>0</v>
      </c>
      <c r="GF40" s="311">
        <f t="shared" si="270"/>
        <v>0</v>
      </c>
      <c r="GG40" s="146">
        <f t="shared" si="271"/>
        <v>1</v>
      </c>
      <c r="GH40" s="310">
        <f t="shared" si="272"/>
        <v>0</v>
      </c>
      <c r="GI40" s="311">
        <f t="shared" si="273"/>
        <v>0</v>
      </c>
      <c r="GJ40" s="146">
        <f t="shared" si="274"/>
        <v>1</v>
      </c>
      <c r="GK40" s="310">
        <f t="shared" si="275"/>
        <v>0</v>
      </c>
      <c r="GL40" s="311">
        <f t="shared" si="276"/>
        <v>0</v>
      </c>
      <c r="GM40" s="146">
        <f t="shared" si="277"/>
        <v>2</v>
      </c>
      <c r="GN40" s="310">
        <f t="shared" si="278"/>
        <v>0</v>
      </c>
      <c r="GO40" s="311">
        <f t="shared" si="279"/>
        <v>0</v>
      </c>
      <c r="GP40" s="146">
        <f t="shared" si="280"/>
        <v>4</v>
      </c>
      <c r="GQ40" s="310">
        <f t="shared" si="281"/>
        <v>0</v>
      </c>
      <c r="GR40" s="311">
        <f t="shared" si="282"/>
        <v>0</v>
      </c>
      <c r="GS40" s="146">
        <f t="shared" si="283"/>
        <v>6</v>
      </c>
      <c r="GT40" s="310">
        <f t="shared" si="284"/>
        <v>0</v>
      </c>
      <c r="GU40" s="311">
        <f t="shared" si="285"/>
        <v>0</v>
      </c>
      <c r="GV40" s="146">
        <f t="shared" si="286"/>
        <v>8</v>
      </c>
      <c r="GW40" s="310">
        <f t="shared" si="287"/>
        <v>0</v>
      </c>
      <c r="GX40" s="311">
        <f t="shared" si="288"/>
        <v>0</v>
      </c>
      <c r="GY40" s="146">
        <f t="shared" si="289"/>
        <v>10</v>
      </c>
      <c r="GZ40" s="310">
        <f t="shared" si="290"/>
        <v>0</v>
      </c>
      <c r="HA40" s="311">
        <f t="shared" si="291"/>
        <v>0</v>
      </c>
      <c r="HB40" s="146">
        <f t="shared" si="292"/>
        <v>20</v>
      </c>
      <c r="HC40" s="310">
        <f t="shared" si="293"/>
        <v>0</v>
      </c>
      <c r="HD40" s="311">
        <f t="shared" si="294"/>
        <v>0</v>
      </c>
      <c r="HE40" s="146">
        <f t="shared" si="295"/>
        <v>40</v>
      </c>
      <c r="HF40" s="310">
        <f t="shared" si="296"/>
        <v>0</v>
      </c>
      <c r="HG40" s="311">
        <f t="shared" si="297"/>
        <v>0</v>
      </c>
      <c r="HH40" s="146">
        <f t="shared" si="298"/>
        <v>60</v>
      </c>
      <c r="HI40" s="310">
        <f t="shared" si="299"/>
        <v>0</v>
      </c>
      <c r="HJ40" s="311">
        <f t="shared" si="300"/>
        <v>0</v>
      </c>
      <c r="HK40" s="146">
        <f t="shared" si="301"/>
        <v>80</v>
      </c>
      <c r="HL40" s="310">
        <f t="shared" si="302"/>
        <v>0</v>
      </c>
      <c r="HM40" s="311">
        <f t="shared" si="303"/>
        <v>0</v>
      </c>
      <c r="HN40" s="146">
        <f t="shared" si="304"/>
        <v>100</v>
      </c>
      <c r="HO40" s="310">
        <f t="shared" si="305"/>
        <v>0</v>
      </c>
      <c r="HQ40" s="300"/>
      <c r="HR40" s="91"/>
      <c r="HV40" s="310"/>
      <c r="HW40" s="311">
        <v>1</v>
      </c>
      <c r="HX40" s="146">
        <v>1</v>
      </c>
      <c r="HY40" s="310">
        <f t="shared" si="306"/>
        <v>1.72222222222222e-5</v>
      </c>
      <c r="HZ40" s="311">
        <f t="shared" si="307"/>
        <v>1</v>
      </c>
      <c r="IA40" s="146">
        <f t="shared" si="308"/>
        <v>1</v>
      </c>
      <c r="IB40" s="310">
        <f t="shared" si="309"/>
        <v>3.44444444444445e-5</v>
      </c>
      <c r="IC40" s="311">
        <f t="shared" si="310"/>
        <v>1</v>
      </c>
      <c r="ID40" s="146">
        <f t="shared" si="311"/>
        <v>1</v>
      </c>
      <c r="IE40" s="310">
        <f t="shared" si="312"/>
        <v>5.16666666666667e-5</v>
      </c>
      <c r="IF40" s="311">
        <f t="shared" si="313"/>
        <v>1</v>
      </c>
      <c r="IG40" s="146">
        <f t="shared" si="314"/>
        <v>1</v>
      </c>
      <c r="IH40" s="310">
        <f t="shared" si="315"/>
        <v>6.88888888888889e-5</v>
      </c>
      <c r="II40" s="311">
        <f t="shared" si="316"/>
        <v>1</v>
      </c>
      <c r="IJ40" s="146">
        <f t="shared" si="317"/>
        <v>1</v>
      </c>
      <c r="IK40" s="310">
        <f t="shared" si="318"/>
        <v>8.61111111111112e-5</v>
      </c>
      <c r="IL40" s="311">
        <f t="shared" si="319"/>
        <v>1</v>
      </c>
      <c r="IM40" s="146">
        <f t="shared" si="320"/>
        <v>1</v>
      </c>
      <c r="IN40" s="310">
        <f t="shared" si="321"/>
        <v>0.000172222222222222</v>
      </c>
      <c r="IO40" s="311">
        <f t="shared" si="322"/>
        <v>1</v>
      </c>
      <c r="IP40" s="146">
        <f t="shared" si="323"/>
        <v>1</v>
      </c>
      <c r="IQ40" s="310">
        <f t="shared" si="324"/>
        <v>0.000344444444444445</v>
      </c>
      <c r="IR40" s="311">
        <f t="shared" si="325"/>
        <v>1</v>
      </c>
      <c r="IS40" s="146">
        <f t="shared" si="326"/>
        <v>1</v>
      </c>
      <c r="IT40" s="310">
        <f t="shared" si="327"/>
        <v>0.000516666666666667</v>
      </c>
      <c r="IU40" s="311">
        <f t="shared" si="328"/>
        <v>1</v>
      </c>
      <c r="IV40" s="146">
        <f t="shared" si="329"/>
        <v>1</v>
      </c>
      <c r="IW40" s="310">
        <f t="shared" si="330"/>
        <v>0.000688888888888889</v>
      </c>
      <c r="IX40" s="311">
        <f t="shared" si="331"/>
        <v>1</v>
      </c>
      <c r="IY40" s="146">
        <f t="shared" si="332"/>
        <v>1</v>
      </c>
      <c r="IZ40" s="310">
        <f t="shared" si="333"/>
        <v>0.000861111111111112</v>
      </c>
      <c r="JA40" s="311">
        <f t="shared" si="334"/>
        <v>1</v>
      </c>
      <c r="JB40" s="146">
        <f t="shared" si="335"/>
        <v>1</v>
      </c>
      <c r="JC40" s="310">
        <f t="shared" si="336"/>
        <v>0.00172222222222222</v>
      </c>
      <c r="JD40" s="311">
        <f t="shared" si="337"/>
        <v>1</v>
      </c>
      <c r="JE40" s="146">
        <f t="shared" si="338"/>
        <v>1</v>
      </c>
      <c r="JF40" s="310">
        <f t="shared" si="339"/>
        <v>0.00344444444444445</v>
      </c>
      <c r="JG40" s="311">
        <f t="shared" si="340"/>
        <v>1</v>
      </c>
      <c r="JH40" s="146">
        <f t="shared" si="341"/>
        <v>1</v>
      </c>
      <c r="JI40" s="310">
        <f t="shared" si="342"/>
        <v>0.00516666666666667</v>
      </c>
      <c r="JJ40" s="311">
        <f t="shared" si="343"/>
        <v>1</v>
      </c>
      <c r="JK40" s="146">
        <f t="shared" si="344"/>
        <v>1</v>
      </c>
      <c r="JL40" s="310">
        <f t="shared" si="345"/>
        <v>0.00688888888888889</v>
      </c>
      <c r="JM40" s="311">
        <f t="shared" si="346"/>
        <v>1</v>
      </c>
      <c r="JN40" s="146">
        <f t="shared" si="347"/>
        <v>1</v>
      </c>
      <c r="JO40" s="310">
        <f t="shared" si="348"/>
        <v>0.00861111111111112</v>
      </c>
      <c r="JP40" s="311">
        <f t="shared" si="349"/>
        <v>1</v>
      </c>
      <c r="JQ40" s="146">
        <f t="shared" si="350"/>
        <v>1</v>
      </c>
      <c r="JR40" s="310">
        <f t="shared" si="351"/>
        <v>0.0172222222222222</v>
      </c>
      <c r="JS40" s="311">
        <f t="shared" si="352"/>
        <v>1</v>
      </c>
      <c r="JT40" s="146">
        <f t="shared" si="353"/>
        <v>1</v>
      </c>
      <c r="JU40" s="310">
        <f t="shared" si="354"/>
        <v>0.0344444444444445</v>
      </c>
      <c r="JV40" s="311">
        <f t="shared" si="355"/>
        <v>1</v>
      </c>
      <c r="JW40" s="146">
        <f t="shared" si="356"/>
        <v>1</v>
      </c>
      <c r="JX40" s="310">
        <f t="shared" si="357"/>
        <v>0.0516666666666667</v>
      </c>
      <c r="JY40" s="311">
        <f t="shared" si="358"/>
        <v>1</v>
      </c>
      <c r="JZ40" s="146">
        <f t="shared" si="359"/>
        <v>1</v>
      </c>
      <c r="KA40" s="310">
        <f t="shared" si="360"/>
        <v>0.0688888888888889</v>
      </c>
      <c r="KB40" s="311">
        <f t="shared" si="361"/>
        <v>1</v>
      </c>
      <c r="KC40" s="146">
        <f t="shared" si="362"/>
        <v>1</v>
      </c>
      <c r="KD40" s="310">
        <f t="shared" si="363"/>
        <v>0.0861111111111112</v>
      </c>
      <c r="KI40" s="334">
        <f t="shared" ref="KI40:LB40" si="395">$AI40*KI$4/10000*$F40*KI$3/$KQ$1</f>
        <v>0</v>
      </c>
      <c r="KJ40" s="334">
        <f t="shared" si="395"/>
        <v>0</v>
      </c>
      <c r="KK40" s="334">
        <f t="shared" si="395"/>
        <v>0</v>
      </c>
      <c r="KL40" s="334">
        <f t="shared" si="395"/>
        <v>0.0062</v>
      </c>
      <c r="KM40" s="334">
        <f t="shared" si="395"/>
        <v>0.00775</v>
      </c>
      <c r="KN40" s="334">
        <f t="shared" si="395"/>
        <v>0.0155</v>
      </c>
      <c r="KO40" s="334">
        <f t="shared" si="395"/>
        <v>0.031</v>
      </c>
      <c r="KP40" s="334">
        <f t="shared" si="395"/>
        <v>0.0465</v>
      </c>
      <c r="KQ40" s="334">
        <f t="shared" si="395"/>
        <v>0.062</v>
      </c>
      <c r="KR40" s="334">
        <f t="shared" si="395"/>
        <v>0.0775</v>
      </c>
      <c r="KS40" s="334">
        <f t="shared" si="395"/>
        <v>0.155</v>
      </c>
      <c r="KT40" s="334">
        <f t="shared" si="395"/>
        <v>0.19375</v>
      </c>
      <c r="KU40" s="334">
        <f t="shared" si="395"/>
        <v>0.193719</v>
      </c>
      <c r="KV40" s="334">
        <f t="shared" si="395"/>
        <v>0.193688</v>
      </c>
      <c r="KW40" s="334">
        <f t="shared" si="395"/>
        <v>0.1936725</v>
      </c>
      <c r="KX40" s="334">
        <f t="shared" si="395"/>
        <v>0.193595</v>
      </c>
      <c r="KY40" s="334">
        <f t="shared" si="395"/>
        <v>0.19344</v>
      </c>
      <c r="KZ40" s="334">
        <f t="shared" si="395"/>
        <v>0.19344</v>
      </c>
      <c r="LA40" s="334">
        <f t="shared" si="395"/>
        <v>0.19344</v>
      </c>
      <c r="LB40" s="334">
        <f t="shared" si="395"/>
        <v>0.192975</v>
      </c>
      <c r="LI40" s="79">
        <v>0.031</v>
      </c>
      <c r="LJ40" s="79">
        <v>0.124</v>
      </c>
      <c r="LK40" s="79">
        <v>0.775</v>
      </c>
      <c r="LN40" s="108"/>
      <c r="LO40" s="343">
        <v>0.05</v>
      </c>
      <c r="LP40" s="343">
        <v>0.05</v>
      </c>
      <c r="LQ40" s="343">
        <v>0.05</v>
      </c>
      <c r="LR40" s="343">
        <v>0.05</v>
      </c>
      <c r="LS40" s="343">
        <v>0.05</v>
      </c>
      <c r="LT40" s="343">
        <v>0.025</v>
      </c>
      <c r="LU40" s="343">
        <v>0.025</v>
      </c>
      <c r="LV40" s="343">
        <v>0.025</v>
      </c>
      <c r="LW40" s="343">
        <v>0.025</v>
      </c>
      <c r="LX40" s="343">
        <v>0.025</v>
      </c>
      <c r="LY40" s="343">
        <v>0.005</v>
      </c>
      <c r="LZ40" s="343">
        <v>0.005</v>
      </c>
      <c r="MA40" s="343">
        <v>0.005</v>
      </c>
      <c r="MB40" s="343">
        <v>0.005</v>
      </c>
      <c r="MC40" s="343">
        <v>0.005</v>
      </c>
      <c r="MD40" s="343">
        <v>0.0009</v>
      </c>
      <c r="ME40" s="343">
        <v>0.0009</v>
      </c>
      <c r="MF40" s="343">
        <v>0.0009</v>
      </c>
      <c r="MG40" s="343">
        <v>0.0009</v>
      </c>
      <c r="MH40" s="343">
        <v>0.0009</v>
      </c>
      <c r="MI40" s="343">
        <v>0.0006</v>
      </c>
      <c r="MJ40" s="343">
        <v>0.00045</v>
      </c>
      <c r="MK40" s="343">
        <v>0.0004</v>
      </c>
      <c r="ML40" s="343">
        <v>0.0003</v>
      </c>
      <c r="MM40" s="343">
        <v>0.00025</v>
      </c>
      <c r="MN40" s="343">
        <v>0.00025</v>
      </c>
      <c r="MO40" s="343">
        <v>0.0002</v>
      </c>
      <c r="MP40" s="343">
        <v>0.0002</v>
      </c>
      <c r="MQ40" s="343"/>
      <c r="MR40" s="104">
        <v>1</v>
      </c>
      <c r="MS40" s="104">
        <v>1</v>
      </c>
      <c r="MT40" s="104">
        <v>1</v>
      </c>
      <c r="MU40" s="104">
        <v>1</v>
      </c>
      <c r="MV40" s="104">
        <v>1</v>
      </c>
      <c r="MW40" s="104">
        <v>1</v>
      </c>
      <c r="MX40" s="91">
        <v>3</v>
      </c>
      <c r="MY40" s="91">
        <v>3</v>
      </c>
      <c r="MZ40" s="91">
        <v>3</v>
      </c>
      <c r="NA40" s="91">
        <v>3</v>
      </c>
      <c r="NB40" s="91">
        <v>3</v>
      </c>
      <c r="NC40" s="91">
        <v>3</v>
      </c>
      <c r="ND40" s="91">
        <v>3</v>
      </c>
      <c r="NE40" s="91">
        <v>3</v>
      </c>
      <c r="NF40" s="91">
        <v>3</v>
      </c>
      <c r="NG40" s="91">
        <v>5</v>
      </c>
      <c r="NH40" s="91">
        <v>5</v>
      </c>
      <c r="NI40" s="91">
        <v>5</v>
      </c>
      <c r="NJ40" s="91">
        <v>5</v>
      </c>
      <c r="NK40" s="91">
        <v>5</v>
      </c>
      <c r="NL40" s="91">
        <v>5</v>
      </c>
      <c r="NM40" s="91">
        <v>5</v>
      </c>
      <c r="NN40" s="91">
        <v>5</v>
      </c>
      <c r="NO40" s="91">
        <v>5</v>
      </c>
      <c r="NP40" s="91">
        <v>5</v>
      </c>
      <c r="NQ40" s="91">
        <v>5</v>
      </c>
      <c r="NR40" s="91">
        <v>5</v>
      </c>
      <c r="NS40" s="91">
        <v>5</v>
      </c>
      <c r="NT40" s="91"/>
      <c r="NU40" s="345">
        <f t="shared" si="365"/>
        <v>0.00775</v>
      </c>
      <c r="NV40" s="345">
        <f t="shared" si="366"/>
        <v>0.0155</v>
      </c>
      <c r="NW40" s="345">
        <f t="shared" si="367"/>
        <v>0.02325</v>
      </c>
      <c r="NX40" s="345">
        <f t="shared" si="368"/>
        <v>0.031</v>
      </c>
      <c r="NY40" s="345">
        <f t="shared" si="369"/>
        <v>0.03875</v>
      </c>
      <c r="NZ40" s="345">
        <f t="shared" si="370"/>
        <v>0.03875</v>
      </c>
      <c r="OA40" s="345">
        <f t="shared" si="371"/>
        <v>0.0258333333333333</v>
      </c>
      <c r="OB40" s="345">
        <f t="shared" si="372"/>
        <v>0.03875</v>
      </c>
      <c r="OC40" s="345">
        <f t="shared" si="373"/>
        <v>0.0516666666666667</v>
      </c>
      <c r="OD40" s="345">
        <f t="shared" si="374"/>
        <v>0.0645833333333333</v>
      </c>
      <c r="OE40" s="345">
        <f t="shared" si="375"/>
        <v>0.0258333333333333</v>
      </c>
      <c r="OF40" s="345">
        <f t="shared" si="376"/>
        <v>0.0516666666666667</v>
      </c>
      <c r="OG40" s="345">
        <f t="shared" si="377"/>
        <v>0.0775</v>
      </c>
      <c r="OH40" s="345">
        <f t="shared" si="378"/>
        <v>0.103333333333333</v>
      </c>
      <c r="OI40" s="345">
        <f t="shared" si="379"/>
        <v>0.129166666666667</v>
      </c>
      <c r="OJ40" s="345">
        <f t="shared" si="380"/>
        <v>0.0279</v>
      </c>
      <c r="OK40" s="345">
        <f t="shared" si="381"/>
        <v>0.0558</v>
      </c>
      <c r="OL40" s="345">
        <f t="shared" si="382"/>
        <v>0.0837</v>
      </c>
      <c r="OM40" s="345">
        <f t="shared" si="383"/>
        <v>0.1116</v>
      </c>
      <c r="ON40" s="345">
        <f t="shared" si="384"/>
        <v>0.1395</v>
      </c>
      <c r="OO40" s="345">
        <f t="shared" si="385"/>
        <v>0.1395</v>
      </c>
      <c r="OP40" s="345">
        <f t="shared" si="386"/>
        <v>0.1395</v>
      </c>
      <c r="OQ40" s="345">
        <f t="shared" si="387"/>
        <v>0.155</v>
      </c>
      <c r="OR40" s="345">
        <f t="shared" si="388"/>
        <v>0.1395</v>
      </c>
      <c r="OS40" s="345">
        <f t="shared" si="389"/>
        <v>0.135625</v>
      </c>
      <c r="OT40" s="345">
        <f t="shared" si="390"/>
        <v>0.155</v>
      </c>
      <c r="OU40" s="345">
        <f t="shared" si="391"/>
        <v>0.1395</v>
      </c>
      <c r="OV40" s="345">
        <f t="shared" si="392"/>
        <v>0.155</v>
      </c>
      <c r="OY40" s="356">
        <v>0.05</v>
      </c>
      <c r="OZ40" s="357">
        <v>0.276362876472586</v>
      </c>
      <c r="PA40" s="377">
        <v>0.126128059320721</v>
      </c>
      <c r="PE40" s="369"/>
      <c r="PF40" s="370">
        <f>PF$3*$F40*$AG40*PF$4/'[1]Sheet3 '!$AJ$5</f>
        <v>0.0434</v>
      </c>
      <c r="PG40" s="370">
        <f>PG$3*$F40*$AG40*PG$4/'[1]Sheet3 '!$AJ$5</f>
        <v>0.0433845</v>
      </c>
      <c r="PH40" s="370">
        <f>PH$3*$F40*$AG40*PH$4/'[1]Sheet3 '!$AJ$5</f>
        <v>0.0434</v>
      </c>
      <c r="PI40" s="370">
        <f>PI$3*$F40*$AG40*PI$4/'[1]Sheet3 '!$AJ$5</f>
        <v>0.03906</v>
      </c>
      <c r="PJ40" s="370">
        <f>PJ$3*$F40*$AG40*PJ$4/'[1]Sheet3 '!$AJ$5</f>
        <v>0.03906</v>
      </c>
      <c r="PK40" s="370">
        <f>PK$3*$F40*$AG40*PK$4/'[1]Sheet3 '!$AJ$5</f>
        <v>0.0372</v>
      </c>
      <c r="PL40" s="370">
        <f>PL$3*$F40*$AG40*PL$4/'[1]Sheet3 '!$AJ$5</f>
        <v>0.03348</v>
      </c>
      <c r="PM40" s="370">
        <f>PM$3*$F40*$AG40*PM$4/'[1]Sheet3 '!$AJ$5</f>
        <v>0.03162</v>
      </c>
      <c r="PN40" s="370">
        <f>PN$3*$F40*$AG40*PN$4/'[1]Sheet3 '!$AJ$5</f>
        <v>0.028706</v>
      </c>
      <c r="PO40" s="370">
        <f>PO$3*$F40*$AG40*PO$4/'[1]Sheet3 '!$AJ$5</f>
        <v>0.0248</v>
      </c>
      <c r="PP40" s="370">
        <f>PP$3*$F40*$AG40*PP$4/'[1]Sheet3 '!$AJ$5</f>
        <v>0.02232</v>
      </c>
      <c r="PQ40" s="370">
        <f>PQ$3*$F40*$AG40*PQ$4/'[1]Sheet3 '!$AJ$5</f>
        <v>0.01984</v>
      </c>
      <c r="PR40" s="370">
        <f>PR$3*$F40*$AG40*PR$4/'[1]Sheet3 '!$AJ$5</f>
        <v>0.0124</v>
      </c>
      <c r="PS40" s="367"/>
      <c r="PT40" s="367"/>
      <c r="PU40" s="367"/>
    </row>
    <row r="41" ht="16.2" spans="1:437">
      <c r="A41" s="39">
        <v>35</v>
      </c>
      <c r="B41" s="112" t="s">
        <v>484</v>
      </c>
      <c r="C41" s="39">
        <v>6</v>
      </c>
      <c r="D41" s="39">
        <v>15</v>
      </c>
      <c r="E41" s="39"/>
      <c r="F41" s="113">
        <v>1050</v>
      </c>
      <c r="G41" s="107" t="s">
        <v>485</v>
      </c>
      <c r="H41" s="39">
        <f t="shared" si="232"/>
        <v>1050</v>
      </c>
      <c r="I41" s="127"/>
      <c r="J41" s="39">
        <f t="shared" si="6"/>
        <v>1050</v>
      </c>
      <c r="K41" s="127" t="s">
        <v>486</v>
      </c>
      <c r="L41" s="127"/>
      <c r="M41" s="128">
        <f t="shared" si="178"/>
        <v>35</v>
      </c>
      <c r="N41" s="39">
        <f t="shared" ref="N41:N72" si="396">ROUND(IF(C41=4,F41*10%,0),0)</f>
        <v>0</v>
      </c>
      <c r="O41" s="39">
        <f t="shared" ref="O41:O72" si="397">ROUND(IF(C41=4,F41*2%,0),0)</f>
        <v>0</v>
      </c>
      <c r="P41" s="39">
        <v>0</v>
      </c>
      <c r="Q41" s="140">
        <v>0.7291662</v>
      </c>
      <c r="R41" s="91">
        <v>10</v>
      </c>
      <c r="S41" s="141">
        <v>0</v>
      </c>
      <c r="T41" s="146">
        <f t="shared" si="233"/>
        <v>0.35</v>
      </c>
      <c r="U41" s="143">
        <f t="shared" si="221"/>
        <v>5</v>
      </c>
      <c r="V41" s="143" t="s">
        <v>287</v>
      </c>
      <c r="W41" s="147">
        <v>0</v>
      </c>
      <c r="X41" s="145">
        <v>15</v>
      </c>
      <c r="Y41" s="166">
        <v>1</v>
      </c>
      <c r="Z41" s="143" t="str">
        <f t="shared" si="212"/>
        <v>[[0,1],[0,1],[0,1],[0,1],[0,1],[0,1],[0,1],[0,1],[0,1],[0,1],[0,2],[0,4],[0,6],[0,8],[0,10],[0,20],[0,40],[0,60],[0,80],[0,100]]</v>
      </c>
      <c r="AA41" s="143">
        <v>1</v>
      </c>
      <c r="AB41" s="143">
        <v>1</v>
      </c>
      <c r="AC41" s="143" t="str">
        <f t="shared" si="234"/>
        <v>[[1,1],[1,1],[1,1],[1,1],[1,1],[1,1],[1,1],[1,1],[1,1],[1,1],[1,1],[1,1],[1,1],[1,1],[1,1],[1,1],[1,1],[1,1],[1,1],[1,1]]</v>
      </c>
      <c r="AD41" s="39">
        <v>0</v>
      </c>
      <c r="AE41" s="171">
        <v>0</v>
      </c>
      <c r="AF41" s="168">
        <f t="shared" si="226"/>
        <v>0</v>
      </c>
      <c r="AG41" s="168">
        <v>0.1</v>
      </c>
      <c r="AH41" s="168">
        <v>0</v>
      </c>
      <c r="AI41" s="186">
        <v>0</v>
      </c>
      <c r="AJ41" s="168">
        <v>0</v>
      </c>
      <c r="AK41" s="168">
        <v>0</v>
      </c>
      <c r="AL41" s="187">
        <v>0</v>
      </c>
      <c r="AM41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41" s="39" t="str">
        <f t="shared" si="213"/>
        <v>[[6,5],[6,2],[7,2]]</v>
      </c>
      <c r="AO41" s="195" t="str">
        <f t="shared" si="214"/>
        <v>[2.25,1.125,0.75]</v>
      </c>
      <c r="AP41" s="195">
        <v>0</v>
      </c>
      <c r="AQ41" s="195">
        <v>1</v>
      </c>
      <c r="AR41" s="195">
        <f t="shared" si="236"/>
        <v>1</v>
      </c>
      <c r="AS41" s="195">
        <v>1</v>
      </c>
      <c r="AT41" s="195">
        <v>1</v>
      </c>
      <c r="AU41" s="196" t="s">
        <v>487</v>
      </c>
      <c r="AV41" s="195">
        <v>4</v>
      </c>
      <c r="AW41" s="199">
        <v>16</v>
      </c>
      <c r="AX41" s="39">
        <v>1</v>
      </c>
      <c r="AY41" s="39">
        <v>0</v>
      </c>
      <c r="AZ41" s="96">
        <v>3</v>
      </c>
      <c r="BA41" s="96">
        <v>6</v>
      </c>
      <c r="BB41" s="96" t="s">
        <v>365</v>
      </c>
      <c r="BC41" s="39">
        <v>1</v>
      </c>
      <c r="BD41" s="115">
        <f t="shared" si="210"/>
        <v>1.5</v>
      </c>
      <c r="BE41" s="39"/>
      <c r="BF41" s="39"/>
      <c r="BG41" s="39">
        <v>1</v>
      </c>
      <c r="BH41" s="39">
        <v>1</v>
      </c>
      <c r="BI41" s="39" t="s">
        <v>488</v>
      </c>
      <c r="BJ41" s="203">
        <v>1</v>
      </c>
      <c r="BK41" s="203">
        <v>1</v>
      </c>
      <c r="BL41" s="96">
        <f t="shared" si="215"/>
        <v>1050</v>
      </c>
      <c r="BM41" s="96" t="s">
        <v>291</v>
      </c>
      <c r="BN41" s="96">
        <v>1</v>
      </c>
      <c r="BO41" s="96" t="s">
        <v>292</v>
      </c>
      <c r="BP41" s="96" t="s">
        <v>489</v>
      </c>
      <c r="BQ41" s="212" t="s">
        <v>490</v>
      </c>
      <c r="BR41" s="212" t="s">
        <v>490</v>
      </c>
      <c r="BS41" s="128">
        <v>495</v>
      </c>
      <c r="BT41" s="128">
        <v>2</v>
      </c>
      <c r="BU41" s="220">
        <v>180</v>
      </c>
      <c r="BV41" s="220">
        <v>45</v>
      </c>
      <c r="BW41" s="127" t="s">
        <v>491</v>
      </c>
      <c r="BX41" s="218">
        <v>10</v>
      </c>
      <c r="BY41" s="128">
        <f t="shared" si="237"/>
        <v>10</v>
      </c>
      <c r="BZ41" s="219" t="str">
        <f t="shared" si="238"/>
        <v>[10,10,0,10]</v>
      </c>
      <c r="CA41" s="42">
        <v>0</v>
      </c>
      <c r="CB41" s="42">
        <v>0</v>
      </c>
      <c r="CC41" s="42">
        <v>1</v>
      </c>
      <c r="CD41" s="42">
        <v>0</v>
      </c>
      <c r="CE41" s="42">
        <v>0</v>
      </c>
      <c r="CF41" s="42">
        <v>0</v>
      </c>
      <c r="CG41" s="42">
        <v>0</v>
      </c>
      <c r="CH41" s="42" t="str">
        <f t="shared" ref="CH41:CH66" si="398">IF(AND(C41=6,D41=-1),"1,1,1,1,1,1,1",IF(OR(CY41=1,CY41=2),1,0)&amp;","&amp;IF(OR(DD41=1,DD41=2),1,0)&amp;","&amp;IF(OR(DI41=1,DI41=2),1,0)&amp;","&amp;IF(OR(DN41=1,DN41=2),1,0)&amp;","&amp;0&amp;","&amp;0&amp;","&amp;IF(OR(DS41=1,DS41=2),1,0))</f>
        <v>0,0,1,0,0,0,0</v>
      </c>
      <c r="CI41" s="42" t="str">
        <f t="shared" ref="CI41:CI72" si="399">IF(CV41=1,""""&amp;CV41&amp;"|"&amp;CW41&amp;"|"&amp;CX41&amp;"|"&amp;CY41&amp;"|"&amp;CZ41&amp;""""&amp;",","")&amp;IF(DA41=2,""""&amp;DA41&amp;"|"&amp;DB41&amp;"|"&amp;DC41&amp;"|"&amp;DD41&amp;"|"&amp;DE41&amp;""""&amp;",","")&amp;IF(DF41=3,""""&amp;DF41&amp;"|"&amp;DG41&amp;"|"&amp;DH41&amp;"|"&amp;DI41&amp;"|"&amp;DJ41&amp;""""&amp;",","")&amp;IF(DK41=4,""""&amp;DK41&amp;"|"&amp;DL41&amp;"|"&amp;DM41&amp;"|"&amp;DN41&amp;"|"&amp;DO41&amp;""""&amp;",","")&amp;IF(DP41=7,""""&amp;DP41&amp;"|"&amp;DQ41&amp;"|"&amp;DR41&amp;"|"&amp;DS41&amp;"|"&amp;DT41&amp;""""&amp;",","")</f>
        <v>"3|0,1,3|1|1|9999",</v>
      </c>
      <c r="CJ41" s="128"/>
      <c r="CK41" s="128"/>
      <c r="CL41" s="128"/>
      <c r="CM41" s="128"/>
      <c r="CN41" s="128"/>
      <c r="CO41" s="46" t="s">
        <v>492</v>
      </c>
      <c r="CP41" s="128"/>
      <c r="CQ41" s="128" t="s">
        <v>493</v>
      </c>
      <c r="CR41" s="128">
        <v>3</v>
      </c>
      <c r="CS41" s="53" t="s">
        <v>494</v>
      </c>
      <c r="CT41" s="53"/>
      <c r="CU41" s="42"/>
      <c r="CV41" s="42" t="str">
        <f t="shared" ref="CV41:CV61" si="400">IF(CA41=1,CV$4,"")</f>
        <v/>
      </c>
      <c r="CW41" s="42"/>
      <c r="CX41" s="42"/>
      <c r="CY41" s="42"/>
      <c r="CZ41" s="42"/>
      <c r="DA41" s="42" t="str">
        <f t="shared" ref="DA41:DA57" si="401">IF(CB41=1,DA$4,"")</f>
        <v/>
      </c>
      <c r="DB41" s="42"/>
      <c r="DC41" s="42"/>
      <c r="DD41" s="42"/>
      <c r="DE41" s="42"/>
      <c r="DF41" s="42">
        <f t="shared" ref="DF41:DF57" si="402">IF(CC41=1,DF$4,"")</f>
        <v>3</v>
      </c>
      <c r="DG41" s="42" t="s">
        <v>495</v>
      </c>
      <c r="DH41" s="42">
        <v>1</v>
      </c>
      <c r="DI41" s="42">
        <v>1</v>
      </c>
      <c r="DJ41" s="42">
        <v>9999</v>
      </c>
      <c r="DK41" s="42" t="str">
        <f t="shared" ref="DK41:DK57" si="403">IF(CD41=1,DK$4,"")</f>
        <v/>
      </c>
      <c r="DL41" s="42"/>
      <c r="DM41" s="42"/>
      <c r="DN41" s="42"/>
      <c r="DO41" s="42"/>
      <c r="DP41" s="42" t="str">
        <f t="shared" ref="DP41:DP61" si="404">IF(CE41=1,DP$4,"")</f>
        <v/>
      </c>
      <c r="DQ41" s="42"/>
      <c r="DR41" s="42"/>
      <c r="DS41" s="42"/>
      <c r="DT41" s="42"/>
      <c r="DU41" s="42" t="s">
        <v>496</v>
      </c>
      <c r="DV41" s="238">
        <f>IF($F41&lt;800,5,10)</f>
        <v>10</v>
      </c>
      <c r="DW41" s="238">
        <f>DV41</f>
        <v>10</v>
      </c>
      <c r="DX41" s="238">
        <v>0</v>
      </c>
      <c r="DY41" s="128">
        <f t="shared" si="239"/>
        <v>10</v>
      </c>
      <c r="DZ41" s="128"/>
      <c r="EH41" s="276"/>
      <c r="EK41" s="269">
        <f t="shared" si="240"/>
        <v>1155</v>
      </c>
      <c r="EL41" s="270">
        <f>EL40</f>
        <v>0.1</v>
      </c>
      <c r="EM41" s="271">
        <v>6</v>
      </c>
      <c r="EN41" s="108">
        <v>5</v>
      </c>
      <c r="EO41" s="271">
        <v>6</v>
      </c>
      <c r="EP41" s="108">
        <v>2</v>
      </c>
      <c r="EQ41" s="271">
        <v>7</v>
      </c>
      <c r="ER41" s="108">
        <v>2</v>
      </c>
      <c r="ES41" s="108">
        <f t="shared" si="241"/>
        <v>6.22222222222222</v>
      </c>
      <c r="ET41" s="108">
        <f t="shared" si="242"/>
        <v>7.5</v>
      </c>
      <c r="EU41" s="283">
        <f t="shared" si="243"/>
        <v>2.25</v>
      </c>
      <c r="EV41" s="108">
        <f t="shared" si="244"/>
        <v>15</v>
      </c>
      <c r="EW41" s="293">
        <f t="shared" si="245"/>
        <v>1.125</v>
      </c>
      <c r="EX41" s="108">
        <f t="shared" si="246"/>
        <v>22.5</v>
      </c>
      <c r="EY41" s="294">
        <f t="shared" si="247"/>
        <v>0.75</v>
      </c>
      <c r="FB41" s="300"/>
      <c r="FC41" s="91"/>
      <c r="FG41" s="310"/>
      <c r="FH41" s="311">
        <v>0</v>
      </c>
      <c r="FI41" s="146">
        <v>1</v>
      </c>
      <c r="FJ41" s="310">
        <f t="shared" si="248"/>
        <v>0</v>
      </c>
      <c r="FK41" s="311">
        <f t="shared" si="249"/>
        <v>0</v>
      </c>
      <c r="FL41" s="146">
        <f t="shared" si="250"/>
        <v>1</v>
      </c>
      <c r="FM41" s="310">
        <f t="shared" si="251"/>
        <v>0</v>
      </c>
      <c r="FN41" s="311">
        <f t="shared" si="252"/>
        <v>0</v>
      </c>
      <c r="FO41" s="146">
        <f t="shared" si="253"/>
        <v>1</v>
      </c>
      <c r="FP41" s="310">
        <f t="shared" si="254"/>
        <v>0</v>
      </c>
      <c r="FQ41" s="311">
        <f t="shared" si="255"/>
        <v>0</v>
      </c>
      <c r="FR41" s="146">
        <f t="shared" si="256"/>
        <v>1</v>
      </c>
      <c r="FS41" s="310">
        <f t="shared" si="257"/>
        <v>0</v>
      </c>
      <c r="FT41" s="311">
        <f t="shared" si="258"/>
        <v>0</v>
      </c>
      <c r="FU41" s="146">
        <f t="shared" si="259"/>
        <v>1</v>
      </c>
      <c r="FV41" s="310">
        <f t="shared" si="260"/>
        <v>0</v>
      </c>
      <c r="FW41" s="311">
        <f t="shared" si="261"/>
        <v>0</v>
      </c>
      <c r="FX41" s="146">
        <f t="shared" si="262"/>
        <v>1</v>
      </c>
      <c r="FY41" s="310">
        <f t="shared" si="263"/>
        <v>0</v>
      </c>
      <c r="FZ41" s="311">
        <f t="shared" si="264"/>
        <v>0</v>
      </c>
      <c r="GA41" s="146">
        <f t="shared" si="265"/>
        <v>1</v>
      </c>
      <c r="GB41" s="310">
        <f t="shared" si="266"/>
        <v>0</v>
      </c>
      <c r="GC41" s="311">
        <f t="shared" si="267"/>
        <v>0</v>
      </c>
      <c r="GD41" s="146">
        <f t="shared" si="268"/>
        <v>1</v>
      </c>
      <c r="GE41" s="310">
        <f t="shared" si="269"/>
        <v>0</v>
      </c>
      <c r="GF41" s="311">
        <f t="shared" si="270"/>
        <v>0</v>
      </c>
      <c r="GG41" s="146">
        <f t="shared" si="271"/>
        <v>1</v>
      </c>
      <c r="GH41" s="310">
        <f t="shared" si="272"/>
        <v>0</v>
      </c>
      <c r="GI41" s="311">
        <f t="shared" si="273"/>
        <v>0</v>
      </c>
      <c r="GJ41" s="146">
        <f t="shared" si="274"/>
        <v>1</v>
      </c>
      <c r="GK41" s="310">
        <f t="shared" si="275"/>
        <v>0</v>
      </c>
      <c r="GL41" s="311">
        <f t="shared" si="276"/>
        <v>0</v>
      </c>
      <c r="GM41" s="146">
        <f t="shared" si="277"/>
        <v>2</v>
      </c>
      <c r="GN41" s="310">
        <f t="shared" si="278"/>
        <v>0</v>
      </c>
      <c r="GO41" s="311">
        <f t="shared" si="279"/>
        <v>0</v>
      </c>
      <c r="GP41" s="146">
        <f t="shared" si="280"/>
        <v>4</v>
      </c>
      <c r="GQ41" s="310">
        <f t="shared" si="281"/>
        <v>0</v>
      </c>
      <c r="GR41" s="311">
        <f t="shared" si="282"/>
        <v>0</v>
      </c>
      <c r="GS41" s="146">
        <f t="shared" si="283"/>
        <v>6</v>
      </c>
      <c r="GT41" s="310">
        <f t="shared" si="284"/>
        <v>0</v>
      </c>
      <c r="GU41" s="311">
        <f t="shared" si="285"/>
        <v>0</v>
      </c>
      <c r="GV41" s="146">
        <f t="shared" si="286"/>
        <v>8</v>
      </c>
      <c r="GW41" s="310">
        <f t="shared" si="287"/>
        <v>0</v>
      </c>
      <c r="GX41" s="311">
        <f t="shared" si="288"/>
        <v>0</v>
      </c>
      <c r="GY41" s="146">
        <f t="shared" si="289"/>
        <v>10</v>
      </c>
      <c r="GZ41" s="310">
        <f t="shared" si="290"/>
        <v>0</v>
      </c>
      <c r="HA41" s="311">
        <f t="shared" si="291"/>
        <v>0</v>
      </c>
      <c r="HB41" s="146">
        <f t="shared" si="292"/>
        <v>20</v>
      </c>
      <c r="HC41" s="310">
        <f t="shared" si="293"/>
        <v>0</v>
      </c>
      <c r="HD41" s="311">
        <f t="shared" si="294"/>
        <v>0</v>
      </c>
      <c r="HE41" s="146">
        <f t="shared" si="295"/>
        <v>40</v>
      </c>
      <c r="HF41" s="310">
        <f t="shared" si="296"/>
        <v>0</v>
      </c>
      <c r="HG41" s="311">
        <f t="shared" si="297"/>
        <v>0</v>
      </c>
      <c r="HH41" s="146">
        <f t="shared" si="298"/>
        <v>60</v>
      </c>
      <c r="HI41" s="310">
        <f t="shared" si="299"/>
        <v>0</v>
      </c>
      <c r="HJ41" s="311">
        <f t="shared" si="300"/>
        <v>0</v>
      </c>
      <c r="HK41" s="146">
        <f t="shared" si="301"/>
        <v>80</v>
      </c>
      <c r="HL41" s="310">
        <f t="shared" si="302"/>
        <v>0</v>
      </c>
      <c r="HM41" s="311">
        <f t="shared" si="303"/>
        <v>0</v>
      </c>
      <c r="HN41" s="146">
        <f t="shared" si="304"/>
        <v>100</v>
      </c>
      <c r="HO41" s="310">
        <f t="shared" si="305"/>
        <v>0</v>
      </c>
      <c r="HQ41" s="300"/>
      <c r="HR41" s="91"/>
      <c r="HV41" s="310"/>
      <c r="HW41" s="311">
        <v>1</v>
      </c>
      <c r="HX41" s="146">
        <v>1</v>
      </c>
      <c r="HY41" s="310">
        <f t="shared" si="306"/>
        <v>0.000116666666666667</v>
      </c>
      <c r="HZ41" s="311">
        <f t="shared" si="307"/>
        <v>1</v>
      </c>
      <c r="IA41" s="146">
        <f t="shared" si="308"/>
        <v>1</v>
      </c>
      <c r="IB41" s="310">
        <f t="shared" si="309"/>
        <v>0.000233333333333334</v>
      </c>
      <c r="IC41" s="311">
        <f t="shared" si="310"/>
        <v>1</v>
      </c>
      <c r="ID41" s="146">
        <f t="shared" si="311"/>
        <v>1</v>
      </c>
      <c r="IE41" s="310">
        <f t="shared" si="312"/>
        <v>0.00035</v>
      </c>
      <c r="IF41" s="311">
        <f t="shared" si="313"/>
        <v>1</v>
      </c>
      <c r="IG41" s="146">
        <f t="shared" si="314"/>
        <v>1</v>
      </c>
      <c r="IH41" s="310">
        <f t="shared" si="315"/>
        <v>0.000466666666666667</v>
      </c>
      <c r="II41" s="311">
        <f t="shared" si="316"/>
        <v>1</v>
      </c>
      <c r="IJ41" s="146">
        <f t="shared" si="317"/>
        <v>1</v>
      </c>
      <c r="IK41" s="310">
        <f t="shared" si="318"/>
        <v>0.000583333333333334</v>
      </c>
      <c r="IL41" s="311">
        <f t="shared" si="319"/>
        <v>1</v>
      </c>
      <c r="IM41" s="146">
        <f t="shared" si="320"/>
        <v>1</v>
      </c>
      <c r="IN41" s="310">
        <f t="shared" si="321"/>
        <v>0.00116666666666667</v>
      </c>
      <c r="IO41" s="311">
        <f t="shared" si="322"/>
        <v>1</v>
      </c>
      <c r="IP41" s="146">
        <f t="shared" si="323"/>
        <v>1</v>
      </c>
      <c r="IQ41" s="310">
        <f t="shared" si="324"/>
        <v>0.00233333333333334</v>
      </c>
      <c r="IR41" s="311">
        <f t="shared" si="325"/>
        <v>1</v>
      </c>
      <c r="IS41" s="146">
        <f t="shared" si="326"/>
        <v>1</v>
      </c>
      <c r="IT41" s="310">
        <f t="shared" si="327"/>
        <v>0.0035</v>
      </c>
      <c r="IU41" s="311">
        <f t="shared" si="328"/>
        <v>1</v>
      </c>
      <c r="IV41" s="146">
        <f t="shared" si="329"/>
        <v>1</v>
      </c>
      <c r="IW41" s="310">
        <f t="shared" si="330"/>
        <v>0.00466666666666667</v>
      </c>
      <c r="IX41" s="311">
        <f t="shared" si="331"/>
        <v>1</v>
      </c>
      <c r="IY41" s="146">
        <f t="shared" si="332"/>
        <v>1</v>
      </c>
      <c r="IZ41" s="310">
        <f t="shared" si="333"/>
        <v>0.00583333333333334</v>
      </c>
      <c r="JA41" s="311">
        <f t="shared" si="334"/>
        <v>1</v>
      </c>
      <c r="JB41" s="146">
        <f t="shared" si="335"/>
        <v>1</v>
      </c>
      <c r="JC41" s="310">
        <f t="shared" si="336"/>
        <v>0.0116666666666667</v>
      </c>
      <c r="JD41" s="311">
        <f t="shared" si="337"/>
        <v>1</v>
      </c>
      <c r="JE41" s="146">
        <f t="shared" si="338"/>
        <v>1</v>
      </c>
      <c r="JF41" s="310">
        <f t="shared" si="339"/>
        <v>0.0233333333333334</v>
      </c>
      <c r="JG41" s="311">
        <f t="shared" si="340"/>
        <v>1</v>
      </c>
      <c r="JH41" s="146">
        <f t="shared" si="341"/>
        <v>1</v>
      </c>
      <c r="JI41" s="310">
        <f t="shared" si="342"/>
        <v>0.035</v>
      </c>
      <c r="JJ41" s="311">
        <f t="shared" si="343"/>
        <v>1</v>
      </c>
      <c r="JK41" s="146">
        <f t="shared" si="344"/>
        <v>1</v>
      </c>
      <c r="JL41" s="310">
        <f t="shared" si="345"/>
        <v>0.0466666666666667</v>
      </c>
      <c r="JM41" s="311">
        <f t="shared" si="346"/>
        <v>1</v>
      </c>
      <c r="JN41" s="146">
        <f t="shared" si="347"/>
        <v>1</v>
      </c>
      <c r="JO41" s="310">
        <f t="shared" si="348"/>
        <v>0.0583333333333334</v>
      </c>
      <c r="JP41" s="311">
        <f t="shared" si="349"/>
        <v>1</v>
      </c>
      <c r="JQ41" s="146">
        <f t="shared" si="350"/>
        <v>1</v>
      </c>
      <c r="JR41" s="310">
        <f t="shared" si="351"/>
        <v>0.116666666666667</v>
      </c>
      <c r="JS41" s="311">
        <f t="shared" si="352"/>
        <v>1</v>
      </c>
      <c r="JT41" s="146">
        <f t="shared" si="353"/>
        <v>1</v>
      </c>
      <c r="JU41" s="310">
        <f t="shared" si="354"/>
        <v>0.233333333333334</v>
      </c>
      <c r="JV41" s="311">
        <f t="shared" si="355"/>
        <v>1</v>
      </c>
      <c r="JW41" s="146">
        <f t="shared" si="356"/>
        <v>1</v>
      </c>
      <c r="JX41" s="310">
        <f t="shared" si="357"/>
        <v>0.35</v>
      </c>
      <c r="JY41" s="311">
        <f t="shared" si="358"/>
        <v>1</v>
      </c>
      <c r="JZ41" s="146">
        <f t="shared" si="359"/>
        <v>1</v>
      </c>
      <c r="KA41" s="310">
        <f t="shared" si="360"/>
        <v>0.466666666666667</v>
      </c>
      <c r="KB41" s="311">
        <f t="shared" si="361"/>
        <v>1</v>
      </c>
      <c r="KC41" s="146">
        <f t="shared" si="362"/>
        <v>1</v>
      </c>
      <c r="KD41" s="310">
        <f t="shared" si="363"/>
        <v>0.583333333333334</v>
      </c>
      <c r="KI41" s="334">
        <f t="shared" ref="KI41:LB41" si="405">$AI41*KI$4/10000*$F41*KI$3/$KQ$1</f>
        <v>0</v>
      </c>
      <c r="KJ41" s="334">
        <f t="shared" si="405"/>
        <v>0</v>
      </c>
      <c r="KK41" s="334">
        <f t="shared" si="405"/>
        <v>0</v>
      </c>
      <c r="KL41" s="334">
        <f t="shared" si="405"/>
        <v>0</v>
      </c>
      <c r="KM41" s="334">
        <f t="shared" si="405"/>
        <v>0</v>
      </c>
      <c r="KN41" s="334">
        <f t="shared" si="405"/>
        <v>0</v>
      </c>
      <c r="KO41" s="334">
        <f t="shared" si="405"/>
        <v>0</v>
      </c>
      <c r="KP41" s="334">
        <f t="shared" si="405"/>
        <v>0</v>
      </c>
      <c r="KQ41" s="334">
        <f t="shared" si="405"/>
        <v>0</v>
      </c>
      <c r="KR41" s="334">
        <f t="shared" si="405"/>
        <v>0</v>
      </c>
      <c r="KS41" s="334">
        <f t="shared" si="405"/>
        <v>0</v>
      </c>
      <c r="KT41" s="334">
        <f t="shared" si="405"/>
        <v>0</v>
      </c>
      <c r="KU41" s="334">
        <f t="shared" si="405"/>
        <v>0</v>
      </c>
      <c r="KV41" s="334">
        <f t="shared" si="405"/>
        <v>0</v>
      </c>
      <c r="KW41" s="334">
        <f t="shared" si="405"/>
        <v>0</v>
      </c>
      <c r="KX41" s="334">
        <f t="shared" si="405"/>
        <v>0</v>
      </c>
      <c r="KY41" s="334">
        <f t="shared" si="405"/>
        <v>0</v>
      </c>
      <c r="KZ41" s="334">
        <f t="shared" si="405"/>
        <v>0</v>
      </c>
      <c r="LA41" s="334">
        <f t="shared" si="405"/>
        <v>0</v>
      </c>
      <c r="LB41" s="334">
        <f t="shared" si="405"/>
        <v>0</v>
      </c>
      <c r="LI41" s="79">
        <v>0</v>
      </c>
      <c r="LJ41" s="79">
        <v>0</v>
      </c>
      <c r="LK41" s="79">
        <v>0</v>
      </c>
      <c r="LN41" s="108"/>
      <c r="LO41" s="343">
        <v>0.05</v>
      </c>
      <c r="LP41" s="343">
        <v>0.05</v>
      </c>
      <c r="LQ41" s="343">
        <v>0.05</v>
      </c>
      <c r="LR41" s="343">
        <v>0.05</v>
      </c>
      <c r="LS41" s="343">
        <v>0.05</v>
      </c>
      <c r="LT41" s="343">
        <v>0.025</v>
      </c>
      <c r="LU41" s="343">
        <v>0.025</v>
      </c>
      <c r="LV41" s="343">
        <v>0.025</v>
      </c>
      <c r="LW41" s="343">
        <v>0.025</v>
      </c>
      <c r="LX41" s="343">
        <v>0.025</v>
      </c>
      <c r="LY41" s="343">
        <v>0.005</v>
      </c>
      <c r="LZ41" s="343">
        <v>0.005</v>
      </c>
      <c r="MA41" s="343">
        <v>0.005</v>
      </c>
      <c r="MB41" s="343">
        <v>0.005</v>
      </c>
      <c r="MC41" s="343">
        <v>0.005</v>
      </c>
      <c r="MD41" s="343">
        <v>0.0009</v>
      </c>
      <c r="ME41" s="343">
        <v>0.0009</v>
      </c>
      <c r="MF41" s="343">
        <v>0.0009</v>
      </c>
      <c r="MG41" s="343">
        <v>0.0009</v>
      </c>
      <c r="MH41" s="343">
        <v>0.0009</v>
      </c>
      <c r="MI41" s="343">
        <v>0.0006</v>
      </c>
      <c r="MJ41" s="343">
        <v>0.00045</v>
      </c>
      <c r="MK41" s="343">
        <v>0.0004</v>
      </c>
      <c r="ML41" s="343">
        <v>0.0003</v>
      </c>
      <c r="MM41" s="343">
        <v>0.00025</v>
      </c>
      <c r="MN41" s="343">
        <v>0.00025</v>
      </c>
      <c r="MO41" s="343">
        <v>0.0002</v>
      </c>
      <c r="MP41" s="343">
        <v>0.0002</v>
      </c>
      <c r="MQ41" s="343"/>
      <c r="MR41" s="104">
        <v>1</v>
      </c>
      <c r="MS41" s="104">
        <v>1</v>
      </c>
      <c r="MT41" s="104">
        <v>1</v>
      </c>
      <c r="MU41" s="104">
        <v>1</v>
      </c>
      <c r="MV41" s="104">
        <v>1</v>
      </c>
      <c r="MW41" s="104">
        <v>1</v>
      </c>
      <c r="MX41" s="91">
        <v>5</v>
      </c>
      <c r="MY41" s="91">
        <v>5</v>
      </c>
      <c r="MZ41" s="91">
        <v>5</v>
      </c>
      <c r="NA41" s="91">
        <v>5</v>
      </c>
      <c r="NB41" s="91">
        <v>5</v>
      </c>
      <c r="NC41" s="91">
        <v>5</v>
      </c>
      <c r="ND41" s="91">
        <v>5</v>
      </c>
      <c r="NE41" s="91">
        <v>5</v>
      </c>
      <c r="NF41" s="91">
        <v>5</v>
      </c>
      <c r="NG41" s="91">
        <v>10</v>
      </c>
      <c r="NH41" s="91">
        <v>10</v>
      </c>
      <c r="NI41" s="91">
        <v>10</v>
      </c>
      <c r="NJ41" s="91">
        <v>10</v>
      </c>
      <c r="NK41" s="91">
        <v>10</v>
      </c>
      <c r="NL41" s="91">
        <v>10</v>
      </c>
      <c r="NM41" s="91">
        <v>10</v>
      </c>
      <c r="NN41" s="91">
        <v>10</v>
      </c>
      <c r="NO41" s="91">
        <v>10</v>
      </c>
      <c r="NP41" s="91">
        <v>10</v>
      </c>
      <c r="NQ41" s="91">
        <v>10</v>
      </c>
      <c r="NR41" s="91">
        <v>10</v>
      </c>
      <c r="NS41" s="91">
        <v>10</v>
      </c>
      <c r="NT41" s="91"/>
      <c r="NU41" s="345">
        <f t="shared" si="365"/>
        <v>0.0525</v>
      </c>
      <c r="NV41" s="345">
        <f t="shared" si="366"/>
        <v>0.105</v>
      </c>
      <c r="NW41" s="345">
        <f t="shared" si="367"/>
        <v>0.1575</v>
      </c>
      <c r="NX41" s="345">
        <f t="shared" si="368"/>
        <v>0.21</v>
      </c>
      <c r="NY41" s="345">
        <f t="shared" si="369"/>
        <v>0.2625</v>
      </c>
      <c r="NZ41" s="345">
        <f t="shared" si="370"/>
        <v>0.2625</v>
      </c>
      <c r="OA41" s="345">
        <f t="shared" si="371"/>
        <v>0.105</v>
      </c>
      <c r="OB41" s="345">
        <f t="shared" si="372"/>
        <v>0.1575</v>
      </c>
      <c r="OC41" s="345">
        <f t="shared" si="373"/>
        <v>0.21</v>
      </c>
      <c r="OD41" s="345">
        <f t="shared" si="374"/>
        <v>0.2625</v>
      </c>
      <c r="OE41" s="345">
        <f t="shared" si="375"/>
        <v>0.105</v>
      </c>
      <c r="OF41" s="345">
        <f t="shared" si="376"/>
        <v>0.21</v>
      </c>
      <c r="OG41" s="345">
        <f t="shared" si="377"/>
        <v>0.315</v>
      </c>
      <c r="OH41" s="345">
        <f t="shared" si="378"/>
        <v>0.42</v>
      </c>
      <c r="OI41" s="345">
        <f t="shared" si="379"/>
        <v>0.525</v>
      </c>
      <c r="OJ41" s="345">
        <f t="shared" si="380"/>
        <v>0.0945</v>
      </c>
      <c r="OK41" s="345">
        <f t="shared" si="381"/>
        <v>0.189</v>
      </c>
      <c r="OL41" s="345">
        <f t="shared" si="382"/>
        <v>0.2835</v>
      </c>
      <c r="OM41" s="345">
        <f t="shared" si="383"/>
        <v>0.378</v>
      </c>
      <c r="ON41" s="345">
        <f t="shared" si="384"/>
        <v>0.4725</v>
      </c>
      <c r="OO41" s="345">
        <f t="shared" si="385"/>
        <v>0.4725</v>
      </c>
      <c r="OP41" s="345">
        <f t="shared" si="386"/>
        <v>0.4725</v>
      </c>
      <c r="OQ41" s="345">
        <f t="shared" si="387"/>
        <v>0.525</v>
      </c>
      <c r="OR41" s="345">
        <f t="shared" si="388"/>
        <v>0.4725</v>
      </c>
      <c r="OS41" s="345">
        <f t="shared" si="389"/>
        <v>0.459375</v>
      </c>
      <c r="OT41" s="345">
        <f t="shared" si="390"/>
        <v>0.525</v>
      </c>
      <c r="OU41" s="345">
        <f t="shared" si="391"/>
        <v>0.4725</v>
      </c>
      <c r="OV41" s="345">
        <f t="shared" si="392"/>
        <v>0.525</v>
      </c>
      <c r="OY41" s="356">
        <v>0.2</v>
      </c>
      <c r="OZ41" s="357">
        <v>0.0690907191181464</v>
      </c>
      <c r="PA41" s="377">
        <v>0.0315320148301801</v>
      </c>
      <c r="PE41" s="369"/>
      <c r="PF41" s="370">
        <f>PF$3*$F41*$AG41*PF$4/'[1]Sheet3 '!$AJ$5</f>
        <v>0.294</v>
      </c>
      <c r="PG41" s="370">
        <f>PG$3*$F41*$AG41*PG$4/'[1]Sheet3 '!$AJ$5</f>
        <v>0.293895</v>
      </c>
      <c r="PH41" s="370">
        <f>PH$3*$F41*$AG41*PH$4/'[1]Sheet3 '!$AJ$5</f>
        <v>0.294</v>
      </c>
      <c r="PI41" s="370">
        <f>PI$3*$F41*$AG41*PI$4/'[1]Sheet3 '!$AJ$5</f>
        <v>0.2646</v>
      </c>
      <c r="PJ41" s="370">
        <f>PJ$3*$F41*$AG41*PJ$4/'[1]Sheet3 '!$AJ$5</f>
        <v>0.2646</v>
      </c>
      <c r="PK41" s="370">
        <f>PK$3*$F41*$AG41*PK$4/'[1]Sheet3 '!$AJ$5</f>
        <v>0.252</v>
      </c>
      <c r="PL41" s="370">
        <f>PL$3*$F41*$AG41*PL$4/'[1]Sheet3 '!$AJ$5</f>
        <v>0.2268</v>
      </c>
      <c r="PM41" s="370">
        <f>PM$3*$F41*$AG41*PM$4/'[1]Sheet3 '!$AJ$5</f>
        <v>0.2142</v>
      </c>
      <c r="PN41" s="370">
        <f>PN$3*$F41*$AG41*PN$4/'[1]Sheet3 '!$AJ$5</f>
        <v>0.19446</v>
      </c>
      <c r="PO41" s="370">
        <f>PO$3*$F41*$AG41*PO$4/'[1]Sheet3 '!$AJ$5</f>
        <v>0.168</v>
      </c>
      <c r="PP41" s="370">
        <f>PP$3*$F41*$AG41*PP$4/'[1]Sheet3 '!$AJ$5</f>
        <v>0.1512</v>
      </c>
      <c r="PQ41" s="370">
        <f>PQ$3*$F41*$AG41*PQ$4/'[1]Sheet3 '!$AJ$5</f>
        <v>0.1344</v>
      </c>
      <c r="PR41" s="370">
        <f>PR$3*$F41*$AG41*PR$4/'[1]Sheet3 '!$AJ$5</f>
        <v>0.084</v>
      </c>
      <c r="PS41" s="367"/>
      <c r="PT41" s="367"/>
      <c r="PU41" s="367"/>
    </row>
    <row r="42" ht="16.2" spans="1:437">
      <c r="A42" s="39">
        <v>36</v>
      </c>
      <c r="B42" s="91" t="s">
        <v>497</v>
      </c>
      <c r="C42" s="39">
        <v>6</v>
      </c>
      <c r="D42" s="39">
        <v>12</v>
      </c>
      <c r="E42" s="39"/>
      <c r="F42" s="39">
        <v>950</v>
      </c>
      <c r="G42" s="107" t="s">
        <v>485</v>
      </c>
      <c r="H42" s="39">
        <f t="shared" si="232"/>
        <v>950</v>
      </c>
      <c r="I42" s="127"/>
      <c r="J42" s="39">
        <f t="shared" si="6"/>
        <v>950</v>
      </c>
      <c r="K42" s="127" t="s">
        <v>498</v>
      </c>
      <c r="L42" s="127"/>
      <c r="M42" s="128">
        <f t="shared" si="178"/>
        <v>36</v>
      </c>
      <c r="N42" s="39">
        <f t="shared" si="396"/>
        <v>0</v>
      </c>
      <c r="O42" s="39">
        <f t="shared" si="397"/>
        <v>0</v>
      </c>
      <c r="P42" s="39">
        <v>0</v>
      </c>
      <c r="Q42" s="140">
        <v>0.659722</v>
      </c>
      <c r="R42" s="91">
        <v>10</v>
      </c>
      <c r="S42" s="141">
        <v>0</v>
      </c>
      <c r="T42" s="146">
        <f t="shared" si="233"/>
        <v>0.316667</v>
      </c>
      <c r="U42" s="143">
        <f t="shared" si="221"/>
        <v>5</v>
      </c>
      <c r="V42" s="143" t="s">
        <v>287</v>
      </c>
      <c r="W42" s="147">
        <v>0</v>
      </c>
      <c r="X42" s="145">
        <v>15</v>
      </c>
      <c r="Y42" s="166">
        <v>1</v>
      </c>
      <c r="Z42" s="143" t="str">
        <f t="shared" si="212"/>
        <v>[[0,1],[0,1],[0,1],[0,1],[0,1],[0,1],[0,1],[0,1],[0,1],[0,1],[0,2],[0,4],[0,6],[0,8],[0,10],[0,20],[0,40],[0,60],[0,80],[0,100]]</v>
      </c>
      <c r="AA42" s="143">
        <v>1</v>
      </c>
      <c r="AB42" s="143">
        <v>1</v>
      </c>
      <c r="AC42" s="143" t="str">
        <f t="shared" si="234"/>
        <v>[[1,1],[1,1],[1,1],[1,1],[1,1],[1,1],[1,1],[1,1],[1,1],[1,1],[1,1],[1,1],[1,1],[1,1],[1,1],[1,1],[1,1],[1,1],[1,1],[1,1]]</v>
      </c>
      <c r="AD42" s="39">
        <v>0</v>
      </c>
      <c r="AE42" s="167">
        <v>0</v>
      </c>
      <c r="AF42" s="168">
        <f t="shared" si="226"/>
        <v>0</v>
      </c>
      <c r="AG42" s="168">
        <v>0.1</v>
      </c>
      <c r="AH42" s="168">
        <v>0</v>
      </c>
      <c r="AI42" s="186">
        <v>0</v>
      </c>
      <c r="AJ42" s="168">
        <v>0</v>
      </c>
      <c r="AK42" s="168">
        <v>0</v>
      </c>
      <c r="AL42" s="187">
        <v>0</v>
      </c>
      <c r="AM42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42" s="39" t="str">
        <f t="shared" si="213"/>
        <v>[[6,5],[6,2],[7,2]]</v>
      </c>
      <c r="AO42" s="195" t="str">
        <f t="shared" si="214"/>
        <v>[0,0,0]</v>
      </c>
      <c r="AP42" s="195">
        <v>0</v>
      </c>
      <c r="AQ42" s="195">
        <v>1</v>
      </c>
      <c r="AR42" s="195">
        <f t="shared" si="236"/>
        <v>1</v>
      </c>
      <c r="AS42" s="195">
        <v>1</v>
      </c>
      <c r="AT42" s="195">
        <v>1</v>
      </c>
      <c r="AU42" s="196" t="s">
        <v>487</v>
      </c>
      <c r="AV42" s="195">
        <v>4</v>
      </c>
      <c r="AW42" s="199">
        <v>16</v>
      </c>
      <c r="AX42" s="39">
        <v>1</v>
      </c>
      <c r="AY42" s="39">
        <v>0</v>
      </c>
      <c r="AZ42" s="96">
        <v>3</v>
      </c>
      <c r="BA42" s="96">
        <v>6</v>
      </c>
      <c r="BB42" s="96" t="s">
        <v>289</v>
      </c>
      <c r="BC42" s="39">
        <v>1</v>
      </c>
      <c r="BD42" s="115">
        <f t="shared" si="210"/>
        <v>1.5</v>
      </c>
      <c r="BE42" s="39"/>
      <c r="BF42" s="39"/>
      <c r="BG42" s="39">
        <v>1</v>
      </c>
      <c r="BH42" s="39">
        <v>1</v>
      </c>
      <c r="BI42" s="39" t="s">
        <v>499</v>
      </c>
      <c r="BJ42" s="203">
        <v>1</v>
      </c>
      <c r="BK42" s="203">
        <v>1</v>
      </c>
      <c r="BL42" s="96">
        <f t="shared" si="215"/>
        <v>950</v>
      </c>
      <c r="BM42" s="96" t="s">
        <v>291</v>
      </c>
      <c r="BN42" s="96">
        <v>1</v>
      </c>
      <c r="BO42" s="96" t="s">
        <v>292</v>
      </c>
      <c r="BP42" s="96" t="s">
        <v>489</v>
      </c>
      <c r="BQ42" s="207" t="s">
        <v>500</v>
      </c>
      <c r="BR42" s="207" t="s">
        <v>500</v>
      </c>
      <c r="BS42" s="128">
        <v>48000</v>
      </c>
      <c r="BT42" s="128">
        <v>2</v>
      </c>
      <c r="BU42" s="220">
        <v>180</v>
      </c>
      <c r="BV42" s="220">
        <v>35</v>
      </c>
      <c r="BW42" s="127" t="s">
        <v>491</v>
      </c>
      <c r="BX42" s="218">
        <v>10</v>
      </c>
      <c r="BY42" s="128">
        <f t="shared" si="237"/>
        <v>10</v>
      </c>
      <c r="BZ42" s="219" t="str">
        <f t="shared" si="238"/>
        <v>[10,10,0,10]</v>
      </c>
      <c r="CA42" s="42">
        <v>0</v>
      </c>
      <c r="CB42" s="42">
        <v>0</v>
      </c>
      <c r="CC42" s="42">
        <v>0</v>
      </c>
      <c r="CD42" s="42">
        <v>1</v>
      </c>
      <c r="CE42" s="42">
        <v>1</v>
      </c>
      <c r="CF42" s="42">
        <v>0</v>
      </c>
      <c r="CG42" s="42">
        <v>0</v>
      </c>
      <c r="CH42" s="42" t="str">
        <f t="shared" si="398"/>
        <v>0,0,0,0,0,0,0</v>
      </c>
      <c r="CI42" s="42" t="str">
        <f t="shared" si="399"/>
        <v>"4|2|0|0|950","7|2|0|0|950",</v>
      </c>
      <c r="CJ42" s="46"/>
      <c r="CK42" s="46"/>
      <c r="CL42" s="46"/>
      <c r="CM42" s="46"/>
      <c r="CN42" s="46"/>
      <c r="CO42" s="46" t="s">
        <v>501</v>
      </c>
      <c r="CP42" s="46"/>
      <c r="CQ42" s="46"/>
      <c r="CR42" s="46"/>
      <c r="CS42" s="53" t="s">
        <v>494</v>
      </c>
      <c r="CT42" s="53">
        <v>1</v>
      </c>
      <c r="CU42" s="42"/>
      <c r="CV42" s="42" t="str">
        <f t="shared" si="400"/>
        <v/>
      </c>
      <c r="CW42" s="42"/>
      <c r="CX42" s="42"/>
      <c r="CY42" s="42"/>
      <c r="CZ42" s="42"/>
      <c r="DA42" s="42" t="str">
        <f t="shared" si="401"/>
        <v/>
      </c>
      <c r="DB42" s="42"/>
      <c r="DC42" s="42"/>
      <c r="DD42" s="42"/>
      <c r="DE42" s="42"/>
      <c r="DF42" s="42" t="str">
        <f t="shared" si="402"/>
        <v/>
      </c>
      <c r="DG42" s="42"/>
      <c r="DH42" s="42"/>
      <c r="DI42" s="42"/>
      <c r="DJ42" s="42"/>
      <c r="DK42" s="42">
        <f t="shared" si="403"/>
        <v>4</v>
      </c>
      <c r="DL42" s="42">
        <v>2</v>
      </c>
      <c r="DM42" s="42">
        <v>0</v>
      </c>
      <c r="DN42" s="42">
        <v>0</v>
      </c>
      <c r="DO42" s="42">
        <f>F42</f>
        <v>950</v>
      </c>
      <c r="DP42" s="42">
        <f t="shared" si="404"/>
        <v>7</v>
      </c>
      <c r="DQ42" s="42">
        <v>2</v>
      </c>
      <c r="DR42" s="42">
        <v>0</v>
      </c>
      <c r="DS42" s="42">
        <v>0</v>
      </c>
      <c r="DT42" s="42">
        <f>F42</f>
        <v>950</v>
      </c>
      <c r="DU42" s="42" t="s">
        <v>502</v>
      </c>
      <c r="DV42" s="238">
        <f>IF($F42&lt;800,5,10)</f>
        <v>10</v>
      </c>
      <c r="DW42" s="238">
        <f>DV42</f>
        <v>10</v>
      </c>
      <c r="DX42" s="238">
        <v>0</v>
      </c>
      <c r="DY42" s="128">
        <f t="shared" si="239"/>
        <v>10</v>
      </c>
      <c r="DZ42" s="128"/>
      <c r="EK42" s="269">
        <f t="shared" si="240"/>
        <v>1045</v>
      </c>
      <c r="EL42" s="270">
        <v>0</v>
      </c>
      <c r="EM42" s="271">
        <v>6</v>
      </c>
      <c r="EN42" s="108">
        <v>5</v>
      </c>
      <c r="EO42" s="271">
        <v>6</v>
      </c>
      <c r="EP42" s="108">
        <v>2</v>
      </c>
      <c r="EQ42" s="271">
        <v>7</v>
      </c>
      <c r="ER42" s="108">
        <v>2</v>
      </c>
      <c r="ES42" s="108">
        <f t="shared" si="241"/>
        <v>6.22222222222222</v>
      </c>
      <c r="ET42" s="108">
        <f t="shared" si="242"/>
        <v>7.5</v>
      </c>
      <c r="EU42" s="283">
        <f t="shared" si="243"/>
        <v>0</v>
      </c>
      <c r="EV42" s="108">
        <f t="shared" si="244"/>
        <v>15</v>
      </c>
      <c r="EW42" s="293">
        <f t="shared" si="245"/>
        <v>0</v>
      </c>
      <c r="EX42" s="108">
        <f t="shared" si="246"/>
        <v>22.5</v>
      </c>
      <c r="EY42" s="294">
        <f t="shared" si="247"/>
        <v>0</v>
      </c>
      <c r="FB42" s="300"/>
      <c r="FC42" s="91"/>
      <c r="FG42" s="310"/>
      <c r="FH42" s="311">
        <v>0</v>
      </c>
      <c r="FI42" s="146">
        <v>1</v>
      </c>
      <c r="FJ42" s="310">
        <f t="shared" si="248"/>
        <v>0</v>
      </c>
      <c r="FK42" s="311">
        <f t="shared" si="249"/>
        <v>0</v>
      </c>
      <c r="FL42" s="146">
        <f t="shared" si="250"/>
        <v>1</v>
      </c>
      <c r="FM42" s="310">
        <f t="shared" si="251"/>
        <v>0</v>
      </c>
      <c r="FN42" s="311">
        <f t="shared" si="252"/>
        <v>0</v>
      </c>
      <c r="FO42" s="146">
        <f t="shared" si="253"/>
        <v>1</v>
      </c>
      <c r="FP42" s="310">
        <f t="shared" si="254"/>
        <v>0</v>
      </c>
      <c r="FQ42" s="311">
        <f t="shared" si="255"/>
        <v>0</v>
      </c>
      <c r="FR42" s="146">
        <f t="shared" si="256"/>
        <v>1</v>
      </c>
      <c r="FS42" s="310">
        <f t="shared" si="257"/>
        <v>0</v>
      </c>
      <c r="FT42" s="311">
        <f t="shared" si="258"/>
        <v>0</v>
      </c>
      <c r="FU42" s="146">
        <f t="shared" si="259"/>
        <v>1</v>
      </c>
      <c r="FV42" s="310">
        <f t="shared" si="260"/>
        <v>0</v>
      </c>
      <c r="FW42" s="311">
        <f t="shared" si="261"/>
        <v>0</v>
      </c>
      <c r="FX42" s="146">
        <f t="shared" si="262"/>
        <v>1</v>
      </c>
      <c r="FY42" s="310">
        <f t="shared" si="263"/>
        <v>0</v>
      </c>
      <c r="FZ42" s="311">
        <f t="shared" si="264"/>
        <v>0</v>
      </c>
      <c r="GA42" s="146">
        <f t="shared" si="265"/>
        <v>1</v>
      </c>
      <c r="GB42" s="310">
        <f t="shared" si="266"/>
        <v>0</v>
      </c>
      <c r="GC42" s="311">
        <f t="shared" si="267"/>
        <v>0</v>
      </c>
      <c r="GD42" s="146">
        <f t="shared" si="268"/>
        <v>1</v>
      </c>
      <c r="GE42" s="310">
        <f t="shared" si="269"/>
        <v>0</v>
      </c>
      <c r="GF42" s="311">
        <f t="shared" si="270"/>
        <v>0</v>
      </c>
      <c r="GG42" s="146">
        <f t="shared" si="271"/>
        <v>1</v>
      </c>
      <c r="GH42" s="310">
        <f t="shared" si="272"/>
        <v>0</v>
      </c>
      <c r="GI42" s="311">
        <f t="shared" si="273"/>
        <v>0</v>
      </c>
      <c r="GJ42" s="146">
        <f t="shared" si="274"/>
        <v>1</v>
      </c>
      <c r="GK42" s="310">
        <f t="shared" si="275"/>
        <v>0</v>
      </c>
      <c r="GL42" s="311">
        <f t="shared" si="276"/>
        <v>0</v>
      </c>
      <c r="GM42" s="146">
        <f t="shared" si="277"/>
        <v>2</v>
      </c>
      <c r="GN42" s="310">
        <f t="shared" si="278"/>
        <v>0</v>
      </c>
      <c r="GO42" s="311">
        <f t="shared" si="279"/>
        <v>0</v>
      </c>
      <c r="GP42" s="146">
        <f t="shared" si="280"/>
        <v>4</v>
      </c>
      <c r="GQ42" s="310">
        <f t="shared" si="281"/>
        <v>0</v>
      </c>
      <c r="GR42" s="311">
        <f t="shared" si="282"/>
        <v>0</v>
      </c>
      <c r="GS42" s="146">
        <f t="shared" si="283"/>
        <v>6</v>
      </c>
      <c r="GT42" s="310">
        <f t="shared" si="284"/>
        <v>0</v>
      </c>
      <c r="GU42" s="311">
        <f t="shared" si="285"/>
        <v>0</v>
      </c>
      <c r="GV42" s="146">
        <f t="shared" si="286"/>
        <v>8</v>
      </c>
      <c r="GW42" s="310">
        <f t="shared" si="287"/>
        <v>0</v>
      </c>
      <c r="GX42" s="311">
        <f t="shared" si="288"/>
        <v>0</v>
      </c>
      <c r="GY42" s="146">
        <f t="shared" si="289"/>
        <v>10</v>
      </c>
      <c r="GZ42" s="310">
        <f t="shared" si="290"/>
        <v>0</v>
      </c>
      <c r="HA42" s="311">
        <f t="shared" si="291"/>
        <v>0</v>
      </c>
      <c r="HB42" s="146">
        <f t="shared" si="292"/>
        <v>20</v>
      </c>
      <c r="HC42" s="310">
        <f t="shared" si="293"/>
        <v>0</v>
      </c>
      <c r="HD42" s="311">
        <f t="shared" si="294"/>
        <v>0</v>
      </c>
      <c r="HE42" s="146">
        <f t="shared" si="295"/>
        <v>40</v>
      </c>
      <c r="HF42" s="310">
        <f t="shared" si="296"/>
        <v>0</v>
      </c>
      <c r="HG42" s="311">
        <f t="shared" si="297"/>
        <v>0</v>
      </c>
      <c r="HH42" s="146">
        <f t="shared" si="298"/>
        <v>60</v>
      </c>
      <c r="HI42" s="310">
        <f t="shared" si="299"/>
        <v>0</v>
      </c>
      <c r="HJ42" s="311">
        <f t="shared" si="300"/>
        <v>0</v>
      </c>
      <c r="HK42" s="146">
        <f t="shared" si="301"/>
        <v>80</v>
      </c>
      <c r="HL42" s="310">
        <f t="shared" si="302"/>
        <v>0</v>
      </c>
      <c r="HM42" s="311">
        <f t="shared" si="303"/>
        <v>0</v>
      </c>
      <c r="HN42" s="146">
        <f t="shared" si="304"/>
        <v>100</v>
      </c>
      <c r="HO42" s="310">
        <f t="shared" si="305"/>
        <v>0</v>
      </c>
      <c r="HQ42" s="300"/>
      <c r="HR42" s="91"/>
      <c r="HV42" s="310"/>
      <c r="HW42" s="311">
        <v>1</v>
      </c>
      <c r="HX42" s="146">
        <v>1</v>
      </c>
      <c r="HY42" s="310">
        <f t="shared" si="306"/>
        <v>0.000105555555555556</v>
      </c>
      <c r="HZ42" s="311">
        <f t="shared" si="307"/>
        <v>1</v>
      </c>
      <c r="IA42" s="146">
        <f t="shared" si="308"/>
        <v>1</v>
      </c>
      <c r="IB42" s="310">
        <f t="shared" si="309"/>
        <v>0.000211111111111111</v>
      </c>
      <c r="IC42" s="311">
        <f t="shared" si="310"/>
        <v>1</v>
      </c>
      <c r="ID42" s="146">
        <f t="shared" si="311"/>
        <v>1</v>
      </c>
      <c r="IE42" s="310">
        <f t="shared" si="312"/>
        <v>0.000316666666666667</v>
      </c>
      <c r="IF42" s="311">
        <f t="shared" si="313"/>
        <v>1</v>
      </c>
      <c r="IG42" s="146">
        <f t="shared" si="314"/>
        <v>1</v>
      </c>
      <c r="IH42" s="310">
        <f t="shared" si="315"/>
        <v>0.000422222222222223</v>
      </c>
      <c r="II42" s="311">
        <f t="shared" si="316"/>
        <v>1</v>
      </c>
      <c r="IJ42" s="146">
        <f t="shared" si="317"/>
        <v>1</v>
      </c>
      <c r="IK42" s="310">
        <f t="shared" si="318"/>
        <v>0.000527777777777778</v>
      </c>
      <c r="IL42" s="311">
        <f t="shared" si="319"/>
        <v>1</v>
      </c>
      <c r="IM42" s="146">
        <f t="shared" si="320"/>
        <v>1</v>
      </c>
      <c r="IN42" s="310">
        <f t="shared" si="321"/>
        <v>0.00105555555555556</v>
      </c>
      <c r="IO42" s="311">
        <f t="shared" si="322"/>
        <v>1</v>
      </c>
      <c r="IP42" s="146">
        <f t="shared" si="323"/>
        <v>1</v>
      </c>
      <c r="IQ42" s="310">
        <f t="shared" si="324"/>
        <v>0.00211111111111111</v>
      </c>
      <c r="IR42" s="311">
        <f t="shared" si="325"/>
        <v>1</v>
      </c>
      <c r="IS42" s="146">
        <f t="shared" si="326"/>
        <v>1</v>
      </c>
      <c r="IT42" s="310">
        <f t="shared" si="327"/>
        <v>0.00316666666666667</v>
      </c>
      <c r="IU42" s="311">
        <f t="shared" si="328"/>
        <v>1</v>
      </c>
      <c r="IV42" s="146">
        <f t="shared" si="329"/>
        <v>1</v>
      </c>
      <c r="IW42" s="310">
        <f t="shared" si="330"/>
        <v>0.00422222222222223</v>
      </c>
      <c r="IX42" s="311">
        <f t="shared" si="331"/>
        <v>1</v>
      </c>
      <c r="IY42" s="146">
        <f t="shared" si="332"/>
        <v>1</v>
      </c>
      <c r="IZ42" s="310">
        <f t="shared" si="333"/>
        <v>0.00527777777777778</v>
      </c>
      <c r="JA42" s="311">
        <f t="shared" si="334"/>
        <v>1</v>
      </c>
      <c r="JB42" s="146">
        <f t="shared" si="335"/>
        <v>1</v>
      </c>
      <c r="JC42" s="310">
        <f t="shared" si="336"/>
        <v>0.0105555555555556</v>
      </c>
      <c r="JD42" s="311">
        <f t="shared" si="337"/>
        <v>1</v>
      </c>
      <c r="JE42" s="146">
        <f t="shared" si="338"/>
        <v>1</v>
      </c>
      <c r="JF42" s="310">
        <f t="shared" si="339"/>
        <v>0.0211111111111111</v>
      </c>
      <c r="JG42" s="311">
        <f t="shared" si="340"/>
        <v>1</v>
      </c>
      <c r="JH42" s="146">
        <f t="shared" si="341"/>
        <v>1</v>
      </c>
      <c r="JI42" s="310">
        <f t="shared" si="342"/>
        <v>0.0316666666666667</v>
      </c>
      <c r="JJ42" s="311">
        <f t="shared" si="343"/>
        <v>1</v>
      </c>
      <c r="JK42" s="146">
        <f t="shared" si="344"/>
        <v>1</v>
      </c>
      <c r="JL42" s="310">
        <f t="shared" si="345"/>
        <v>0.0422222222222223</v>
      </c>
      <c r="JM42" s="311">
        <f t="shared" si="346"/>
        <v>1</v>
      </c>
      <c r="JN42" s="146">
        <f t="shared" si="347"/>
        <v>1</v>
      </c>
      <c r="JO42" s="310">
        <f t="shared" si="348"/>
        <v>0.0527777777777778</v>
      </c>
      <c r="JP42" s="311">
        <f t="shared" si="349"/>
        <v>1</v>
      </c>
      <c r="JQ42" s="146">
        <f t="shared" si="350"/>
        <v>1</v>
      </c>
      <c r="JR42" s="310">
        <f t="shared" si="351"/>
        <v>0.105555555555556</v>
      </c>
      <c r="JS42" s="311">
        <f t="shared" si="352"/>
        <v>1</v>
      </c>
      <c r="JT42" s="146">
        <f t="shared" si="353"/>
        <v>1</v>
      </c>
      <c r="JU42" s="310">
        <f t="shared" si="354"/>
        <v>0.211111111111111</v>
      </c>
      <c r="JV42" s="311">
        <f t="shared" si="355"/>
        <v>1</v>
      </c>
      <c r="JW42" s="146">
        <f t="shared" si="356"/>
        <v>1</v>
      </c>
      <c r="JX42" s="310">
        <f t="shared" si="357"/>
        <v>0.316666666666667</v>
      </c>
      <c r="JY42" s="311">
        <f t="shared" si="358"/>
        <v>1</v>
      </c>
      <c r="JZ42" s="146">
        <f t="shared" si="359"/>
        <v>1</v>
      </c>
      <c r="KA42" s="310">
        <f t="shared" si="360"/>
        <v>0.422222222222223</v>
      </c>
      <c r="KB42" s="311">
        <f t="shared" si="361"/>
        <v>1</v>
      </c>
      <c r="KC42" s="146">
        <f t="shared" si="362"/>
        <v>1</v>
      </c>
      <c r="KD42" s="310">
        <f t="shared" si="363"/>
        <v>0.527777777777778</v>
      </c>
      <c r="KI42" s="334">
        <f t="shared" ref="KI42:LB42" si="406">$AI42*KI$4/10000*$F42*KI$3/$KQ$1</f>
        <v>0</v>
      </c>
      <c r="KJ42" s="334">
        <f t="shared" si="406"/>
        <v>0</v>
      </c>
      <c r="KK42" s="334">
        <f t="shared" si="406"/>
        <v>0</v>
      </c>
      <c r="KL42" s="334">
        <f t="shared" si="406"/>
        <v>0</v>
      </c>
      <c r="KM42" s="334">
        <f t="shared" si="406"/>
        <v>0</v>
      </c>
      <c r="KN42" s="334">
        <f t="shared" si="406"/>
        <v>0</v>
      </c>
      <c r="KO42" s="334">
        <f t="shared" si="406"/>
        <v>0</v>
      </c>
      <c r="KP42" s="334">
        <f t="shared" si="406"/>
        <v>0</v>
      </c>
      <c r="KQ42" s="334">
        <f t="shared" si="406"/>
        <v>0</v>
      </c>
      <c r="KR42" s="334">
        <f t="shared" si="406"/>
        <v>0</v>
      </c>
      <c r="KS42" s="334">
        <f t="shared" si="406"/>
        <v>0</v>
      </c>
      <c r="KT42" s="334">
        <f t="shared" si="406"/>
        <v>0</v>
      </c>
      <c r="KU42" s="334">
        <f t="shared" si="406"/>
        <v>0</v>
      </c>
      <c r="KV42" s="334">
        <f t="shared" si="406"/>
        <v>0</v>
      </c>
      <c r="KW42" s="334">
        <f t="shared" si="406"/>
        <v>0</v>
      </c>
      <c r="KX42" s="334">
        <f t="shared" si="406"/>
        <v>0</v>
      </c>
      <c r="KY42" s="334">
        <f t="shared" si="406"/>
        <v>0</v>
      </c>
      <c r="KZ42" s="334">
        <f t="shared" si="406"/>
        <v>0</v>
      </c>
      <c r="LA42" s="334">
        <f t="shared" si="406"/>
        <v>0</v>
      </c>
      <c r="LB42" s="334">
        <f t="shared" si="406"/>
        <v>0</v>
      </c>
      <c r="LI42" s="79">
        <v>0</v>
      </c>
      <c r="LJ42" s="79">
        <v>0</v>
      </c>
      <c r="LK42" s="79">
        <v>0</v>
      </c>
      <c r="LN42" s="108"/>
      <c r="LO42" s="343">
        <v>0.05</v>
      </c>
      <c r="LP42" s="343">
        <v>0.05</v>
      </c>
      <c r="LQ42" s="343">
        <v>0.05</v>
      </c>
      <c r="LR42" s="343">
        <v>0.05</v>
      </c>
      <c r="LS42" s="343">
        <v>0.05</v>
      </c>
      <c r="LT42" s="343">
        <v>0.025</v>
      </c>
      <c r="LU42" s="343">
        <v>0.025</v>
      </c>
      <c r="LV42" s="343">
        <v>0.025</v>
      </c>
      <c r="LW42" s="343">
        <v>0.025</v>
      </c>
      <c r="LX42" s="343">
        <v>0.025</v>
      </c>
      <c r="LY42" s="343">
        <v>0.005</v>
      </c>
      <c r="LZ42" s="343">
        <v>0.005</v>
      </c>
      <c r="MA42" s="343">
        <v>0.005</v>
      </c>
      <c r="MB42" s="343">
        <v>0.005</v>
      </c>
      <c r="MC42" s="343">
        <v>0.005</v>
      </c>
      <c r="MD42" s="343">
        <v>0.0009</v>
      </c>
      <c r="ME42" s="343">
        <v>0.0009</v>
      </c>
      <c r="MF42" s="343">
        <v>0.0009</v>
      </c>
      <c r="MG42" s="343">
        <v>0.0009</v>
      </c>
      <c r="MH42" s="343">
        <v>0.0009</v>
      </c>
      <c r="MI42" s="343">
        <v>0.0006</v>
      </c>
      <c r="MJ42" s="343">
        <v>0.00045</v>
      </c>
      <c r="MK42" s="343">
        <v>0.0004</v>
      </c>
      <c r="ML42" s="343">
        <v>0.0003</v>
      </c>
      <c r="MM42" s="343">
        <v>0.00025</v>
      </c>
      <c r="MN42" s="343">
        <v>0.00025</v>
      </c>
      <c r="MO42" s="343">
        <v>0.0002</v>
      </c>
      <c r="MP42" s="343">
        <v>0.0002</v>
      </c>
      <c r="MQ42" s="343"/>
      <c r="MR42" s="104">
        <v>1</v>
      </c>
      <c r="MS42" s="104">
        <v>1</v>
      </c>
      <c r="MT42" s="104">
        <v>1</v>
      </c>
      <c r="MU42" s="104">
        <v>1</v>
      </c>
      <c r="MV42" s="104">
        <v>1</v>
      </c>
      <c r="MW42" s="104">
        <v>1</v>
      </c>
      <c r="MX42" s="91">
        <v>5</v>
      </c>
      <c r="MY42" s="91">
        <v>5</v>
      </c>
      <c r="MZ42" s="91">
        <v>5</v>
      </c>
      <c r="NA42" s="91">
        <v>5</v>
      </c>
      <c r="NB42" s="91">
        <v>5</v>
      </c>
      <c r="NC42" s="91">
        <v>5</v>
      </c>
      <c r="ND42" s="91">
        <v>5</v>
      </c>
      <c r="NE42" s="91">
        <v>5</v>
      </c>
      <c r="NF42" s="91">
        <v>5</v>
      </c>
      <c r="NG42" s="91">
        <v>10</v>
      </c>
      <c r="NH42" s="91">
        <v>10</v>
      </c>
      <c r="NI42" s="91">
        <v>10</v>
      </c>
      <c r="NJ42" s="91">
        <v>10</v>
      </c>
      <c r="NK42" s="91">
        <v>10</v>
      </c>
      <c r="NL42" s="91">
        <v>10</v>
      </c>
      <c r="NM42" s="91">
        <v>10</v>
      </c>
      <c r="NN42" s="91">
        <v>10</v>
      </c>
      <c r="NO42" s="91">
        <v>10</v>
      </c>
      <c r="NP42" s="91">
        <v>10</v>
      </c>
      <c r="NQ42" s="91">
        <v>10</v>
      </c>
      <c r="NR42" s="91">
        <v>10</v>
      </c>
      <c r="NS42" s="91">
        <v>10</v>
      </c>
      <c r="NT42" s="91"/>
      <c r="NU42" s="345">
        <f t="shared" si="365"/>
        <v>0.0475</v>
      </c>
      <c r="NV42" s="345">
        <f t="shared" si="366"/>
        <v>0.095</v>
      </c>
      <c r="NW42" s="345">
        <f t="shared" si="367"/>
        <v>0.1425</v>
      </c>
      <c r="NX42" s="345">
        <f t="shared" si="368"/>
        <v>0.19</v>
      </c>
      <c r="NY42" s="345">
        <f t="shared" si="369"/>
        <v>0.2375</v>
      </c>
      <c r="NZ42" s="345">
        <f t="shared" si="370"/>
        <v>0.2375</v>
      </c>
      <c r="OA42" s="345">
        <f t="shared" si="371"/>
        <v>0.095</v>
      </c>
      <c r="OB42" s="345">
        <f t="shared" si="372"/>
        <v>0.1425</v>
      </c>
      <c r="OC42" s="345">
        <f t="shared" si="373"/>
        <v>0.19</v>
      </c>
      <c r="OD42" s="345">
        <f t="shared" si="374"/>
        <v>0.2375</v>
      </c>
      <c r="OE42" s="345">
        <f t="shared" si="375"/>
        <v>0.095</v>
      </c>
      <c r="OF42" s="345">
        <f t="shared" si="376"/>
        <v>0.19</v>
      </c>
      <c r="OG42" s="345">
        <f t="shared" si="377"/>
        <v>0.285</v>
      </c>
      <c r="OH42" s="345">
        <f t="shared" si="378"/>
        <v>0.38</v>
      </c>
      <c r="OI42" s="345">
        <f t="shared" si="379"/>
        <v>0.475</v>
      </c>
      <c r="OJ42" s="345">
        <f t="shared" si="380"/>
        <v>0.0855</v>
      </c>
      <c r="OK42" s="345">
        <f t="shared" si="381"/>
        <v>0.171</v>
      </c>
      <c r="OL42" s="345">
        <f t="shared" si="382"/>
        <v>0.2565</v>
      </c>
      <c r="OM42" s="345">
        <f t="shared" si="383"/>
        <v>0.342</v>
      </c>
      <c r="ON42" s="345">
        <f t="shared" si="384"/>
        <v>0.4275</v>
      </c>
      <c r="OO42" s="345">
        <f t="shared" si="385"/>
        <v>0.4275</v>
      </c>
      <c r="OP42" s="345">
        <f t="shared" si="386"/>
        <v>0.4275</v>
      </c>
      <c r="OQ42" s="345">
        <f t="shared" si="387"/>
        <v>0.475</v>
      </c>
      <c r="OR42" s="345">
        <f t="shared" si="388"/>
        <v>0.4275</v>
      </c>
      <c r="OS42" s="345">
        <f t="shared" si="389"/>
        <v>0.415625</v>
      </c>
      <c r="OT42" s="345">
        <f t="shared" si="390"/>
        <v>0.475</v>
      </c>
      <c r="OU42" s="345">
        <f t="shared" si="391"/>
        <v>0.4275</v>
      </c>
      <c r="OV42" s="345">
        <f t="shared" si="392"/>
        <v>0.475</v>
      </c>
      <c r="OY42" s="358">
        <v>0.5</v>
      </c>
      <c r="OZ42" s="357">
        <v>0.0276362876472586</v>
      </c>
      <c r="PA42" s="377">
        <v>0.0126128059320721</v>
      </c>
      <c r="PE42" s="369"/>
      <c r="PF42" s="370">
        <f>PF$3*$F42*$AG42*PF$4/'[1]Sheet3 '!$AJ$5</f>
        <v>0.266</v>
      </c>
      <c r="PG42" s="370">
        <f>PG$3*$F42*$AG42*PG$4/'[1]Sheet3 '!$AJ$5</f>
        <v>0.265905</v>
      </c>
      <c r="PH42" s="370">
        <f>PH$3*$F42*$AG42*PH$4/'[1]Sheet3 '!$AJ$5</f>
        <v>0.266</v>
      </c>
      <c r="PI42" s="370">
        <f>PI$3*$F42*$AG42*PI$4/'[1]Sheet3 '!$AJ$5</f>
        <v>0.2394</v>
      </c>
      <c r="PJ42" s="370">
        <f>PJ$3*$F42*$AG42*PJ$4/'[1]Sheet3 '!$AJ$5</f>
        <v>0.2394</v>
      </c>
      <c r="PK42" s="370">
        <f>PK$3*$F42*$AG42*PK$4/'[1]Sheet3 '!$AJ$5</f>
        <v>0.228</v>
      </c>
      <c r="PL42" s="370">
        <f>PL$3*$F42*$AG42*PL$4/'[1]Sheet3 '!$AJ$5</f>
        <v>0.2052</v>
      </c>
      <c r="PM42" s="370">
        <f>PM$3*$F42*$AG42*PM$4/'[1]Sheet3 '!$AJ$5</f>
        <v>0.1938</v>
      </c>
      <c r="PN42" s="370">
        <f>PN$3*$F42*$AG42*PN$4/'[1]Sheet3 '!$AJ$5</f>
        <v>0.17594</v>
      </c>
      <c r="PO42" s="370">
        <f>PO$3*$F42*$AG42*PO$4/'[1]Sheet3 '!$AJ$5</f>
        <v>0.152</v>
      </c>
      <c r="PP42" s="370">
        <f>PP$3*$F42*$AG42*PP$4/'[1]Sheet3 '!$AJ$5</f>
        <v>0.1368</v>
      </c>
      <c r="PQ42" s="370">
        <f>PQ$3*$F42*$AG42*PQ$4/'[1]Sheet3 '!$AJ$5</f>
        <v>0.1216</v>
      </c>
      <c r="PR42" s="370">
        <f>PR$3*$F42*$AG42*PR$4/'[1]Sheet3 '!$AJ$5</f>
        <v>0.076</v>
      </c>
      <c r="PS42" s="367"/>
      <c r="PT42" s="367"/>
      <c r="PU42" s="367"/>
    </row>
    <row r="43" ht="16.2" spans="1:437">
      <c r="A43" s="39">
        <v>37</v>
      </c>
      <c r="B43" s="39" t="s">
        <v>503</v>
      </c>
      <c r="C43" s="39">
        <v>6</v>
      </c>
      <c r="D43" s="39">
        <v>11</v>
      </c>
      <c r="E43" s="39"/>
      <c r="F43" s="39">
        <v>500</v>
      </c>
      <c r="G43" s="114" t="s">
        <v>504</v>
      </c>
      <c r="H43" s="39">
        <f t="shared" si="232"/>
        <v>500</v>
      </c>
      <c r="I43" s="127"/>
      <c r="J43" s="39">
        <f t="shared" si="6"/>
        <v>500</v>
      </c>
      <c r="K43" s="127"/>
      <c r="L43" s="127"/>
      <c r="M43" s="128">
        <f t="shared" si="178"/>
        <v>37</v>
      </c>
      <c r="N43" s="39">
        <f t="shared" si="396"/>
        <v>0</v>
      </c>
      <c r="O43" s="39">
        <f t="shared" si="397"/>
        <v>0</v>
      </c>
      <c r="P43" s="39">
        <v>0</v>
      </c>
      <c r="Q43" s="150">
        <v>0</v>
      </c>
      <c r="R43" s="91">
        <v>5</v>
      </c>
      <c r="S43" s="141">
        <v>0</v>
      </c>
      <c r="T43" s="146">
        <f t="shared" si="233"/>
        <v>0.166667</v>
      </c>
      <c r="U43" s="143">
        <f t="shared" si="221"/>
        <v>4</v>
      </c>
      <c r="V43" s="143" t="s">
        <v>287</v>
      </c>
      <c r="W43" s="147">
        <v>0</v>
      </c>
      <c r="X43" s="145">
        <v>15</v>
      </c>
      <c r="Y43" s="166">
        <v>1</v>
      </c>
      <c r="Z43" s="143" t="str">
        <f t="shared" si="212"/>
        <v>[[0,1],[0,1],[0,1],[0,1],[0,1],[0,1],[0,1],[0,1],[0,1],[0,1],[0,2],[0,4],[0,6],[0,8],[0,10],[0,20],[0,40],[0,60],[0,80],[0,100]]</v>
      </c>
      <c r="AA43" s="143">
        <v>1</v>
      </c>
      <c r="AB43" s="143">
        <v>1</v>
      </c>
      <c r="AC43" s="143" t="str">
        <f t="shared" si="234"/>
        <v>[[0,1],[0,1],[0,1],[0,1],[0,1],[0,1],[0,1],[0,1],[0,1],[0,1],[0,1],[0,1],[0,1],[0,1],[0,1],[0,1],[0,1],[0,1],[0,1],[0,1]]</v>
      </c>
      <c r="AD43" s="39">
        <v>0</v>
      </c>
      <c r="AE43" s="169">
        <v>0</v>
      </c>
      <c r="AF43" s="168">
        <f t="shared" si="226"/>
        <v>0</v>
      </c>
      <c r="AG43" s="168">
        <v>0.1</v>
      </c>
      <c r="AH43" s="168">
        <v>0</v>
      </c>
      <c r="AI43" s="186">
        <v>0</v>
      </c>
      <c r="AJ43" s="168">
        <v>0</v>
      </c>
      <c r="AK43" s="168">
        <v>0</v>
      </c>
      <c r="AL43" s="187">
        <v>0</v>
      </c>
      <c r="AM43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43" s="39" t="str">
        <f t="shared" si="213"/>
        <v>[[6,5],[6,2],[7,2]]</v>
      </c>
      <c r="AO43" s="195" t="str">
        <f t="shared" si="214"/>
        <v>[0,0,0]</v>
      </c>
      <c r="AP43" s="195">
        <v>0</v>
      </c>
      <c r="AQ43" s="195">
        <v>1</v>
      </c>
      <c r="AR43" s="195">
        <f t="shared" si="236"/>
        <v>1</v>
      </c>
      <c r="AS43" s="195">
        <v>1</v>
      </c>
      <c r="AT43" s="195">
        <v>1</v>
      </c>
      <c r="AU43" s="196" t="s">
        <v>505</v>
      </c>
      <c r="AV43" s="195">
        <v>4</v>
      </c>
      <c r="AW43" s="199">
        <v>16</v>
      </c>
      <c r="AX43" s="39">
        <v>1</v>
      </c>
      <c r="AY43" s="39">
        <v>0</v>
      </c>
      <c r="AZ43" s="96">
        <v>3</v>
      </c>
      <c r="BA43" s="96">
        <v>6</v>
      </c>
      <c r="BB43" s="96" t="s">
        <v>365</v>
      </c>
      <c r="BC43" s="39">
        <v>1</v>
      </c>
      <c r="BD43" s="115">
        <f t="shared" si="210"/>
        <v>1.5</v>
      </c>
      <c r="BE43" s="39"/>
      <c r="BF43" s="39"/>
      <c r="BG43" s="39">
        <v>1</v>
      </c>
      <c r="BH43" s="39">
        <v>1</v>
      </c>
      <c r="BI43" s="39" t="s">
        <v>506</v>
      </c>
      <c r="BJ43" s="203">
        <v>1</v>
      </c>
      <c r="BK43" s="203">
        <v>1</v>
      </c>
      <c r="BL43" s="74">
        <v>1</v>
      </c>
      <c r="BM43" s="96" t="s">
        <v>291</v>
      </c>
      <c r="BN43" s="96">
        <v>1</v>
      </c>
      <c r="BO43" s="96" t="s">
        <v>292</v>
      </c>
      <c r="BP43" s="96" t="s">
        <v>489</v>
      </c>
      <c r="BQ43" s="209" t="s">
        <v>507</v>
      </c>
      <c r="BR43" s="209" t="s">
        <v>507</v>
      </c>
      <c r="BS43" s="128">
        <v>535</v>
      </c>
      <c r="BT43" s="128">
        <v>2</v>
      </c>
      <c r="BU43" s="128">
        <v>200</v>
      </c>
      <c r="BV43" s="128">
        <v>48</v>
      </c>
      <c r="BW43" s="221" t="s">
        <v>508</v>
      </c>
      <c r="BX43" s="218">
        <v>12</v>
      </c>
      <c r="BY43" s="128">
        <f t="shared" si="237"/>
        <v>5</v>
      </c>
      <c r="BZ43" s="219" t="str">
        <f t="shared" si="238"/>
        <v>[5,5,0,5]</v>
      </c>
      <c r="CA43" s="42">
        <v>1</v>
      </c>
      <c r="CB43" s="42">
        <v>0</v>
      </c>
      <c r="CC43" s="42">
        <v>0</v>
      </c>
      <c r="CD43" s="42">
        <v>0</v>
      </c>
      <c r="CE43" s="42">
        <v>0</v>
      </c>
      <c r="CF43" s="42">
        <v>0</v>
      </c>
      <c r="CG43" s="42">
        <v>1</v>
      </c>
      <c r="CH43" s="42" t="str">
        <f t="shared" si="398"/>
        <v>1,0,0,0,0,0,0</v>
      </c>
      <c r="CI43" s="42" t="str">
        <f t="shared" si="399"/>
        <v>"1|0,1,3|1|1|9999",</v>
      </c>
      <c r="CJ43" s="46"/>
      <c r="CK43" s="46"/>
      <c r="CL43" s="46"/>
      <c r="CM43" s="46"/>
      <c r="CN43" s="46"/>
      <c r="CO43" s="46" t="s">
        <v>501</v>
      </c>
      <c r="CP43" s="46"/>
      <c r="CQ43" s="46" t="s">
        <v>509</v>
      </c>
      <c r="CR43" s="46">
        <v>1</v>
      </c>
      <c r="CS43" s="53" t="s">
        <v>494</v>
      </c>
      <c r="CT43" s="53"/>
      <c r="CU43" s="42"/>
      <c r="CV43" s="42">
        <f t="shared" si="400"/>
        <v>1</v>
      </c>
      <c r="CW43" s="42" t="s">
        <v>495</v>
      </c>
      <c r="CX43" s="42">
        <v>1</v>
      </c>
      <c r="CY43" s="42">
        <v>1</v>
      </c>
      <c r="CZ43" s="42">
        <v>9999</v>
      </c>
      <c r="DA43" s="42" t="str">
        <f t="shared" si="401"/>
        <v/>
      </c>
      <c r="DB43" s="42"/>
      <c r="DC43" s="42"/>
      <c r="DD43" s="42"/>
      <c r="DE43" s="42"/>
      <c r="DF43" s="42" t="str">
        <f t="shared" si="402"/>
        <v/>
      </c>
      <c r="DG43" s="42"/>
      <c r="DH43" s="42"/>
      <c r="DI43" s="42"/>
      <c r="DJ43" s="42"/>
      <c r="DK43" s="42" t="str">
        <f t="shared" si="403"/>
        <v/>
      </c>
      <c r="DL43" s="42"/>
      <c r="DM43" s="42"/>
      <c r="DN43" s="42"/>
      <c r="DO43" s="42"/>
      <c r="DP43" s="42" t="str">
        <f t="shared" si="404"/>
        <v/>
      </c>
      <c r="DQ43" s="42">
        <v>2</v>
      </c>
      <c r="DR43" s="42">
        <v>0</v>
      </c>
      <c r="DS43" s="42">
        <v>0</v>
      </c>
      <c r="DT43" s="42">
        <f>F43</f>
        <v>500</v>
      </c>
      <c r="DU43" s="42" t="s">
        <v>510</v>
      </c>
      <c r="DV43" s="238">
        <f>IF($F43&lt;800,5,10)</f>
        <v>5</v>
      </c>
      <c r="DW43" s="238">
        <f>DV43</f>
        <v>5</v>
      </c>
      <c r="DX43" s="238">
        <v>0</v>
      </c>
      <c r="DY43" s="128">
        <f t="shared" si="239"/>
        <v>5</v>
      </c>
      <c r="DZ43" s="128"/>
      <c r="EK43" s="269">
        <f t="shared" si="240"/>
        <v>550</v>
      </c>
      <c r="EL43" s="270">
        <v>0</v>
      </c>
      <c r="EM43" s="271">
        <v>6</v>
      </c>
      <c r="EN43" s="108">
        <v>5</v>
      </c>
      <c r="EO43" s="271">
        <v>6</v>
      </c>
      <c r="EP43" s="108">
        <v>2</v>
      </c>
      <c r="EQ43" s="271">
        <v>7</v>
      </c>
      <c r="ER43" s="108">
        <v>2</v>
      </c>
      <c r="ES43" s="108">
        <f t="shared" si="241"/>
        <v>6.22222222222222</v>
      </c>
      <c r="ET43" s="108">
        <f t="shared" si="242"/>
        <v>7.5</v>
      </c>
      <c r="EU43" s="283">
        <f t="shared" si="243"/>
        <v>0</v>
      </c>
      <c r="EV43" s="108">
        <f t="shared" si="244"/>
        <v>15</v>
      </c>
      <c r="EW43" s="293">
        <f t="shared" si="245"/>
        <v>0</v>
      </c>
      <c r="EX43" s="108">
        <f t="shared" si="246"/>
        <v>22.5</v>
      </c>
      <c r="EY43" s="294">
        <f t="shared" si="247"/>
        <v>0</v>
      </c>
      <c r="FB43" s="300"/>
      <c r="FC43" s="91"/>
      <c r="FG43" s="310"/>
      <c r="FH43" s="311">
        <v>0</v>
      </c>
      <c r="FI43" s="146">
        <v>1</v>
      </c>
      <c r="FJ43" s="310">
        <f t="shared" si="248"/>
        <v>0</v>
      </c>
      <c r="FK43" s="311">
        <f t="shared" si="249"/>
        <v>0</v>
      </c>
      <c r="FL43" s="146">
        <f t="shared" si="250"/>
        <v>1</v>
      </c>
      <c r="FM43" s="310">
        <f t="shared" si="251"/>
        <v>0</v>
      </c>
      <c r="FN43" s="311">
        <f t="shared" si="252"/>
        <v>0</v>
      </c>
      <c r="FO43" s="146">
        <f t="shared" si="253"/>
        <v>1</v>
      </c>
      <c r="FP43" s="310">
        <f t="shared" si="254"/>
        <v>0</v>
      </c>
      <c r="FQ43" s="311">
        <f t="shared" si="255"/>
        <v>0</v>
      </c>
      <c r="FR43" s="146">
        <f t="shared" si="256"/>
        <v>1</v>
      </c>
      <c r="FS43" s="310">
        <f t="shared" si="257"/>
        <v>0</v>
      </c>
      <c r="FT43" s="311">
        <f t="shared" si="258"/>
        <v>0</v>
      </c>
      <c r="FU43" s="146">
        <f t="shared" si="259"/>
        <v>1</v>
      </c>
      <c r="FV43" s="310">
        <f t="shared" si="260"/>
        <v>0</v>
      </c>
      <c r="FW43" s="311">
        <f t="shared" si="261"/>
        <v>0</v>
      </c>
      <c r="FX43" s="146">
        <f t="shared" si="262"/>
        <v>1</v>
      </c>
      <c r="FY43" s="310">
        <f t="shared" si="263"/>
        <v>0</v>
      </c>
      <c r="FZ43" s="311">
        <f t="shared" si="264"/>
        <v>0</v>
      </c>
      <c r="GA43" s="146">
        <f t="shared" si="265"/>
        <v>1</v>
      </c>
      <c r="GB43" s="310">
        <f t="shared" si="266"/>
        <v>0</v>
      </c>
      <c r="GC43" s="311">
        <f t="shared" si="267"/>
        <v>0</v>
      </c>
      <c r="GD43" s="146">
        <f t="shared" si="268"/>
        <v>1</v>
      </c>
      <c r="GE43" s="310">
        <f t="shared" si="269"/>
        <v>0</v>
      </c>
      <c r="GF43" s="311">
        <f t="shared" si="270"/>
        <v>0</v>
      </c>
      <c r="GG43" s="146">
        <f t="shared" si="271"/>
        <v>1</v>
      </c>
      <c r="GH43" s="310">
        <f t="shared" si="272"/>
        <v>0</v>
      </c>
      <c r="GI43" s="311">
        <f t="shared" si="273"/>
        <v>0</v>
      </c>
      <c r="GJ43" s="146">
        <f t="shared" si="274"/>
        <v>1</v>
      </c>
      <c r="GK43" s="310">
        <f t="shared" si="275"/>
        <v>0</v>
      </c>
      <c r="GL43" s="311">
        <f t="shared" si="276"/>
        <v>0</v>
      </c>
      <c r="GM43" s="146">
        <f t="shared" si="277"/>
        <v>2</v>
      </c>
      <c r="GN43" s="310">
        <f t="shared" si="278"/>
        <v>0</v>
      </c>
      <c r="GO43" s="311">
        <f t="shared" si="279"/>
        <v>0</v>
      </c>
      <c r="GP43" s="146">
        <f t="shared" si="280"/>
        <v>4</v>
      </c>
      <c r="GQ43" s="310">
        <f t="shared" si="281"/>
        <v>0</v>
      </c>
      <c r="GR43" s="311">
        <f t="shared" si="282"/>
        <v>0</v>
      </c>
      <c r="GS43" s="146">
        <f t="shared" si="283"/>
        <v>6</v>
      </c>
      <c r="GT43" s="310">
        <f t="shared" si="284"/>
        <v>0</v>
      </c>
      <c r="GU43" s="311">
        <f t="shared" si="285"/>
        <v>0</v>
      </c>
      <c r="GV43" s="146">
        <f t="shared" si="286"/>
        <v>8</v>
      </c>
      <c r="GW43" s="310">
        <f t="shared" si="287"/>
        <v>0</v>
      </c>
      <c r="GX43" s="311">
        <f t="shared" si="288"/>
        <v>0</v>
      </c>
      <c r="GY43" s="146">
        <f t="shared" si="289"/>
        <v>10</v>
      </c>
      <c r="GZ43" s="310">
        <f t="shared" si="290"/>
        <v>0</v>
      </c>
      <c r="HA43" s="311">
        <f t="shared" si="291"/>
        <v>0</v>
      </c>
      <c r="HB43" s="146">
        <f t="shared" si="292"/>
        <v>20</v>
      </c>
      <c r="HC43" s="310">
        <f t="shared" si="293"/>
        <v>0</v>
      </c>
      <c r="HD43" s="311">
        <f t="shared" si="294"/>
        <v>0</v>
      </c>
      <c r="HE43" s="146">
        <f t="shared" si="295"/>
        <v>40</v>
      </c>
      <c r="HF43" s="310">
        <f t="shared" si="296"/>
        <v>0</v>
      </c>
      <c r="HG43" s="311">
        <f t="shared" si="297"/>
        <v>0</v>
      </c>
      <c r="HH43" s="146">
        <f t="shared" si="298"/>
        <v>60</v>
      </c>
      <c r="HI43" s="310">
        <f t="shared" si="299"/>
        <v>0</v>
      </c>
      <c r="HJ43" s="311">
        <f t="shared" si="300"/>
        <v>0</v>
      </c>
      <c r="HK43" s="146">
        <f t="shared" si="301"/>
        <v>80</v>
      </c>
      <c r="HL43" s="310">
        <f t="shared" si="302"/>
        <v>0</v>
      </c>
      <c r="HM43" s="311">
        <f t="shared" si="303"/>
        <v>0</v>
      </c>
      <c r="HN43" s="146">
        <f t="shared" si="304"/>
        <v>100</v>
      </c>
      <c r="HO43" s="310">
        <f t="shared" si="305"/>
        <v>0</v>
      </c>
      <c r="HQ43" s="300"/>
      <c r="HR43" s="91"/>
      <c r="HV43" s="310"/>
      <c r="HW43" s="311">
        <v>0</v>
      </c>
      <c r="HX43" s="146">
        <v>1</v>
      </c>
      <c r="HY43" s="310">
        <f t="shared" si="306"/>
        <v>0</v>
      </c>
      <c r="HZ43" s="311">
        <f t="shared" si="307"/>
        <v>0</v>
      </c>
      <c r="IA43" s="146">
        <f t="shared" si="308"/>
        <v>1</v>
      </c>
      <c r="IB43" s="310">
        <f t="shared" si="309"/>
        <v>0</v>
      </c>
      <c r="IC43" s="311">
        <f t="shared" si="310"/>
        <v>0</v>
      </c>
      <c r="ID43" s="146">
        <f t="shared" si="311"/>
        <v>1</v>
      </c>
      <c r="IE43" s="310">
        <f t="shared" si="312"/>
        <v>0</v>
      </c>
      <c r="IF43" s="311">
        <f t="shared" si="313"/>
        <v>0</v>
      </c>
      <c r="IG43" s="146">
        <f t="shared" si="314"/>
        <v>1</v>
      </c>
      <c r="IH43" s="310">
        <f t="shared" si="315"/>
        <v>0</v>
      </c>
      <c r="II43" s="311">
        <f t="shared" si="316"/>
        <v>0</v>
      </c>
      <c r="IJ43" s="146">
        <f t="shared" si="317"/>
        <v>1</v>
      </c>
      <c r="IK43" s="310">
        <f t="shared" si="318"/>
        <v>0</v>
      </c>
      <c r="IL43" s="311">
        <f t="shared" si="319"/>
        <v>0</v>
      </c>
      <c r="IM43" s="146">
        <f t="shared" si="320"/>
        <v>1</v>
      </c>
      <c r="IN43" s="310">
        <f t="shared" si="321"/>
        <v>0</v>
      </c>
      <c r="IO43" s="311">
        <f t="shared" si="322"/>
        <v>0</v>
      </c>
      <c r="IP43" s="146">
        <f t="shared" si="323"/>
        <v>1</v>
      </c>
      <c r="IQ43" s="310">
        <f t="shared" si="324"/>
        <v>0</v>
      </c>
      <c r="IR43" s="311">
        <f t="shared" si="325"/>
        <v>0</v>
      </c>
      <c r="IS43" s="146">
        <f t="shared" si="326"/>
        <v>1</v>
      </c>
      <c r="IT43" s="310">
        <f t="shared" si="327"/>
        <v>0</v>
      </c>
      <c r="IU43" s="311">
        <f t="shared" si="328"/>
        <v>0</v>
      </c>
      <c r="IV43" s="146">
        <f t="shared" si="329"/>
        <v>1</v>
      </c>
      <c r="IW43" s="310">
        <f t="shared" si="330"/>
        <v>0</v>
      </c>
      <c r="IX43" s="311">
        <f t="shared" si="331"/>
        <v>0</v>
      </c>
      <c r="IY43" s="146">
        <f t="shared" si="332"/>
        <v>1</v>
      </c>
      <c r="IZ43" s="310">
        <f t="shared" si="333"/>
        <v>0</v>
      </c>
      <c r="JA43" s="311">
        <f t="shared" si="334"/>
        <v>0</v>
      </c>
      <c r="JB43" s="146">
        <f t="shared" si="335"/>
        <v>1</v>
      </c>
      <c r="JC43" s="310">
        <f t="shared" si="336"/>
        <v>0</v>
      </c>
      <c r="JD43" s="311">
        <f t="shared" si="337"/>
        <v>0</v>
      </c>
      <c r="JE43" s="146">
        <f t="shared" si="338"/>
        <v>1</v>
      </c>
      <c r="JF43" s="310">
        <f t="shared" si="339"/>
        <v>0</v>
      </c>
      <c r="JG43" s="311">
        <f t="shared" si="340"/>
        <v>0</v>
      </c>
      <c r="JH43" s="146">
        <f t="shared" si="341"/>
        <v>1</v>
      </c>
      <c r="JI43" s="310">
        <f t="shared" si="342"/>
        <v>0</v>
      </c>
      <c r="JJ43" s="311">
        <f t="shared" si="343"/>
        <v>0</v>
      </c>
      <c r="JK43" s="146">
        <f t="shared" si="344"/>
        <v>1</v>
      </c>
      <c r="JL43" s="310">
        <f t="shared" si="345"/>
        <v>0</v>
      </c>
      <c r="JM43" s="311">
        <f t="shared" si="346"/>
        <v>0</v>
      </c>
      <c r="JN43" s="146">
        <f t="shared" si="347"/>
        <v>1</v>
      </c>
      <c r="JO43" s="310">
        <f t="shared" si="348"/>
        <v>0</v>
      </c>
      <c r="JP43" s="311">
        <f t="shared" si="349"/>
        <v>0</v>
      </c>
      <c r="JQ43" s="146">
        <f t="shared" si="350"/>
        <v>1</v>
      </c>
      <c r="JR43" s="310">
        <f t="shared" si="351"/>
        <v>0</v>
      </c>
      <c r="JS43" s="311">
        <f t="shared" si="352"/>
        <v>0</v>
      </c>
      <c r="JT43" s="146">
        <f t="shared" si="353"/>
        <v>1</v>
      </c>
      <c r="JU43" s="310">
        <f t="shared" si="354"/>
        <v>0</v>
      </c>
      <c r="JV43" s="311">
        <f t="shared" si="355"/>
        <v>0</v>
      </c>
      <c r="JW43" s="146">
        <f t="shared" si="356"/>
        <v>1</v>
      </c>
      <c r="JX43" s="310">
        <f t="shared" si="357"/>
        <v>0</v>
      </c>
      <c r="JY43" s="311">
        <f t="shared" si="358"/>
        <v>0</v>
      </c>
      <c r="JZ43" s="146">
        <f t="shared" si="359"/>
        <v>1</v>
      </c>
      <c r="KA43" s="310">
        <f t="shared" si="360"/>
        <v>0</v>
      </c>
      <c r="KB43" s="311">
        <f t="shared" si="361"/>
        <v>0</v>
      </c>
      <c r="KC43" s="146">
        <f t="shared" si="362"/>
        <v>1</v>
      </c>
      <c r="KD43" s="310">
        <f t="shared" si="363"/>
        <v>0</v>
      </c>
      <c r="KI43" s="334">
        <f t="shared" ref="KI43:LB43" si="407">$AI43*KI$4/10000*$F43*KI$3/$KQ$1</f>
        <v>0</v>
      </c>
      <c r="KJ43" s="334">
        <f t="shared" si="407"/>
        <v>0</v>
      </c>
      <c r="KK43" s="334">
        <f t="shared" si="407"/>
        <v>0</v>
      </c>
      <c r="KL43" s="334">
        <f t="shared" si="407"/>
        <v>0</v>
      </c>
      <c r="KM43" s="334">
        <f t="shared" si="407"/>
        <v>0</v>
      </c>
      <c r="KN43" s="334">
        <f t="shared" si="407"/>
        <v>0</v>
      </c>
      <c r="KO43" s="334">
        <f t="shared" si="407"/>
        <v>0</v>
      </c>
      <c r="KP43" s="334">
        <f t="shared" si="407"/>
        <v>0</v>
      </c>
      <c r="KQ43" s="334">
        <f t="shared" si="407"/>
        <v>0</v>
      </c>
      <c r="KR43" s="334">
        <f t="shared" si="407"/>
        <v>0</v>
      </c>
      <c r="KS43" s="334">
        <f t="shared" si="407"/>
        <v>0</v>
      </c>
      <c r="KT43" s="334">
        <f t="shared" si="407"/>
        <v>0</v>
      </c>
      <c r="KU43" s="334">
        <f t="shared" si="407"/>
        <v>0</v>
      </c>
      <c r="KV43" s="334">
        <f t="shared" si="407"/>
        <v>0</v>
      </c>
      <c r="KW43" s="334">
        <f t="shared" si="407"/>
        <v>0</v>
      </c>
      <c r="KX43" s="334">
        <f t="shared" si="407"/>
        <v>0</v>
      </c>
      <c r="KY43" s="334">
        <f t="shared" si="407"/>
        <v>0</v>
      </c>
      <c r="KZ43" s="334">
        <f t="shared" si="407"/>
        <v>0</v>
      </c>
      <c r="LA43" s="334">
        <f t="shared" si="407"/>
        <v>0</v>
      </c>
      <c r="LB43" s="334">
        <f t="shared" si="407"/>
        <v>0</v>
      </c>
      <c r="LI43" s="79">
        <v>0</v>
      </c>
      <c r="LJ43" s="79">
        <v>0</v>
      </c>
      <c r="LK43" s="79">
        <v>0</v>
      </c>
      <c r="LN43" s="108"/>
      <c r="LO43" s="343">
        <v>0.05</v>
      </c>
      <c r="LP43" s="343">
        <v>0.05</v>
      </c>
      <c r="LQ43" s="343">
        <v>0.05</v>
      </c>
      <c r="LR43" s="343">
        <v>0.05</v>
      </c>
      <c r="LS43" s="343">
        <v>0.05</v>
      </c>
      <c r="LT43" s="343">
        <v>0.025</v>
      </c>
      <c r="LU43" s="343">
        <v>0.025</v>
      </c>
      <c r="LV43" s="343">
        <v>0.025</v>
      </c>
      <c r="LW43" s="343">
        <v>0.025</v>
      </c>
      <c r="LX43" s="343">
        <v>0.025</v>
      </c>
      <c r="LY43" s="343">
        <v>0.005</v>
      </c>
      <c r="LZ43" s="343">
        <v>0.005</v>
      </c>
      <c r="MA43" s="343">
        <v>0.005</v>
      </c>
      <c r="MB43" s="343">
        <v>0.005</v>
      </c>
      <c r="MC43" s="343">
        <v>0.005</v>
      </c>
      <c r="MD43" s="343">
        <v>0.0009</v>
      </c>
      <c r="ME43" s="343">
        <v>0.0009</v>
      </c>
      <c r="MF43" s="343">
        <v>0.0009</v>
      </c>
      <c r="MG43" s="343">
        <v>0.0009</v>
      </c>
      <c r="MH43" s="343">
        <v>0.0009</v>
      </c>
      <c r="MI43" s="343">
        <v>0.0006</v>
      </c>
      <c r="MJ43" s="343">
        <v>0.00045</v>
      </c>
      <c r="MK43" s="343">
        <v>0.0004</v>
      </c>
      <c r="ML43" s="343">
        <v>0.0003</v>
      </c>
      <c r="MM43" s="343">
        <v>0.00025</v>
      </c>
      <c r="MN43" s="343">
        <v>0.00025</v>
      </c>
      <c r="MO43" s="343">
        <v>0.0002</v>
      </c>
      <c r="MP43" s="343">
        <v>0.0002</v>
      </c>
      <c r="MQ43" s="343"/>
      <c r="MR43" s="104">
        <v>1</v>
      </c>
      <c r="MS43" s="104">
        <v>1</v>
      </c>
      <c r="MT43" s="104">
        <v>1</v>
      </c>
      <c r="MU43" s="104">
        <v>1</v>
      </c>
      <c r="MV43" s="104">
        <v>1</v>
      </c>
      <c r="MW43" s="104">
        <v>1</v>
      </c>
      <c r="MX43" s="91">
        <v>3</v>
      </c>
      <c r="MY43" s="91">
        <v>3</v>
      </c>
      <c r="MZ43" s="91">
        <v>3</v>
      </c>
      <c r="NA43" s="91">
        <v>3</v>
      </c>
      <c r="NB43" s="91">
        <v>3</v>
      </c>
      <c r="NC43" s="91">
        <v>3</v>
      </c>
      <c r="ND43" s="91">
        <v>3</v>
      </c>
      <c r="NE43" s="91">
        <v>3</v>
      </c>
      <c r="NF43" s="91">
        <v>3</v>
      </c>
      <c r="NG43" s="91">
        <v>5</v>
      </c>
      <c r="NH43" s="91">
        <v>5</v>
      </c>
      <c r="NI43" s="91">
        <v>5</v>
      </c>
      <c r="NJ43" s="91">
        <v>5</v>
      </c>
      <c r="NK43" s="91">
        <v>5</v>
      </c>
      <c r="NL43" s="91">
        <v>5</v>
      </c>
      <c r="NM43" s="91">
        <v>5</v>
      </c>
      <c r="NN43" s="91">
        <v>5</v>
      </c>
      <c r="NO43" s="91">
        <v>5</v>
      </c>
      <c r="NP43" s="91">
        <v>5</v>
      </c>
      <c r="NQ43" s="91">
        <v>5</v>
      </c>
      <c r="NR43" s="91">
        <v>5</v>
      </c>
      <c r="NS43" s="91">
        <v>5</v>
      </c>
      <c r="NT43" s="91"/>
      <c r="NU43" s="345">
        <f t="shared" si="365"/>
        <v>0.025</v>
      </c>
      <c r="NV43" s="345">
        <f t="shared" si="366"/>
        <v>0.05</v>
      </c>
      <c r="NW43" s="345">
        <f t="shared" si="367"/>
        <v>0.075</v>
      </c>
      <c r="NX43" s="345">
        <f t="shared" si="368"/>
        <v>0.1</v>
      </c>
      <c r="NY43" s="345">
        <f t="shared" si="369"/>
        <v>0.125</v>
      </c>
      <c r="NZ43" s="345">
        <f t="shared" si="370"/>
        <v>0.125</v>
      </c>
      <c r="OA43" s="345">
        <f t="shared" si="371"/>
        <v>0.0833333333333333</v>
      </c>
      <c r="OB43" s="345">
        <f t="shared" si="372"/>
        <v>0.125</v>
      </c>
      <c r="OC43" s="345">
        <f t="shared" si="373"/>
        <v>0.166666666666667</v>
      </c>
      <c r="OD43" s="345">
        <f t="shared" si="374"/>
        <v>0.208333333333333</v>
      </c>
      <c r="OE43" s="345">
        <f t="shared" si="375"/>
        <v>0.0833333333333333</v>
      </c>
      <c r="OF43" s="345">
        <f t="shared" si="376"/>
        <v>0.166666666666667</v>
      </c>
      <c r="OG43" s="345">
        <f t="shared" si="377"/>
        <v>0.25</v>
      </c>
      <c r="OH43" s="345">
        <f t="shared" si="378"/>
        <v>0.333333333333333</v>
      </c>
      <c r="OI43" s="345">
        <f t="shared" si="379"/>
        <v>0.416666666666667</v>
      </c>
      <c r="OJ43" s="345">
        <f t="shared" si="380"/>
        <v>0.09</v>
      </c>
      <c r="OK43" s="345">
        <f t="shared" si="381"/>
        <v>0.18</v>
      </c>
      <c r="OL43" s="345">
        <f t="shared" si="382"/>
        <v>0.27</v>
      </c>
      <c r="OM43" s="345">
        <f t="shared" si="383"/>
        <v>0.36</v>
      </c>
      <c r="ON43" s="345">
        <f t="shared" si="384"/>
        <v>0.45</v>
      </c>
      <c r="OO43" s="345">
        <f t="shared" si="385"/>
        <v>0.45</v>
      </c>
      <c r="OP43" s="345">
        <f t="shared" si="386"/>
        <v>0.45</v>
      </c>
      <c r="OQ43" s="345">
        <f t="shared" si="387"/>
        <v>0.5</v>
      </c>
      <c r="OR43" s="345">
        <f t="shared" si="388"/>
        <v>0.45</v>
      </c>
      <c r="OS43" s="345">
        <f t="shared" si="389"/>
        <v>0.4375</v>
      </c>
      <c r="OT43" s="345">
        <f t="shared" si="390"/>
        <v>0.5</v>
      </c>
      <c r="OU43" s="345">
        <f t="shared" si="391"/>
        <v>0.45</v>
      </c>
      <c r="OV43" s="345">
        <f t="shared" si="392"/>
        <v>0.5</v>
      </c>
      <c r="PE43" s="369"/>
      <c r="PF43" s="370">
        <f>PF$3*$F43*$AG43*PF$4/'[1]Sheet3 '!$AJ$5</f>
        <v>0.14</v>
      </c>
      <c r="PG43" s="370">
        <f>PG$3*$F43*$AG43*PG$4/'[1]Sheet3 '!$AJ$5</f>
        <v>0.13995</v>
      </c>
      <c r="PH43" s="370">
        <f>PH$3*$F43*$AG43*PH$4/'[1]Sheet3 '!$AJ$5</f>
        <v>0.14</v>
      </c>
      <c r="PI43" s="370">
        <f>PI$3*$F43*$AG43*PI$4/'[1]Sheet3 '!$AJ$5</f>
        <v>0.126</v>
      </c>
      <c r="PJ43" s="370">
        <f>PJ$3*$F43*$AG43*PJ$4/'[1]Sheet3 '!$AJ$5</f>
        <v>0.126</v>
      </c>
      <c r="PK43" s="370">
        <f>PK$3*$F43*$AG43*PK$4/'[1]Sheet3 '!$AJ$5</f>
        <v>0.12</v>
      </c>
      <c r="PL43" s="370">
        <f>PL$3*$F43*$AG43*PL$4/'[1]Sheet3 '!$AJ$5</f>
        <v>0.108</v>
      </c>
      <c r="PM43" s="370">
        <f>PM$3*$F43*$AG43*PM$4/'[1]Sheet3 '!$AJ$5</f>
        <v>0.102</v>
      </c>
      <c r="PN43" s="370">
        <f>PN$3*$F43*$AG43*PN$4/'[1]Sheet3 '!$AJ$5</f>
        <v>0.0926</v>
      </c>
      <c r="PO43" s="370">
        <f>PO$3*$F43*$AG43*PO$4/'[1]Sheet3 '!$AJ$5</f>
        <v>0.08</v>
      </c>
      <c r="PP43" s="370">
        <f>PP$3*$F43*$AG43*PP$4/'[1]Sheet3 '!$AJ$5</f>
        <v>0.072</v>
      </c>
      <c r="PQ43" s="370">
        <f>PQ$3*$F43*$AG43*PQ$4/'[1]Sheet3 '!$AJ$5</f>
        <v>0.064</v>
      </c>
      <c r="PR43" s="370">
        <f>PR$3*$F43*$AG43*PR$4/'[1]Sheet3 '!$AJ$5</f>
        <v>0.04</v>
      </c>
      <c r="PS43" s="367"/>
      <c r="PT43" s="367"/>
      <c r="PU43" s="367"/>
    </row>
    <row r="44" ht="16.2" spans="1:437">
      <c r="A44" s="39">
        <v>38</v>
      </c>
      <c r="B44" s="39" t="s">
        <v>511</v>
      </c>
      <c r="C44" s="39">
        <v>6</v>
      </c>
      <c r="D44" s="39">
        <v>-1</v>
      </c>
      <c r="E44" s="39"/>
      <c r="F44" s="115">
        <v>1378</v>
      </c>
      <c r="G44" s="107" t="s">
        <v>512</v>
      </c>
      <c r="H44" s="39">
        <f t="shared" si="232"/>
        <v>1378</v>
      </c>
      <c r="I44" s="127" t="s">
        <v>513</v>
      </c>
      <c r="J44" s="74">
        <v>750</v>
      </c>
      <c r="K44" s="127" t="s">
        <v>514</v>
      </c>
      <c r="L44" s="127"/>
      <c r="M44" s="128">
        <f t="shared" si="178"/>
        <v>38</v>
      </c>
      <c r="N44" s="39">
        <f t="shared" si="396"/>
        <v>0</v>
      </c>
      <c r="O44" s="39">
        <f t="shared" si="397"/>
        <v>0</v>
      </c>
      <c r="P44" s="39">
        <v>0</v>
      </c>
      <c r="Q44" s="140">
        <v>1.9097218</v>
      </c>
      <c r="R44" s="91">
        <v>10</v>
      </c>
      <c r="S44" s="141">
        <v>0</v>
      </c>
      <c r="T44" s="146">
        <f t="shared" si="233"/>
        <v>0.459333</v>
      </c>
      <c r="U44" s="143">
        <f t="shared" si="221"/>
        <v>5</v>
      </c>
      <c r="V44" s="143" t="s">
        <v>287</v>
      </c>
      <c r="W44" s="147">
        <v>0</v>
      </c>
      <c r="X44" s="145">
        <v>15</v>
      </c>
      <c r="Y44" s="166">
        <v>1</v>
      </c>
      <c r="Z44" s="143" t="str">
        <f t="shared" si="212"/>
        <v>[[0,1],[0,1],[0,1],[0,1],[0,1],[0,1],[0,1],[0,1],[0,1],[0,1],[0,2],[0,4],[0,6],[0,8],[0,10],[0,20],[0,40],[0,60],[0,80],[0,100]]</v>
      </c>
      <c r="AA44" s="143">
        <v>1</v>
      </c>
      <c r="AB44" s="143">
        <v>1</v>
      </c>
      <c r="AC44" s="143" t="str">
        <f t="shared" si="234"/>
        <v>[[1,1],[1,1],[1,1],[1,1],[1,1],[1,1],[1,1],[1,1],[1,1],[1,1],[1,1],[1,1],[1,1],[1,1],[1,1],[1,1],[1,1],[1,1],[1,1],[1,1]]</v>
      </c>
      <c r="AD44" s="39">
        <v>0</v>
      </c>
      <c r="AE44" s="167">
        <v>0.25</v>
      </c>
      <c r="AF44" s="168">
        <f t="shared" si="226"/>
        <v>0</v>
      </c>
      <c r="AG44" s="168">
        <v>0.1</v>
      </c>
      <c r="AH44" s="168">
        <v>0</v>
      </c>
      <c r="AI44" s="186">
        <v>0</v>
      </c>
      <c r="AJ44" s="186">
        <v>0.02</v>
      </c>
      <c r="AK44" s="186">
        <v>0.008</v>
      </c>
      <c r="AL44" s="187">
        <v>0.0001</v>
      </c>
      <c r="AM44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44" s="39" t="str">
        <f t="shared" si="213"/>
        <v>[[10,5],[12,2],[15,2]]</v>
      </c>
      <c r="AO44" s="195" t="str">
        <f t="shared" si="214"/>
        <v>[0,0,0]</v>
      </c>
      <c r="AP44" s="195">
        <v>0</v>
      </c>
      <c r="AQ44" s="195">
        <v>1</v>
      </c>
      <c r="AR44" s="195">
        <f t="shared" si="236"/>
        <v>1</v>
      </c>
      <c r="AS44" s="195">
        <v>1</v>
      </c>
      <c r="AT44" s="195">
        <v>1</v>
      </c>
      <c r="AU44" s="196" t="s">
        <v>515</v>
      </c>
      <c r="AV44" s="195">
        <v>4</v>
      </c>
      <c r="AW44" s="199">
        <v>16</v>
      </c>
      <c r="AX44" s="39">
        <v>1</v>
      </c>
      <c r="AY44" s="39">
        <v>0</v>
      </c>
      <c r="AZ44" s="96">
        <v>3</v>
      </c>
      <c r="BA44" s="96">
        <v>6</v>
      </c>
      <c r="BB44" s="96" t="s">
        <v>365</v>
      </c>
      <c r="BC44" s="39">
        <v>1</v>
      </c>
      <c r="BD44" s="115">
        <f t="shared" si="210"/>
        <v>1.5</v>
      </c>
      <c r="BE44" s="39"/>
      <c r="BF44" s="39"/>
      <c r="BG44" s="39">
        <v>1</v>
      </c>
      <c r="BH44" s="39">
        <v>1</v>
      </c>
      <c r="BI44" s="39" t="s">
        <v>516</v>
      </c>
      <c r="BJ44" s="203">
        <v>1</v>
      </c>
      <c r="BK44" s="203">
        <v>1</v>
      </c>
      <c r="BL44" s="96">
        <f t="shared" ref="BL44:BL49" si="408">F44</f>
        <v>1378</v>
      </c>
      <c r="BM44" s="96" t="s">
        <v>291</v>
      </c>
      <c r="BN44" s="96">
        <v>1</v>
      </c>
      <c r="BO44" s="96" t="s">
        <v>292</v>
      </c>
      <c r="BP44" s="96" t="s">
        <v>489</v>
      </c>
      <c r="BQ44" s="207" t="s">
        <v>517</v>
      </c>
      <c r="BR44" s="207" t="s">
        <v>517</v>
      </c>
      <c r="BS44" s="128">
        <v>45000</v>
      </c>
      <c r="BT44" s="128">
        <v>2</v>
      </c>
      <c r="BU44" s="128">
        <v>10</v>
      </c>
      <c r="BV44" s="128">
        <v>12</v>
      </c>
      <c r="BW44" s="127" t="s">
        <v>518</v>
      </c>
      <c r="BX44" s="218">
        <v>16</v>
      </c>
      <c r="BY44" s="128">
        <f t="shared" si="237"/>
        <v>10</v>
      </c>
      <c r="BZ44" s="219" t="str">
        <f t="shared" si="238"/>
        <v>[10,10,0,10]</v>
      </c>
      <c r="CA44" s="42">
        <v>0</v>
      </c>
      <c r="CB44" s="42">
        <v>0</v>
      </c>
      <c r="CC44" s="42">
        <v>1</v>
      </c>
      <c r="CD44" s="42">
        <v>1</v>
      </c>
      <c r="CE44" s="42">
        <v>1</v>
      </c>
      <c r="CF44" s="42">
        <v>1</v>
      </c>
      <c r="CG44" s="42">
        <v>1</v>
      </c>
      <c r="CH44" s="42" t="str">
        <f t="shared" si="398"/>
        <v>1,1,1,1,1,1,1</v>
      </c>
      <c r="CI44" s="42" t="str">
        <f t="shared" si="399"/>
        <v>"3|1|0|0|1378","4|2|0|0|1378","7|2|0|0|0",</v>
      </c>
      <c r="CJ44" s="46">
        <v>100</v>
      </c>
      <c r="CK44" s="46">
        <v>100</v>
      </c>
      <c r="CL44" s="46">
        <v>5</v>
      </c>
      <c r="CM44" s="46"/>
      <c r="CN44" s="46"/>
      <c r="CO44" s="46"/>
      <c r="CP44" s="46"/>
      <c r="CQ44" s="46"/>
      <c r="CR44" s="46"/>
      <c r="CS44" s="53" t="s">
        <v>297</v>
      </c>
      <c r="CT44" s="53">
        <v>1</v>
      </c>
      <c r="CU44" s="42"/>
      <c r="CV44" s="42" t="str">
        <f t="shared" si="400"/>
        <v/>
      </c>
      <c r="CW44" s="42"/>
      <c r="CX44" s="42"/>
      <c r="CY44" s="42"/>
      <c r="CZ44" s="42"/>
      <c r="DA44" s="42" t="str">
        <f t="shared" si="401"/>
        <v/>
      </c>
      <c r="DB44" s="42"/>
      <c r="DC44" s="42"/>
      <c r="DD44" s="42"/>
      <c r="DE44" s="42"/>
      <c r="DF44" s="42">
        <f t="shared" si="402"/>
        <v>3</v>
      </c>
      <c r="DG44" s="42">
        <v>1</v>
      </c>
      <c r="DH44" s="42">
        <v>0</v>
      </c>
      <c r="DI44" s="42">
        <v>0</v>
      </c>
      <c r="DJ44" s="42">
        <f>F44</f>
        <v>1378</v>
      </c>
      <c r="DK44" s="42">
        <f t="shared" si="403"/>
        <v>4</v>
      </c>
      <c r="DL44" s="42">
        <v>2</v>
      </c>
      <c r="DM44" s="42">
        <v>0</v>
      </c>
      <c r="DN44" s="42">
        <v>0</v>
      </c>
      <c r="DO44" s="42">
        <f>F44</f>
        <v>1378</v>
      </c>
      <c r="DP44" s="42">
        <f t="shared" si="404"/>
        <v>7</v>
      </c>
      <c r="DQ44" s="42">
        <v>2</v>
      </c>
      <c r="DR44" s="42">
        <v>0</v>
      </c>
      <c r="DS44" s="42">
        <v>0</v>
      </c>
      <c r="DT44" s="68">
        <f>K45</f>
        <v>0</v>
      </c>
      <c r="DU44" s="42" t="s">
        <v>519</v>
      </c>
      <c r="DV44" s="238">
        <f>IF($F44&lt;800,5,10)</f>
        <v>10</v>
      </c>
      <c r="DW44" s="238">
        <f>DV44</f>
        <v>10</v>
      </c>
      <c r="DX44" s="238">
        <v>0</v>
      </c>
      <c r="DY44" s="128">
        <f t="shared" si="239"/>
        <v>10</v>
      </c>
      <c r="DZ44" s="128"/>
      <c r="EK44" s="269">
        <f t="shared" si="240"/>
        <v>1515.8</v>
      </c>
      <c r="EL44" s="270">
        <v>0</v>
      </c>
      <c r="EM44" s="271">
        <v>10</v>
      </c>
      <c r="EN44" s="108">
        <v>5</v>
      </c>
      <c r="EO44" s="271">
        <v>12</v>
      </c>
      <c r="EP44" s="108">
        <v>2</v>
      </c>
      <c r="EQ44" s="271">
        <v>15</v>
      </c>
      <c r="ER44" s="108">
        <v>2</v>
      </c>
      <c r="ES44" s="108">
        <f t="shared" si="241"/>
        <v>11.5555555555556</v>
      </c>
      <c r="ET44" s="108">
        <f t="shared" si="242"/>
        <v>7.5</v>
      </c>
      <c r="EU44" s="283">
        <f t="shared" si="243"/>
        <v>0</v>
      </c>
      <c r="EV44" s="108">
        <f t="shared" si="244"/>
        <v>15</v>
      </c>
      <c r="EW44" s="293">
        <f t="shared" si="245"/>
        <v>0</v>
      </c>
      <c r="EX44" s="108">
        <f t="shared" si="246"/>
        <v>22.5</v>
      </c>
      <c r="EY44" s="294">
        <f t="shared" si="247"/>
        <v>0</v>
      </c>
      <c r="FB44" s="300"/>
      <c r="FC44" s="91"/>
      <c r="FG44" s="310"/>
      <c r="FH44" s="311">
        <v>0</v>
      </c>
      <c r="FI44" s="146">
        <v>1</v>
      </c>
      <c r="FJ44" s="310">
        <f t="shared" si="248"/>
        <v>0</v>
      </c>
      <c r="FK44" s="311">
        <f t="shared" si="249"/>
        <v>0</v>
      </c>
      <c r="FL44" s="146">
        <f t="shared" si="250"/>
        <v>1</v>
      </c>
      <c r="FM44" s="310">
        <f t="shared" si="251"/>
        <v>0</v>
      </c>
      <c r="FN44" s="311">
        <f t="shared" si="252"/>
        <v>0</v>
      </c>
      <c r="FO44" s="146">
        <f t="shared" si="253"/>
        <v>1</v>
      </c>
      <c r="FP44" s="310">
        <f t="shared" si="254"/>
        <v>0</v>
      </c>
      <c r="FQ44" s="311">
        <f t="shared" si="255"/>
        <v>0</v>
      </c>
      <c r="FR44" s="146">
        <f t="shared" si="256"/>
        <v>1</v>
      </c>
      <c r="FS44" s="310">
        <f t="shared" si="257"/>
        <v>0</v>
      </c>
      <c r="FT44" s="311">
        <f t="shared" si="258"/>
        <v>0</v>
      </c>
      <c r="FU44" s="146">
        <f t="shared" si="259"/>
        <v>1</v>
      </c>
      <c r="FV44" s="310">
        <f t="shared" si="260"/>
        <v>0</v>
      </c>
      <c r="FW44" s="311">
        <f t="shared" si="261"/>
        <v>0</v>
      </c>
      <c r="FX44" s="146">
        <f t="shared" si="262"/>
        <v>1</v>
      </c>
      <c r="FY44" s="310">
        <f t="shared" si="263"/>
        <v>0</v>
      </c>
      <c r="FZ44" s="311">
        <f t="shared" si="264"/>
        <v>0</v>
      </c>
      <c r="GA44" s="146">
        <f t="shared" si="265"/>
        <v>1</v>
      </c>
      <c r="GB44" s="310">
        <f t="shared" si="266"/>
        <v>0</v>
      </c>
      <c r="GC44" s="311">
        <f t="shared" si="267"/>
        <v>0</v>
      </c>
      <c r="GD44" s="146">
        <f t="shared" si="268"/>
        <v>1</v>
      </c>
      <c r="GE44" s="310">
        <f t="shared" si="269"/>
        <v>0</v>
      </c>
      <c r="GF44" s="311">
        <f t="shared" si="270"/>
        <v>0</v>
      </c>
      <c r="GG44" s="146">
        <f t="shared" si="271"/>
        <v>1</v>
      </c>
      <c r="GH44" s="310">
        <f t="shared" si="272"/>
        <v>0</v>
      </c>
      <c r="GI44" s="311">
        <f t="shared" si="273"/>
        <v>0</v>
      </c>
      <c r="GJ44" s="146">
        <f t="shared" si="274"/>
        <v>1</v>
      </c>
      <c r="GK44" s="310">
        <f t="shared" si="275"/>
        <v>0</v>
      </c>
      <c r="GL44" s="311">
        <f t="shared" si="276"/>
        <v>0</v>
      </c>
      <c r="GM44" s="146">
        <f t="shared" si="277"/>
        <v>2</v>
      </c>
      <c r="GN44" s="310">
        <f t="shared" si="278"/>
        <v>0</v>
      </c>
      <c r="GO44" s="311">
        <f t="shared" si="279"/>
        <v>0</v>
      </c>
      <c r="GP44" s="146">
        <f t="shared" si="280"/>
        <v>4</v>
      </c>
      <c r="GQ44" s="310">
        <f t="shared" si="281"/>
        <v>0</v>
      </c>
      <c r="GR44" s="311">
        <f t="shared" si="282"/>
        <v>0</v>
      </c>
      <c r="GS44" s="146">
        <f t="shared" si="283"/>
        <v>6</v>
      </c>
      <c r="GT44" s="310">
        <f t="shared" si="284"/>
        <v>0</v>
      </c>
      <c r="GU44" s="311">
        <f t="shared" si="285"/>
        <v>0</v>
      </c>
      <c r="GV44" s="146">
        <f t="shared" si="286"/>
        <v>8</v>
      </c>
      <c r="GW44" s="310">
        <f t="shared" si="287"/>
        <v>0</v>
      </c>
      <c r="GX44" s="311">
        <f t="shared" si="288"/>
        <v>0</v>
      </c>
      <c r="GY44" s="146">
        <f t="shared" si="289"/>
        <v>10</v>
      </c>
      <c r="GZ44" s="310">
        <f t="shared" si="290"/>
        <v>0</v>
      </c>
      <c r="HA44" s="311">
        <f t="shared" si="291"/>
        <v>0</v>
      </c>
      <c r="HB44" s="146">
        <f t="shared" si="292"/>
        <v>20</v>
      </c>
      <c r="HC44" s="310">
        <f t="shared" si="293"/>
        <v>0</v>
      </c>
      <c r="HD44" s="311">
        <f t="shared" si="294"/>
        <v>0</v>
      </c>
      <c r="HE44" s="146">
        <f t="shared" si="295"/>
        <v>40</v>
      </c>
      <c r="HF44" s="310">
        <f t="shared" si="296"/>
        <v>0</v>
      </c>
      <c r="HG44" s="311">
        <f t="shared" si="297"/>
        <v>0</v>
      </c>
      <c r="HH44" s="146">
        <f t="shared" si="298"/>
        <v>60</v>
      </c>
      <c r="HI44" s="310">
        <f t="shared" si="299"/>
        <v>0</v>
      </c>
      <c r="HJ44" s="311">
        <f t="shared" si="300"/>
        <v>0</v>
      </c>
      <c r="HK44" s="146">
        <f t="shared" si="301"/>
        <v>80</v>
      </c>
      <c r="HL44" s="310">
        <f t="shared" si="302"/>
        <v>0</v>
      </c>
      <c r="HM44" s="311">
        <f t="shared" si="303"/>
        <v>0</v>
      </c>
      <c r="HN44" s="146">
        <f t="shared" si="304"/>
        <v>100</v>
      </c>
      <c r="HO44" s="310">
        <f t="shared" si="305"/>
        <v>0</v>
      </c>
      <c r="HQ44" s="300"/>
      <c r="HR44" s="91"/>
      <c r="HV44" s="310"/>
      <c r="HW44" s="311">
        <v>1</v>
      </c>
      <c r="HX44" s="146">
        <v>1</v>
      </c>
      <c r="HY44" s="310">
        <f t="shared" si="306"/>
        <v>0.000153111111111111</v>
      </c>
      <c r="HZ44" s="311">
        <f t="shared" si="307"/>
        <v>1</v>
      </c>
      <c r="IA44" s="146">
        <f t="shared" si="308"/>
        <v>1</v>
      </c>
      <c r="IB44" s="310">
        <f t="shared" si="309"/>
        <v>0.000306222222222222</v>
      </c>
      <c r="IC44" s="311">
        <f t="shared" si="310"/>
        <v>1</v>
      </c>
      <c r="ID44" s="146">
        <f t="shared" si="311"/>
        <v>1</v>
      </c>
      <c r="IE44" s="310">
        <f t="shared" si="312"/>
        <v>0.000459333333333334</v>
      </c>
      <c r="IF44" s="311">
        <f t="shared" si="313"/>
        <v>1</v>
      </c>
      <c r="IG44" s="146">
        <f t="shared" si="314"/>
        <v>1</v>
      </c>
      <c r="IH44" s="310">
        <f t="shared" si="315"/>
        <v>0.000612444444444445</v>
      </c>
      <c r="II44" s="311">
        <f t="shared" si="316"/>
        <v>1</v>
      </c>
      <c r="IJ44" s="146">
        <f t="shared" si="317"/>
        <v>1</v>
      </c>
      <c r="IK44" s="310">
        <f t="shared" si="318"/>
        <v>0.000765555555555556</v>
      </c>
      <c r="IL44" s="311">
        <f t="shared" si="319"/>
        <v>1</v>
      </c>
      <c r="IM44" s="146">
        <f t="shared" si="320"/>
        <v>1</v>
      </c>
      <c r="IN44" s="310">
        <f t="shared" si="321"/>
        <v>0.00153111111111111</v>
      </c>
      <c r="IO44" s="311">
        <f t="shared" si="322"/>
        <v>1</v>
      </c>
      <c r="IP44" s="146">
        <f t="shared" si="323"/>
        <v>1</v>
      </c>
      <c r="IQ44" s="310">
        <f t="shared" si="324"/>
        <v>0.00306222222222222</v>
      </c>
      <c r="IR44" s="311">
        <f t="shared" si="325"/>
        <v>1</v>
      </c>
      <c r="IS44" s="146">
        <f t="shared" si="326"/>
        <v>1</v>
      </c>
      <c r="IT44" s="310">
        <f t="shared" si="327"/>
        <v>0.00459333333333334</v>
      </c>
      <c r="IU44" s="311">
        <f t="shared" si="328"/>
        <v>1</v>
      </c>
      <c r="IV44" s="146">
        <f t="shared" si="329"/>
        <v>1</v>
      </c>
      <c r="IW44" s="310">
        <f t="shared" si="330"/>
        <v>0.00612444444444445</v>
      </c>
      <c r="IX44" s="311">
        <f t="shared" si="331"/>
        <v>1</v>
      </c>
      <c r="IY44" s="146">
        <f t="shared" si="332"/>
        <v>1</v>
      </c>
      <c r="IZ44" s="310">
        <f t="shared" si="333"/>
        <v>0.00765555555555556</v>
      </c>
      <c r="JA44" s="311">
        <f t="shared" si="334"/>
        <v>1</v>
      </c>
      <c r="JB44" s="146">
        <f t="shared" si="335"/>
        <v>1</v>
      </c>
      <c r="JC44" s="310">
        <f t="shared" si="336"/>
        <v>0.0153111111111111</v>
      </c>
      <c r="JD44" s="311">
        <f t="shared" si="337"/>
        <v>1</v>
      </c>
      <c r="JE44" s="146">
        <f t="shared" si="338"/>
        <v>1</v>
      </c>
      <c r="JF44" s="310">
        <f t="shared" si="339"/>
        <v>0.0306222222222222</v>
      </c>
      <c r="JG44" s="311">
        <f t="shared" si="340"/>
        <v>1</v>
      </c>
      <c r="JH44" s="146">
        <f t="shared" si="341"/>
        <v>1</v>
      </c>
      <c r="JI44" s="310">
        <f t="shared" si="342"/>
        <v>0.0459333333333334</v>
      </c>
      <c r="JJ44" s="311">
        <f t="shared" si="343"/>
        <v>1</v>
      </c>
      <c r="JK44" s="146">
        <f t="shared" si="344"/>
        <v>1</v>
      </c>
      <c r="JL44" s="310">
        <f t="shared" si="345"/>
        <v>0.0612444444444445</v>
      </c>
      <c r="JM44" s="311">
        <f t="shared" si="346"/>
        <v>1</v>
      </c>
      <c r="JN44" s="146">
        <f t="shared" si="347"/>
        <v>1</v>
      </c>
      <c r="JO44" s="310">
        <f t="shared" si="348"/>
        <v>0.0765555555555556</v>
      </c>
      <c r="JP44" s="311">
        <f t="shared" si="349"/>
        <v>1</v>
      </c>
      <c r="JQ44" s="146">
        <f t="shared" si="350"/>
        <v>1</v>
      </c>
      <c r="JR44" s="310">
        <f t="shared" si="351"/>
        <v>0.153111111111111</v>
      </c>
      <c r="JS44" s="311">
        <f t="shared" si="352"/>
        <v>1</v>
      </c>
      <c r="JT44" s="146">
        <f t="shared" si="353"/>
        <v>1</v>
      </c>
      <c r="JU44" s="310">
        <f t="shared" si="354"/>
        <v>0.306222222222222</v>
      </c>
      <c r="JV44" s="311">
        <f t="shared" si="355"/>
        <v>1</v>
      </c>
      <c r="JW44" s="146">
        <f t="shared" si="356"/>
        <v>1</v>
      </c>
      <c r="JX44" s="310">
        <f t="shared" si="357"/>
        <v>0.459333333333334</v>
      </c>
      <c r="JY44" s="311">
        <f t="shared" si="358"/>
        <v>1</v>
      </c>
      <c r="JZ44" s="146">
        <f t="shared" si="359"/>
        <v>1</v>
      </c>
      <c r="KA44" s="310">
        <f t="shared" si="360"/>
        <v>0.612444444444445</v>
      </c>
      <c r="KB44" s="311">
        <f t="shared" si="361"/>
        <v>1</v>
      </c>
      <c r="KC44" s="146">
        <f t="shared" si="362"/>
        <v>1</v>
      </c>
      <c r="KD44" s="310">
        <f t="shared" si="363"/>
        <v>0.765555555555556</v>
      </c>
      <c r="KI44" s="334">
        <f t="shared" ref="KI44:LB44" si="409">$AI44*KI$4/10000*$F44*KI$3/$KQ$1</f>
        <v>0</v>
      </c>
      <c r="KJ44" s="334">
        <f t="shared" si="409"/>
        <v>0</v>
      </c>
      <c r="KK44" s="334">
        <f t="shared" si="409"/>
        <v>0</v>
      </c>
      <c r="KL44" s="334">
        <f t="shared" si="409"/>
        <v>0</v>
      </c>
      <c r="KM44" s="334">
        <f t="shared" si="409"/>
        <v>0</v>
      </c>
      <c r="KN44" s="334">
        <f t="shared" si="409"/>
        <v>0</v>
      </c>
      <c r="KO44" s="334">
        <f t="shared" si="409"/>
        <v>0</v>
      </c>
      <c r="KP44" s="334">
        <f t="shared" si="409"/>
        <v>0</v>
      </c>
      <c r="KQ44" s="334">
        <f t="shared" si="409"/>
        <v>0</v>
      </c>
      <c r="KR44" s="334">
        <f t="shared" si="409"/>
        <v>0</v>
      </c>
      <c r="KS44" s="334">
        <f t="shared" si="409"/>
        <v>0</v>
      </c>
      <c r="KT44" s="334">
        <f t="shared" si="409"/>
        <v>0</v>
      </c>
      <c r="KU44" s="334">
        <f t="shared" si="409"/>
        <v>0</v>
      </c>
      <c r="KV44" s="334">
        <f t="shared" si="409"/>
        <v>0</v>
      </c>
      <c r="KW44" s="334">
        <f t="shared" si="409"/>
        <v>0</v>
      </c>
      <c r="KX44" s="334">
        <f t="shared" si="409"/>
        <v>0</v>
      </c>
      <c r="KY44" s="334">
        <f t="shared" si="409"/>
        <v>0</v>
      </c>
      <c r="KZ44" s="334">
        <f t="shared" si="409"/>
        <v>0</v>
      </c>
      <c r="LA44" s="334">
        <f t="shared" si="409"/>
        <v>0</v>
      </c>
      <c r="LB44" s="334">
        <f t="shared" si="409"/>
        <v>0</v>
      </c>
      <c r="LI44" s="79">
        <v>0.2756</v>
      </c>
      <c r="LJ44" s="79">
        <v>0.689</v>
      </c>
      <c r="LK44" s="79">
        <v>0.689</v>
      </c>
      <c r="LN44" s="344"/>
      <c r="LO44" s="343">
        <v>0.05</v>
      </c>
      <c r="LP44" s="343">
        <v>0.05</v>
      </c>
      <c r="LQ44" s="343">
        <v>0.05</v>
      </c>
      <c r="LR44" s="343">
        <v>0.05</v>
      </c>
      <c r="LS44" s="343">
        <v>0.05</v>
      </c>
      <c r="LT44" s="343">
        <v>0.025</v>
      </c>
      <c r="LU44" s="343">
        <v>0.025</v>
      </c>
      <c r="LV44" s="343">
        <v>0.025</v>
      </c>
      <c r="LW44" s="343">
        <v>0.025</v>
      </c>
      <c r="LX44" s="343">
        <v>0.025</v>
      </c>
      <c r="LY44" s="343">
        <v>0.005</v>
      </c>
      <c r="LZ44" s="343">
        <v>0.005</v>
      </c>
      <c r="MA44" s="343">
        <v>0.005</v>
      </c>
      <c r="MB44" s="343">
        <v>0.005</v>
      </c>
      <c r="MC44" s="343">
        <v>0.005</v>
      </c>
      <c r="MD44" s="343">
        <v>0.0009</v>
      </c>
      <c r="ME44" s="343">
        <v>0.0009</v>
      </c>
      <c r="MF44" s="343">
        <v>0.0009</v>
      </c>
      <c r="MG44" s="343">
        <v>0.0009</v>
      </c>
      <c r="MH44" s="343">
        <v>0.0009</v>
      </c>
      <c r="MI44" s="343">
        <v>0.0006</v>
      </c>
      <c r="MJ44" s="343">
        <v>0.00045</v>
      </c>
      <c r="MK44" s="343">
        <v>0.0004</v>
      </c>
      <c r="ML44" s="343">
        <v>0.0003</v>
      </c>
      <c r="MM44" s="343">
        <v>0.00025</v>
      </c>
      <c r="MN44" s="343">
        <v>0.00025</v>
      </c>
      <c r="MO44" s="343">
        <v>0.0002</v>
      </c>
      <c r="MP44" s="343">
        <v>0.0002</v>
      </c>
      <c r="MQ44" s="343"/>
      <c r="MR44" s="104">
        <v>1</v>
      </c>
      <c r="MS44" s="104">
        <v>1</v>
      </c>
      <c r="MT44" s="104">
        <v>1</v>
      </c>
      <c r="MU44" s="104">
        <v>1</v>
      </c>
      <c r="MV44" s="104">
        <v>1</v>
      </c>
      <c r="MW44" s="104">
        <v>1</v>
      </c>
      <c r="MX44" s="91">
        <v>5</v>
      </c>
      <c r="MY44" s="91">
        <v>5</v>
      </c>
      <c r="MZ44" s="91">
        <v>5</v>
      </c>
      <c r="NA44" s="91">
        <v>5</v>
      </c>
      <c r="NB44" s="91">
        <v>5</v>
      </c>
      <c r="NC44" s="91">
        <v>5</v>
      </c>
      <c r="ND44" s="91">
        <v>5</v>
      </c>
      <c r="NE44" s="91">
        <v>5</v>
      </c>
      <c r="NF44" s="91">
        <v>5</v>
      </c>
      <c r="NG44" s="91">
        <v>10</v>
      </c>
      <c r="NH44" s="91">
        <v>10</v>
      </c>
      <c r="NI44" s="91">
        <v>10</v>
      </c>
      <c r="NJ44" s="91">
        <v>10</v>
      </c>
      <c r="NK44" s="91">
        <v>10</v>
      </c>
      <c r="NL44" s="91">
        <v>10</v>
      </c>
      <c r="NM44" s="91">
        <v>10</v>
      </c>
      <c r="NN44" s="91">
        <v>10</v>
      </c>
      <c r="NO44" s="91">
        <v>10</v>
      </c>
      <c r="NP44" s="91">
        <v>10</v>
      </c>
      <c r="NQ44" s="91">
        <v>10</v>
      </c>
      <c r="NR44" s="91">
        <v>10</v>
      </c>
      <c r="NS44" s="91">
        <v>10</v>
      </c>
      <c r="NT44" s="91"/>
      <c r="NU44" s="345">
        <f t="shared" si="365"/>
        <v>0.0689</v>
      </c>
      <c r="NV44" s="345">
        <f t="shared" si="366"/>
        <v>0.1378</v>
      </c>
      <c r="NW44" s="345">
        <f t="shared" si="367"/>
        <v>0.2067</v>
      </c>
      <c r="NX44" s="345">
        <f t="shared" si="368"/>
        <v>0.2756</v>
      </c>
      <c r="NY44" s="345">
        <f t="shared" si="369"/>
        <v>0.3445</v>
      </c>
      <c r="NZ44" s="345">
        <f t="shared" si="370"/>
        <v>0.3445</v>
      </c>
      <c r="OA44" s="345">
        <f t="shared" si="371"/>
        <v>0.1378</v>
      </c>
      <c r="OB44" s="345">
        <f t="shared" si="372"/>
        <v>0.2067</v>
      </c>
      <c r="OC44" s="345">
        <f t="shared" si="373"/>
        <v>0.2756</v>
      </c>
      <c r="OD44" s="345">
        <f t="shared" si="374"/>
        <v>0.3445</v>
      </c>
      <c r="OE44" s="345">
        <f t="shared" si="375"/>
        <v>0.1378</v>
      </c>
      <c r="OF44" s="345">
        <f t="shared" si="376"/>
        <v>0.2756</v>
      </c>
      <c r="OG44" s="345">
        <f t="shared" si="377"/>
        <v>0.4134</v>
      </c>
      <c r="OH44" s="345">
        <f t="shared" si="378"/>
        <v>0.5512</v>
      </c>
      <c r="OI44" s="345">
        <f t="shared" si="379"/>
        <v>0.689</v>
      </c>
      <c r="OJ44" s="345">
        <f t="shared" si="380"/>
        <v>0.12402</v>
      </c>
      <c r="OK44" s="345">
        <f t="shared" si="381"/>
        <v>0.24804</v>
      </c>
      <c r="OL44" s="345">
        <f t="shared" si="382"/>
        <v>0.37206</v>
      </c>
      <c r="OM44" s="345">
        <f t="shared" si="383"/>
        <v>0.49608</v>
      </c>
      <c r="ON44" s="345">
        <f t="shared" si="384"/>
        <v>0.6201</v>
      </c>
      <c r="OO44" s="345">
        <f t="shared" si="385"/>
        <v>0.6201</v>
      </c>
      <c r="OP44" s="345">
        <f t="shared" si="386"/>
        <v>0.6201</v>
      </c>
      <c r="OQ44" s="345">
        <f t="shared" si="387"/>
        <v>0.689</v>
      </c>
      <c r="OR44" s="345">
        <f t="shared" si="388"/>
        <v>0.6201</v>
      </c>
      <c r="OS44" s="345">
        <f t="shared" si="389"/>
        <v>0.602875</v>
      </c>
      <c r="OT44" s="345">
        <f t="shared" si="390"/>
        <v>0.689</v>
      </c>
      <c r="OU44" s="345">
        <f t="shared" si="391"/>
        <v>0.6201</v>
      </c>
      <c r="OV44" s="345">
        <f t="shared" si="392"/>
        <v>0.689</v>
      </c>
      <c r="PE44" s="369"/>
      <c r="PF44" s="370">
        <f>PF$3*$F44*$AG44*PF$4/'[1]Sheet3 '!$AJ$5</f>
        <v>0.38584</v>
      </c>
      <c r="PG44" s="370">
        <f>PG$3*$F44*$AG44*PG$4/'[1]Sheet3 '!$AJ$5</f>
        <v>0.3857022</v>
      </c>
      <c r="PH44" s="370">
        <f>PH$3*$F44*$AG44*PH$4/'[1]Sheet3 '!$AJ$5</f>
        <v>0.38584</v>
      </c>
      <c r="PI44" s="370">
        <f>PI$3*$F44*$AG44*PI$4/'[1]Sheet3 '!$AJ$5</f>
        <v>0.347256</v>
      </c>
      <c r="PJ44" s="370">
        <f>PJ$3*$F44*$AG44*PJ$4/'[1]Sheet3 '!$AJ$5</f>
        <v>0.347256</v>
      </c>
      <c r="PK44" s="370">
        <f>PK$3*$F44*$AG44*PK$4/'[1]Sheet3 '!$AJ$5</f>
        <v>0.33072</v>
      </c>
      <c r="PL44" s="370">
        <f>PL$3*$F44*$AG44*PL$4/'[1]Sheet3 '!$AJ$5</f>
        <v>0.297648</v>
      </c>
      <c r="PM44" s="370">
        <f>PM$3*$F44*$AG44*PM$4/'[1]Sheet3 '!$AJ$5</f>
        <v>0.281112</v>
      </c>
      <c r="PN44" s="370">
        <f>PN$3*$F44*$AG44*PN$4/'[1]Sheet3 '!$AJ$5</f>
        <v>0.2552056</v>
      </c>
      <c r="PO44" s="370">
        <f>PO$3*$F44*$AG44*PO$4/'[1]Sheet3 '!$AJ$5</f>
        <v>0.22048</v>
      </c>
      <c r="PP44" s="370">
        <f>PP$3*$F44*$AG44*PP$4/'[1]Sheet3 '!$AJ$5</f>
        <v>0.198432</v>
      </c>
      <c r="PQ44" s="370">
        <f>PQ$3*$F44*$AG44*PQ$4/'[1]Sheet3 '!$AJ$5</f>
        <v>0.176384</v>
      </c>
      <c r="PR44" s="370">
        <f>PR$3*$F44*$AG44*PR$4/'[1]Sheet3 '!$AJ$5</f>
        <v>0.11024</v>
      </c>
      <c r="PS44" s="367"/>
      <c r="PT44" s="367"/>
      <c r="PU44" s="367"/>
    </row>
    <row r="45" ht="16.2" spans="1:437">
      <c r="A45" s="74">
        <v>39</v>
      </c>
      <c r="B45" s="74" t="s">
        <v>520</v>
      </c>
      <c r="C45" s="39">
        <v>5</v>
      </c>
      <c r="D45" s="39">
        <v>4</v>
      </c>
      <c r="E45" s="39"/>
      <c r="F45" s="39">
        <v>650</v>
      </c>
      <c r="G45" s="107" t="s">
        <v>504</v>
      </c>
      <c r="H45" s="39">
        <f t="shared" si="232"/>
        <v>650</v>
      </c>
      <c r="I45" s="127"/>
      <c r="J45" s="39">
        <f>F45</f>
        <v>650</v>
      </c>
      <c r="K45" s="127"/>
      <c r="L45" s="127"/>
      <c r="M45" s="128">
        <f t="shared" si="178"/>
        <v>39</v>
      </c>
      <c r="N45" s="39">
        <f t="shared" si="396"/>
        <v>0</v>
      </c>
      <c r="O45" s="39">
        <f t="shared" si="397"/>
        <v>0</v>
      </c>
      <c r="P45" s="39">
        <v>0</v>
      </c>
      <c r="Q45" s="140">
        <v>0.4513894</v>
      </c>
      <c r="R45" s="91">
        <v>5</v>
      </c>
      <c r="S45" s="141">
        <v>0</v>
      </c>
      <c r="T45" s="146">
        <f t="shared" si="233"/>
        <v>0.216667</v>
      </c>
      <c r="U45" s="143">
        <f t="shared" si="221"/>
        <v>4</v>
      </c>
      <c r="V45" s="143" t="s">
        <v>405</v>
      </c>
      <c r="W45" s="147">
        <v>0</v>
      </c>
      <c r="X45" s="145">
        <v>15</v>
      </c>
      <c r="Y45" s="166">
        <v>1</v>
      </c>
      <c r="Z45" s="143" t="str">
        <f t="shared" si="212"/>
        <v>[[0,1],[0,1],[0,1],[0,1],[0,1],[0,1],[0,1],[0,1],[0,1],[0,1],[0,2],[0,4],[0,6],[0,8],[0,10],[0,20],[0,40],[0,60],[0,80],[0,100]]</v>
      </c>
      <c r="AA45" s="143">
        <v>1</v>
      </c>
      <c r="AB45" s="143">
        <v>1</v>
      </c>
      <c r="AC45" s="143" t="str">
        <f t="shared" si="234"/>
        <v>[[0,1],[0,1],[0,1],[0,1],[0,1],[0,1],[0,1],[0,1],[0,1],[0,1],[0,1],[0,1],[0,1],[0,1],[0,1],[0,1],[0,1],[0,1],[0,1],[0,1]]</v>
      </c>
      <c r="AD45" s="39">
        <v>0</v>
      </c>
      <c r="AE45" s="169">
        <v>0.3</v>
      </c>
      <c r="AF45" s="168">
        <f t="shared" si="226"/>
        <v>0</v>
      </c>
      <c r="AG45" s="168">
        <v>0.1</v>
      </c>
      <c r="AH45" s="168">
        <v>0</v>
      </c>
      <c r="AI45" s="186">
        <v>0</v>
      </c>
      <c r="AJ45" s="168">
        <v>0</v>
      </c>
      <c r="AK45" s="168">
        <v>0</v>
      </c>
      <c r="AL45" s="187">
        <v>0</v>
      </c>
      <c r="AM45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45" s="39" t="str">
        <f t="shared" si="213"/>
        <v>[[10,5],[12,2],[15,2]]</v>
      </c>
      <c r="AO45" s="195" t="str">
        <f t="shared" si="214"/>
        <v>[0.75,0.375,0.25]</v>
      </c>
      <c r="AP45" s="195">
        <v>0</v>
      </c>
      <c r="AQ45" s="195">
        <v>1</v>
      </c>
      <c r="AR45" s="195">
        <f t="shared" si="236"/>
        <v>1</v>
      </c>
      <c r="AS45" s="195">
        <v>1</v>
      </c>
      <c r="AT45" s="195">
        <v>1</v>
      </c>
      <c r="AU45" s="196" t="s">
        <v>505</v>
      </c>
      <c r="AV45" s="195">
        <v>4</v>
      </c>
      <c r="AW45" s="199">
        <v>16</v>
      </c>
      <c r="AX45" s="39">
        <v>7</v>
      </c>
      <c r="AY45" s="39">
        <v>0</v>
      </c>
      <c r="AZ45" s="96">
        <v>3</v>
      </c>
      <c r="BA45" s="96">
        <v>6</v>
      </c>
      <c r="BB45" s="96" t="s">
        <v>365</v>
      </c>
      <c r="BC45" s="115">
        <v>1</v>
      </c>
      <c r="BD45" s="115">
        <f t="shared" si="210"/>
        <v>1.5</v>
      </c>
      <c r="BE45" s="39"/>
      <c r="BF45" s="39"/>
      <c r="BG45" s="39">
        <v>1</v>
      </c>
      <c r="BH45" s="39">
        <v>1</v>
      </c>
      <c r="BI45" s="115" t="s">
        <v>365</v>
      </c>
      <c r="BJ45" s="203">
        <v>1</v>
      </c>
      <c r="BK45" s="203">
        <v>1</v>
      </c>
      <c r="BL45" s="96">
        <f t="shared" si="408"/>
        <v>650</v>
      </c>
      <c r="BM45" s="96" t="s">
        <v>521</v>
      </c>
      <c r="BN45" s="96">
        <v>1</v>
      </c>
      <c r="BO45" s="96" t="s">
        <v>292</v>
      </c>
      <c r="BP45" s="96" t="s">
        <v>489</v>
      </c>
      <c r="BQ45" s="212" t="s">
        <v>522</v>
      </c>
      <c r="BR45" s="212" t="s">
        <v>522</v>
      </c>
      <c r="BS45" s="128">
        <v>49000</v>
      </c>
      <c r="BT45" s="128">
        <v>2</v>
      </c>
      <c r="BU45" s="128">
        <v>200</v>
      </c>
      <c r="BV45" s="128">
        <v>40</v>
      </c>
      <c r="BW45" s="127" t="s">
        <v>295</v>
      </c>
      <c r="BX45" s="218">
        <v>6</v>
      </c>
      <c r="BY45" s="128">
        <f t="shared" si="237"/>
        <v>5</v>
      </c>
      <c r="BZ45" s="219" t="str">
        <f t="shared" si="238"/>
        <v>[5,5,0,5]</v>
      </c>
      <c r="CA45" s="42">
        <v>0</v>
      </c>
      <c r="CB45" s="42">
        <v>0</v>
      </c>
      <c r="CC45" s="42">
        <v>1</v>
      </c>
      <c r="CD45" s="42">
        <v>1</v>
      </c>
      <c r="CE45" s="42">
        <v>1</v>
      </c>
      <c r="CF45" s="42">
        <v>0</v>
      </c>
      <c r="CG45" s="42">
        <v>1</v>
      </c>
      <c r="CH45" s="42" t="str">
        <f t="shared" si="398"/>
        <v>0,0,0,0,0,0,0</v>
      </c>
      <c r="CI45" s="42" t="str">
        <f t="shared" si="399"/>
        <v>"3|2|0|0|650","4|2|0|0|650","7|2|0|0|650",</v>
      </c>
      <c r="CJ45" s="46"/>
      <c r="CK45" s="46"/>
      <c r="CL45" s="46"/>
      <c r="CM45" s="46"/>
      <c r="CN45" s="46"/>
      <c r="CO45" s="46" t="s">
        <v>523</v>
      </c>
      <c r="CP45" s="46"/>
      <c r="CQ45" s="46"/>
      <c r="CR45" s="46"/>
      <c r="CS45" s="53" t="s">
        <v>524</v>
      </c>
      <c r="CT45" s="53">
        <v>1</v>
      </c>
      <c r="CU45" s="42"/>
      <c r="CV45" s="42" t="str">
        <f t="shared" si="400"/>
        <v/>
      </c>
      <c r="CW45" s="42"/>
      <c r="CX45" s="42"/>
      <c r="CY45" s="42"/>
      <c r="CZ45" s="42"/>
      <c r="DA45" s="42" t="str">
        <f t="shared" si="401"/>
        <v/>
      </c>
      <c r="DB45" s="42"/>
      <c r="DC45" s="42"/>
      <c r="DD45" s="42"/>
      <c r="DE45" s="42"/>
      <c r="DF45" s="42">
        <f t="shared" si="402"/>
        <v>3</v>
      </c>
      <c r="DG45" s="42">
        <v>2</v>
      </c>
      <c r="DH45" s="42">
        <v>0</v>
      </c>
      <c r="DI45" s="42">
        <v>0</v>
      </c>
      <c r="DJ45" s="42">
        <f>F45</f>
        <v>650</v>
      </c>
      <c r="DK45" s="42">
        <f t="shared" si="403"/>
        <v>4</v>
      </c>
      <c r="DL45" s="42">
        <v>2</v>
      </c>
      <c r="DM45" s="42">
        <v>0</v>
      </c>
      <c r="DN45" s="42">
        <v>0</v>
      </c>
      <c r="DO45" s="42">
        <f>F45</f>
        <v>650</v>
      </c>
      <c r="DP45" s="42">
        <f t="shared" si="404"/>
        <v>7</v>
      </c>
      <c r="DQ45" s="42">
        <v>2</v>
      </c>
      <c r="DR45" s="42">
        <v>0</v>
      </c>
      <c r="DS45" s="42">
        <v>0</v>
      </c>
      <c r="DT45" s="42">
        <f>F45</f>
        <v>650</v>
      </c>
      <c r="DU45" s="42" t="s">
        <v>525</v>
      </c>
      <c r="DV45" s="238">
        <f>IF($F45&lt;800,5,10)</f>
        <v>5</v>
      </c>
      <c r="DW45" s="238">
        <f>DV45</f>
        <v>5</v>
      </c>
      <c r="DX45" s="238">
        <v>0</v>
      </c>
      <c r="DY45" s="128">
        <f t="shared" si="239"/>
        <v>5</v>
      </c>
      <c r="DZ45" s="128"/>
      <c r="EK45" s="269">
        <f t="shared" si="240"/>
        <v>715</v>
      </c>
      <c r="EL45" s="270">
        <f>EN1</f>
        <v>0.1</v>
      </c>
      <c r="EM45" s="271">
        <v>10</v>
      </c>
      <c r="EN45" s="108">
        <v>5</v>
      </c>
      <c r="EO45" s="271">
        <v>12</v>
      </c>
      <c r="EP45" s="108">
        <v>2</v>
      </c>
      <c r="EQ45" s="271">
        <v>15</v>
      </c>
      <c r="ER45" s="108">
        <v>2</v>
      </c>
      <c r="ES45" s="108">
        <f t="shared" si="241"/>
        <v>11.5555555555556</v>
      </c>
      <c r="ET45" s="108">
        <f t="shared" si="242"/>
        <v>7.5</v>
      </c>
      <c r="EU45" s="283">
        <f t="shared" si="243"/>
        <v>0.75</v>
      </c>
      <c r="EV45" s="108">
        <f t="shared" si="244"/>
        <v>15</v>
      </c>
      <c r="EW45" s="293">
        <f t="shared" si="245"/>
        <v>0.375</v>
      </c>
      <c r="EX45" s="108">
        <f t="shared" si="246"/>
        <v>22.5</v>
      </c>
      <c r="EY45" s="294">
        <f t="shared" si="247"/>
        <v>0.25</v>
      </c>
      <c r="FB45" s="300"/>
      <c r="FC45" s="91"/>
      <c r="FG45" s="310"/>
      <c r="FH45" s="311">
        <v>0</v>
      </c>
      <c r="FI45" s="146">
        <v>1</v>
      </c>
      <c r="FJ45" s="310">
        <f t="shared" si="248"/>
        <v>0</v>
      </c>
      <c r="FK45" s="311">
        <f t="shared" si="249"/>
        <v>0</v>
      </c>
      <c r="FL45" s="146">
        <f t="shared" si="250"/>
        <v>1</v>
      </c>
      <c r="FM45" s="310">
        <f t="shared" si="251"/>
        <v>0</v>
      </c>
      <c r="FN45" s="311">
        <f t="shared" si="252"/>
        <v>0</v>
      </c>
      <c r="FO45" s="146">
        <f t="shared" si="253"/>
        <v>1</v>
      </c>
      <c r="FP45" s="310">
        <f t="shared" si="254"/>
        <v>0</v>
      </c>
      <c r="FQ45" s="311">
        <f t="shared" si="255"/>
        <v>0</v>
      </c>
      <c r="FR45" s="146">
        <f t="shared" si="256"/>
        <v>1</v>
      </c>
      <c r="FS45" s="310">
        <f t="shared" si="257"/>
        <v>0</v>
      </c>
      <c r="FT45" s="311">
        <f t="shared" si="258"/>
        <v>0</v>
      </c>
      <c r="FU45" s="146">
        <f t="shared" si="259"/>
        <v>1</v>
      </c>
      <c r="FV45" s="310">
        <f t="shared" si="260"/>
        <v>0</v>
      </c>
      <c r="FW45" s="311">
        <f t="shared" si="261"/>
        <v>0</v>
      </c>
      <c r="FX45" s="146">
        <f t="shared" si="262"/>
        <v>1</v>
      </c>
      <c r="FY45" s="310">
        <f t="shared" si="263"/>
        <v>0</v>
      </c>
      <c r="FZ45" s="311">
        <f t="shared" si="264"/>
        <v>0</v>
      </c>
      <c r="GA45" s="146">
        <f t="shared" si="265"/>
        <v>1</v>
      </c>
      <c r="GB45" s="310">
        <f t="shared" si="266"/>
        <v>0</v>
      </c>
      <c r="GC45" s="311">
        <f t="shared" si="267"/>
        <v>0</v>
      </c>
      <c r="GD45" s="146">
        <f t="shared" si="268"/>
        <v>1</v>
      </c>
      <c r="GE45" s="310">
        <f t="shared" si="269"/>
        <v>0</v>
      </c>
      <c r="GF45" s="311">
        <f t="shared" si="270"/>
        <v>0</v>
      </c>
      <c r="GG45" s="146">
        <f t="shared" si="271"/>
        <v>1</v>
      </c>
      <c r="GH45" s="310">
        <f t="shared" si="272"/>
        <v>0</v>
      </c>
      <c r="GI45" s="311">
        <f t="shared" si="273"/>
        <v>0</v>
      </c>
      <c r="GJ45" s="146">
        <f t="shared" si="274"/>
        <v>1</v>
      </c>
      <c r="GK45" s="310">
        <f t="shared" si="275"/>
        <v>0</v>
      </c>
      <c r="GL45" s="311">
        <f t="shared" si="276"/>
        <v>0</v>
      </c>
      <c r="GM45" s="146">
        <f t="shared" si="277"/>
        <v>2</v>
      </c>
      <c r="GN45" s="310">
        <f t="shared" si="278"/>
        <v>0</v>
      </c>
      <c r="GO45" s="311">
        <f t="shared" si="279"/>
        <v>0</v>
      </c>
      <c r="GP45" s="146">
        <f t="shared" si="280"/>
        <v>4</v>
      </c>
      <c r="GQ45" s="310">
        <f t="shared" si="281"/>
        <v>0</v>
      </c>
      <c r="GR45" s="311">
        <f t="shared" si="282"/>
        <v>0</v>
      </c>
      <c r="GS45" s="146">
        <f t="shared" si="283"/>
        <v>6</v>
      </c>
      <c r="GT45" s="310">
        <f t="shared" si="284"/>
        <v>0</v>
      </c>
      <c r="GU45" s="311">
        <f t="shared" si="285"/>
        <v>0</v>
      </c>
      <c r="GV45" s="146">
        <f t="shared" si="286"/>
        <v>8</v>
      </c>
      <c r="GW45" s="310">
        <f t="shared" si="287"/>
        <v>0</v>
      </c>
      <c r="GX45" s="311">
        <f t="shared" si="288"/>
        <v>0</v>
      </c>
      <c r="GY45" s="146">
        <f t="shared" si="289"/>
        <v>10</v>
      </c>
      <c r="GZ45" s="310">
        <f t="shared" si="290"/>
        <v>0</v>
      </c>
      <c r="HA45" s="311">
        <f t="shared" si="291"/>
        <v>0</v>
      </c>
      <c r="HB45" s="146">
        <f t="shared" si="292"/>
        <v>20</v>
      </c>
      <c r="HC45" s="310">
        <f t="shared" si="293"/>
        <v>0</v>
      </c>
      <c r="HD45" s="311">
        <f t="shared" si="294"/>
        <v>0</v>
      </c>
      <c r="HE45" s="146">
        <f t="shared" si="295"/>
        <v>40</v>
      </c>
      <c r="HF45" s="310">
        <f t="shared" si="296"/>
        <v>0</v>
      </c>
      <c r="HG45" s="311">
        <f t="shared" si="297"/>
        <v>0</v>
      </c>
      <c r="HH45" s="146">
        <f t="shared" si="298"/>
        <v>60</v>
      </c>
      <c r="HI45" s="310">
        <f t="shared" si="299"/>
        <v>0</v>
      </c>
      <c r="HJ45" s="311">
        <f t="shared" si="300"/>
        <v>0</v>
      </c>
      <c r="HK45" s="146">
        <f t="shared" si="301"/>
        <v>80</v>
      </c>
      <c r="HL45" s="310">
        <f t="shared" si="302"/>
        <v>0</v>
      </c>
      <c r="HM45" s="311">
        <f t="shared" si="303"/>
        <v>0</v>
      </c>
      <c r="HN45" s="146">
        <f t="shared" si="304"/>
        <v>100</v>
      </c>
      <c r="HO45" s="310">
        <f t="shared" si="305"/>
        <v>0</v>
      </c>
      <c r="HQ45" s="300"/>
      <c r="HR45" s="91"/>
      <c r="HV45" s="310"/>
      <c r="HW45" s="324">
        <v>0</v>
      </c>
      <c r="HX45" s="146">
        <v>1</v>
      </c>
      <c r="HY45" s="310">
        <f t="shared" si="306"/>
        <v>0</v>
      </c>
      <c r="HZ45" s="311">
        <f t="shared" si="307"/>
        <v>0</v>
      </c>
      <c r="IA45" s="146">
        <f t="shared" si="308"/>
        <v>1</v>
      </c>
      <c r="IB45" s="310">
        <f t="shared" si="309"/>
        <v>0</v>
      </c>
      <c r="IC45" s="311">
        <f t="shared" si="310"/>
        <v>0</v>
      </c>
      <c r="ID45" s="146">
        <f t="shared" si="311"/>
        <v>1</v>
      </c>
      <c r="IE45" s="310">
        <f t="shared" si="312"/>
        <v>0</v>
      </c>
      <c r="IF45" s="311">
        <f t="shared" si="313"/>
        <v>0</v>
      </c>
      <c r="IG45" s="146">
        <f t="shared" si="314"/>
        <v>1</v>
      </c>
      <c r="IH45" s="310">
        <f t="shared" si="315"/>
        <v>0</v>
      </c>
      <c r="II45" s="311">
        <f t="shared" si="316"/>
        <v>0</v>
      </c>
      <c r="IJ45" s="146">
        <f t="shared" si="317"/>
        <v>1</v>
      </c>
      <c r="IK45" s="310">
        <f t="shared" si="318"/>
        <v>0</v>
      </c>
      <c r="IL45" s="311">
        <f t="shared" si="319"/>
        <v>0</v>
      </c>
      <c r="IM45" s="146">
        <f t="shared" si="320"/>
        <v>1</v>
      </c>
      <c r="IN45" s="310">
        <f t="shared" si="321"/>
        <v>0</v>
      </c>
      <c r="IO45" s="311">
        <f t="shared" si="322"/>
        <v>0</v>
      </c>
      <c r="IP45" s="146">
        <f t="shared" si="323"/>
        <v>1</v>
      </c>
      <c r="IQ45" s="310">
        <f t="shared" si="324"/>
        <v>0</v>
      </c>
      <c r="IR45" s="311">
        <f t="shared" si="325"/>
        <v>0</v>
      </c>
      <c r="IS45" s="146">
        <f t="shared" si="326"/>
        <v>1</v>
      </c>
      <c r="IT45" s="310">
        <f t="shared" si="327"/>
        <v>0</v>
      </c>
      <c r="IU45" s="311">
        <f t="shared" si="328"/>
        <v>0</v>
      </c>
      <c r="IV45" s="146">
        <f t="shared" si="329"/>
        <v>1</v>
      </c>
      <c r="IW45" s="310">
        <f t="shared" si="330"/>
        <v>0</v>
      </c>
      <c r="IX45" s="311">
        <f t="shared" si="331"/>
        <v>0</v>
      </c>
      <c r="IY45" s="146">
        <f t="shared" si="332"/>
        <v>1</v>
      </c>
      <c r="IZ45" s="310">
        <f t="shared" si="333"/>
        <v>0</v>
      </c>
      <c r="JA45" s="311">
        <f t="shared" si="334"/>
        <v>0</v>
      </c>
      <c r="JB45" s="146">
        <f t="shared" si="335"/>
        <v>1</v>
      </c>
      <c r="JC45" s="310">
        <f t="shared" si="336"/>
        <v>0</v>
      </c>
      <c r="JD45" s="311">
        <f t="shared" si="337"/>
        <v>0</v>
      </c>
      <c r="JE45" s="146">
        <f t="shared" si="338"/>
        <v>1</v>
      </c>
      <c r="JF45" s="310">
        <f t="shared" si="339"/>
        <v>0</v>
      </c>
      <c r="JG45" s="311">
        <f t="shared" si="340"/>
        <v>0</v>
      </c>
      <c r="JH45" s="146">
        <f t="shared" si="341"/>
        <v>1</v>
      </c>
      <c r="JI45" s="310">
        <f t="shared" si="342"/>
        <v>0</v>
      </c>
      <c r="JJ45" s="311">
        <f t="shared" si="343"/>
        <v>0</v>
      </c>
      <c r="JK45" s="146">
        <f t="shared" si="344"/>
        <v>1</v>
      </c>
      <c r="JL45" s="310">
        <f t="shared" si="345"/>
        <v>0</v>
      </c>
      <c r="JM45" s="311">
        <f t="shared" si="346"/>
        <v>0</v>
      </c>
      <c r="JN45" s="146">
        <f t="shared" si="347"/>
        <v>1</v>
      </c>
      <c r="JO45" s="310">
        <f t="shared" si="348"/>
        <v>0</v>
      </c>
      <c r="JP45" s="311">
        <f t="shared" si="349"/>
        <v>0</v>
      </c>
      <c r="JQ45" s="146">
        <f t="shared" si="350"/>
        <v>1</v>
      </c>
      <c r="JR45" s="310">
        <f t="shared" si="351"/>
        <v>0</v>
      </c>
      <c r="JS45" s="311">
        <f t="shared" si="352"/>
        <v>0</v>
      </c>
      <c r="JT45" s="146">
        <f t="shared" si="353"/>
        <v>1</v>
      </c>
      <c r="JU45" s="310">
        <f t="shared" si="354"/>
        <v>0</v>
      </c>
      <c r="JV45" s="311">
        <f t="shared" si="355"/>
        <v>0</v>
      </c>
      <c r="JW45" s="146">
        <f t="shared" si="356"/>
        <v>1</v>
      </c>
      <c r="JX45" s="310">
        <f t="shared" si="357"/>
        <v>0</v>
      </c>
      <c r="JY45" s="311">
        <f t="shared" si="358"/>
        <v>0</v>
      </c>
      <c r="JZ45" s="146">
        <f t="shared" si="359"/>
        <v>1</v>
      </c>
      <c r="KA45" s="310">
        <f t="shared" si="360"/>
        <v>0</v>
      </c>
      <c r="KB45" s="311">
        <f t="shared" si="361"/>
        <v>0</v>
      </c>
      <c r="KC45" s="146">
        <f t="shared" si="362"/>
        <v>1</v>
      </c>
      <c r="KD45" s="310">
        <f t="shared" si="363"/>
        <v>0</v>
      </c>
      <c r="KI45" s="334">
        <f t="shared" ref="KI45:LB45" si="410">$AI45*KI$4/10000*$F45*KI$3/$KQ$1</f>
        <v>0</v>
      </c>
      <c r="KJ45" s="334">
        <f t="shared" si="410"/>
        <v>0</v>
      </c>
      <c r="KK45" s="334">
        <f t="shared" si="410"/>
        <v>0</v>
      </c>
      <c r="KL45" s="334">
        <f t="shared" si="410"/>
        <v>0</v>
      </c>
      <c r="KM45" s="334">
        <f t="shared" si="410"/>
        <v>0</v>
      </c>
      <c r="KN45" s="334">
        <f t="shared" si="410"/>
        <v>0</v>
      </c>
      <c r="KO45" s="334">
        <f t="shared" si="410"/>
        <v>0</v>
      </c>
      <c r="KP45" s="334">
        <f t="shared" si="410"/>
        <v>0</v>
      </c>
      <c r="KQ45" s="334">
        <f t="shared" si="410"/>
        <v>0</v>
      </c>
      <c r="KR45" s="334">
        <f t="shared" si="410"/>
        <v>0</v>
      </c>
      <c r="KS45" s="334">
        <f t="shared" si="410"/>
        <v>0</v>
      </c>
      <c r="KT45" s="334">
        <f t="shared" si="410"/>
        <v>0</v>
      </c>
      <c r="KU45" s="334">
        <f t="shared" si="410"/>
        <v>0</v>
      </c>
      <c r="KV45" s="334">
        <f t="shared" si="410"/>
        <v>0</v>
      </c>
      <c r="KW45" s="334">
        <f t="shared" si="410"/>
        <v>0</v>
      </c>
      <c r="KX45" s="334">
        <f t="shared" si="410"/>
        <v>0</v>
      </c>
      <c r="KY45" s="334">
        <f t="shared" si="410"/>
        <v>0</v>
      </c>
      <c r="KZ45" s="334">
        <f t="shared" si="410"/>
        <v>0</v>
      </c>
      <c r="LA45" s="334">
        <f t="shared" si="410"/>
        <v>0</v>
      </c>
      <c r="LB45" s="334">
        <f t="shared" si="410"/>
        <v>0</v>
      </c>
      <c r="LI45" s="79">
        <v>0</v>
      </c>
      <c r="LJ45" s="79">
        <v>0</v>
      </c>
      <c r="LK45" s="79">
        <v>0</v>
      </c>
      <c r="LN45" s="108"/>
      <c r="LO45" s="343">
        <v>0.05</v>
      </c>
      <c r="LP45" s="343">
        <v>0.05</v>
      </c>
      <c r="LQ45" s="343">
        <v>0.05</v>
      </c>
      <c r="LR45" s="343">
        <v>0.05</v>
      </c>
      <c r="LS45" s="343">
        <v>0.05</v>
      </c>
      <c r="LT45" s="343">
        <v>0.025</v>
      </c>
      <c r="LU45" s="343">
        <v>0.025</v>
      </c>
      <c r="LV45" s="343">
        <v>0.025</v>
      </c>
      <c r="LW45" s="343">
        <v>0.025</v>
      </c>
      <c r="LX45" s="343">
        <v>0.025</v>
      </c>
      <c r="LY45" s="343">
        <v>0.005</v>
      </c>
      <c r="LZ45" s="343">
        <v>0.005</v>
      </c>
      <c r="MA45" s="343">
        <v>0.005</v>
      </c>
      <c r="MB45" s="343">
        <v>0.005</v>
      </c>
      <c r="MC45" s="343">
        <v>0.005</v>
      </c>
      <c r="MD45" s="343">
        <v>0.0009</v>
      </c>
      <c r="ME45" s="343">
        <v>0.0009</v>
      </c>
      <c r="MF45" s="343">
        <v>0.0009</v>
      </c>
      <c r="MG45" s="343">
        <v>0.0009</v>
      </c>
      <c r="MH45" s="343">
        <v>0.0009</v>
      </c>
      <c r="MI45" s="343">
        <v>0.0006</v>
      </c>
      <c r="MJ45" s="343">
        <v>0.00045</v>
      </c>
      <c r="MK45" s="343">
        <v>0.0004</v>
      </c>
      <c r="ML45" s="343">
        <v>0.0003</v>
      </c>
      <c r="MM45" s="343">
        <v>0.00025</v>
      </c>
      <c r="MN45" s="343">
        <v>0.00025</v>
      </c>
      <c r="MO45" s="343">
        <v>0.0002</v>
      </c>
      <c r="MP45" s="343">
        <v>0.0002</v>
      </c>
      <c r="MQ45" s="343"/>
      <c r="MR45" s="104">
        <v>1</v>
      </c>
      <c r="MS45" s="104">
        <v>1</v>
      </c>
      <c r="MT45" s="104">
        <v>1</v>
      </c>
      <c r="MU45" s="104">
        <v>1</v>
      </c>
      <c r="MV45" s="104">
        <v>1</v>
      </c>
      <c r="MW45" s="104">
        <v>1</v>
      </c>
      <c r="MX45" s="91">
        <v>3</v>
      </c>
      <c r="MY45" s="91">
        <v>3</v>
      </c>
      <c r="MZ45" s="91">
        <v>3</v>
      </c>
      <c r="NA45" s="91">
        <v>3</v>
      </c>
      <c r="NB45" s="91">
        <v>3</v>
      </c>
      <c r="NC45" s="91">
        <v>3</v>
      </c>
      <c r="ND45" s="91">
        <v>3</v>
      </c>
      <c r="NE45" s="91">
        <v>3</v>
      </c>
      <c r="NF45" s="91">
        <v>3</v>
      </c>
      <c r="NG45" s="91">
        <v>5</v>
      </c>
      <c r="NH45" s="91">
        <v>5</v>
      </c>
      <c r="NI45" s="91">
        <v>5</v>
      </c>
      <c r="NJ45" s="91">
        <v>5</v>
      </c>
      <c r="NK45" s="91">
        <v>5</v>
      </c>
      <c r="NL45" s="91">
        <v>5</v>
      </c>
      <c r="NM45" s="91">
        <v>5</v>
      </c>
      <c r="NN45" s="91">
        <v>5</v>
      </c>
      <c r="NO45" s="91">
        <v>5</v>
      </c>
      <c r="NP45" s="91">
        <v>5</v>
      </c>
      <c r="NQ45" s="91">
        <v>5</v>
      </c>
      <c r="NR45" s="91">
        <v>5</v>
      </c>
      <c r="NS45" s="91">
        <v>5</v>
      </c>
      <c r="NT45" s="91"/>
      <c r="NU45" s="345">
        <f t="shared" si="365"/>
        <v>0.0325</v>
      </c>
      <c r="NV45" s="345">
        <f t="shared" si="366"/>
        <v>0.065</v>
      </c>
      <c r="NW45" s="345">
        <f t="shared" si="367"/>
        <v>0.0975</v>
      </c>
      <c r="NX45" s="345">
        <f t="shared" si="368"/>
        <v>0.13</v>
      </c>
      <c r="NY45" s="345">
        <f t="shared" si="369"/>
        <v>0.1625</v>
      </c>
      <c r="NZ45" s="345">
        <f t="shared" si="370"/>
        <v>0.1625</v>
      </c>
      <c r="OA45" s="345">
        <f t="shared" si="371"/>
        <v>0.108333333333333</v>
      </c>
      <c r="OB45" s="345">
        <f t="shared" si="372"/>
        <v>0.1625</v>
      </c>
      <c r="OC45" s="345">
        <f t="shared" si="373"/>
        <v>0.216666666666667</v>
      </c>
      <c r="OD45" s="345">
        <f t="shared" si="374"/>
        <v>0.270833333333333</v>
      </c>
      <c r="OE45" s="345">
        <f t="shared" si="375"/>
        <v>0.108333333333333</v>
      </c>
      <c r="OF45" s="345">
        <f t="shared" si="376"/>
        <v>0.216666666666667</v>
      </c>
      <c r="OG45" s="345">
        <f t="shared" si="377"/>
        <v>0.325</v>
      </c>
      <c r="OH45" s="345">
        <f t="shared" si="378"/>
        <v>0.433333333333333</v>
      </c>
      <c r="OI45" s="345">
        <f t="shared" si="379"/>
        <v>0.541666666666667</v>
      </c>
      <c r="OJ45" s="345">
        <f t="shared" si="380"/>
        <v>0.117</v>
      </c>
      <c r="OK45" s="345">
        <f t="shared" si="381"/>
        <v>0.234</v>
      </c>
      <c r="OL45" s="345">
        <f t="shared" si="382"/>
        <v>0.351</v>
      </c>
      <c r="OM45" s="345">
        <f t="shared" si="383"/>
        <v>0.468</v>
      </c>
      <c r="ON45" s="345">
        <f t="shared" si="384"/>
        <v>0.585</v>
      </c>
      <c r="OO45" s="345">
        <f t="shared" si="385"/>
        <v>0.585</v>
      </c>
      <c r="OP45" s="345">
        <f t="shared" si="386"/>
        <v>0.585</v>
      </c>
      <c r="OQ45" s="345">
        <f t="shared" si="387"/>
        <v>0.65</v>
      </c>
      <c r="OR45" s="345">
        <f t="shared" si="388"/>
        <v>0.585</v>
      </c>
      <c r="OS45" s="345">
        <f t="shared" si="389"/>
        <v>0.56875</v>
      </c>
      <c r="OT45" s="345">
        <f t="shared" si="390"/>
        <v>0.65</v>
      </c>
      <c r="OU45" s="345">
        <f t="shared" si="391"/>
        <v>0.585</v>
      </c>
      <c r="OV45" s="345">
        <f t="shared" si="392"/>
        <v>0.65</v>
      </c>
      <c r="OY45" t="s">
        <v>526</v>
      </c>
      <c r="PE45" s="369"/>
      <c r="PF45" s="370">
        <f>PF$3*$F45*$AG45*PF$4/'[1]Sheet3 '!$AJ$5</f>
        <v>0.182</v>
      </c>
      <c r="PG45" s="370">
        <f>PG$3*$F45*$AG45*PG$4/'[1]Sheet3 '!$AJ$5</f>
        <v>0.181935</v>
      </c>
      <c r="PH45" s="370">
        <f>PH$3*$F45*$AG45*PH$4/'[1]Sheet3 '!$AJ$5</f>
        <v>0.182</v>
      </c>
      <c r="PI45" s="370">
        <f>PI$3*$F45*$AG45*PI$4/'[1]Sheet3 '!$AJ$5</f>
        <v>0.1638</v>
      </c>
      <c r="PJ45" s="370">
        <f>PJ$3*$F45*$AG45*PJ$4/'[1]Sheet3 '!$AJ$5</f>
        <v>0.1638</v>
      </c>
      <c r="PK45" s="370">
        <f>PK$3*$F45*$AG45*PK$4/'[1]Sheet3 '!$AJ$5</f>
        <v>0.156</v>
      </c>
      <c r="PL45" s="370">
        <f>PL$3*$F45*$AG45*PL$4/'[1]Sheet3 '!$AJ$5</f>
        <v>0.1404</v>
      </c>
      <c r="PM45" s="370">
        <f>PM$3*$F45*$AG45*PM$4/'[1]Sheet3 '!$AJ$5</f>
        <v>0.1326</v>
      </c>
      <c r="PN45" s="370">
        <f>PN$3*$F45*$AG45*PN$4/'[1]Sheet3 '!$AJ$5</f>
        <v>0.12038</v>
      </c>
      <c r="PO45" s="370">
        <f>PO$3*$F45*$AG45*PO$4/'[1]Sheet3 '!$AJ$5</f>
        <v>0.104</v>
      </c>
      <c r="PP45" s="370">
        <f>PP$3*$F45*$AG45*PP$4/'[1]Sheet3 '!$AJ$5</f>
        <v>0.0936</v>
      </c>
      <c r="PQ45" s="370">
        <f>PQ$3*$F45*$AG45*PQ$4/'[1]Sheet3 '!$AJ$5</f>
        <v>0.0832</v>
      </c>
      <c r="PR45" s="370">
        <f>PR$3*$F45*$AG45*PR$4/'[1]Sheet3 '!$AJ$5</f>
        <v>0.052</v>
      </c>
      <c r="PS45" s="367"/>
      <c r="PT45" s="367"/>
      <c r="PU45" s="367"/>
    </row>
    <row r="46" ht="16.2" spans="1:437">
      <c r="A46" s="39">
        <v>40</v>
      </c>
      <c r="B46" s="39" t="s">
        <v>527</v>
      </c>
      <c r="C46" s="39">
        <v>6</v>
      </c>
      <c r="D46" s="39">
        <v>7</v>
      </c>
      <c r="E46" s="39" t="s">
        <v>528</v>
      </c>
      <c r="F46" s="39">
        <v>400</v>
      </c>
      <c r="G46" s="107" t="s">
        <v>529</v>
      </c>
      <c r="H46" s="39">
        <f t="shared" si="232"/>
        <v>400</v>
      </c>
      <c r="I46" s="127"/>
      <c r="J46" s="74">
        <f>F46</f>
        <v>400</v>
      </c>
      <c r="K46" s="127" t="s">
        <v>530</v>
      </c>
      <c r="L46" s="127"/>
      <c r="M46" s="128">
        <f t="shared" si="178"/>
        <v>40</v>
      </c>
      <c r="N46" s="39">
        <f t="shared" si="396"/>
        <v>0</v>
      </c>
      <c r="O46" s="39">
        <f t="shared" si="397"/>
        <v>0</v>
      </c>
      <c r="P46" s="39">
        <v>0</v>
      </c>
      <c r="Q46" s="140">
        <v>0.2777782</v>
      </c>
      <c r="R46" s="91">
        <v>5</v>
      </c>
      <c r="S46" s="141">
        <v>0</v>
      </c>
      <c r="T46" s="146">
        <f t="shared" si="233"/>
        <v>0.133333</v>
      </c>
      <c r="U46" s="143">
        <f t="shared" si="221"/>
        <v>3</v>
      </c>
      <c r="V46" s="143" t="s">
        <v>287</v>
      </c>
      <c r="W46" s="147">
        <v>0</v>
      </c>
      <c r="X46" s="145">
        <v>15</v>
      </c>
      <c r="Y46" s="166">
        <v>1</v>
      </c>
      <c r="Z46" s="143" t="str">
        <f t="shared" si="212"/>
        <v>[[0,1],[0,1],[0,1],[0,1],[0,1],[0,1],[0,1],[0,1],[0,1],[0,1],[0,2],[0,4],[0,6],[0,8],[0,10],[0,20],[0,40],[0,60],[0,80],[0,100]]</v>
      </c>
      <c r="AA46" s="143">
        <v>1</v>
      </c>
      <c r="AB46" s="143">
        <v>1</v>
      </c>
      <c r="AC46" s="143" t="str">
        <f t="shared" si="234"/>
        <v>[[1,1],[1,1],[1,1],[1,1],[1,1],[1,1],[1,1],[1,1],[1,1],[1,1],[1,1],[1,1],[1,1],[1,1],[1,1],[1,1],[1,1],[1,1],[1,1],[1,1]]</v>
      </c>
      <c r="AD46" s="39">
        <v>0</v>
      </c>
      <c r="AE46" s="167">
        <v>0.32</v>
      </c>
      <c r="AF46" s="168">
        <f t="shared" si="226"/>
        <v>0</v>
      </c>
      <c r="AG46" s="168">
        <v>0.1</v>
      </c>
      <c r="AH46" s="168">
        <v>0</v>
      </c>
      <c r="AI46" s="186">
        <f>AI45</f>
        <v>0</v>
      </c>
      <c r="AJ46" s="186">
        <v>0.02</v>
      </c>
      <c r="AK46" s="186">
        <v>0.008</v>
      </c>
      <c r="AL46" s="187">
        <v>0.0002</v>
      </c>
      <c r="AM46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46" s="39" t="str">
        <f t="shared" si="213"/>
        <v>[[10,5],[12,2],[15,2]]</v>
      </c>
      <c r="AO46" s="195" t="str">
        <f t="shared" si="214"/>
        <v>[0.461538,0.230769,0.153846]</v>
      </c>
      <c r="AP46" s="195">
        <v>0</v>
      </c>
      <c r="AQ46" s="195">
        <v>1</v>
      </c>
      <c r="AR46" s="195">
        <f t="shared" si="236"/>
        <v>1</v>
      </c>
      <c r="AS46" s="195">
        <v>1</v>
      </c>
      <c r="AT46" s="195">
        <v>1</v>
      </c>
      <c r="AU46" s="196" t="s">
        <v>505</v>
      </c>
      <c r="AV46" s="195">
        <v>4</v>
      </c>
      <c r="AW46" s="199">
        <v>16</v>
      </c>
      <c r="AX46" s="39">
        <v>8</v>
      </c>
      <c r="AY46" s="39">
        <v>0</v>
      </c>
      <c r="AZ46" s="96">
        <v>3</v>
      </c>
      <c r="BA46" s="96">
        <v>6</v>
      </c>
      <c r="BB46" s="96" t="s">
        <v>289</v>
      </c>
      <c r="BC46" s="39">
        <v>1</v>
      </c>
      <c r="BD46" s="115">
        <v>1.75</v>
      </c>
      <c r="BE46" s="39"/>
      <c r="BF46" s="39"/>
      <c r="BG46" s="39">
        <v>1</v>
      </c>
      <c r="BH46" s="39">
        <v>1</v>
      </c>
      <c r="BI46" s="39" t="s">
        <v>531</v>
      </c>
      <c r="BJ46" s="203">
        <v>1</v>
      </c>
      <c r="BK46" s="203">
        <v>1</v>
      </c>
      <c r="BL46" s="96">
        <f t="shared" si="408"/>
        <v>400</v>
      </c>
      <c r="BM46" s="96" t="s">
        <v>521</v>
      </c>
      <c r="BN46" s="96">
        <v>1</v>
      </c>
      <c r="BO46" s="96" t="s">
        <v>292</v>
      </c>
      <c r="BP46" s="96" t="s">
        <v>489</v>
      </c>
      <c r="BQ46" s="207" t="s">
        <v>532</v>
      </c>
      <c r="BR46" s="207" t="s">
        <v>533</v>
      </c>
      <c r="BS46" s="128">
        <v>49520</v>
      </c>
      <c r="BT46" s="128">
        <v>2</v>
      </c>
      <c r="BU46" s="128">
        <v>180</v>
      </c>
      <c r="BV46" s="128">
        <v>10</v>
      </c>
      <c r="BW46" s="127" t="s">
        <v>295</v>
      </c>
      <c r="BX46" s="218">
        <v>3</v>
      </c>
      <c r="BY46" s="128">
        <f t="shared" si="237"/>
        <v>0</v>
      </c>
      <c r="BZ46" s="219" t="str">
        <f t="shared" si="238"/>
        <v>[0,0,0,0]</v>
      </c>
      <c r="CA46" s="42">
        <v>1</v>
      </c>
      <c r="CB46" s="42">
        <v>0</v>
      </c>
      <c r="CC46" s="42">
        <v>0</v>
      </c>
      <c r="CD46" s="42">
        <v>0</v>
      </c>
      <c r="CE46" s="42">
        <v>0</v>
      </c>
      <c r="CF46" s="42">
        <v>0</v>
      </c>
      <c r="CG46" s="42">
        <v>0</v>
      </c>
      <c r="CH46" s="42" t="str">
        <f t="shared" si="398"/>
        <v>1,0,0,0,0,0,0</v>
      </c>
      <c r="CI46" s="42" t="str">
        <f t="shared" si="399"/>
        <v>"1|0,1,3|1|2|9998",</v>
      </c>
      <c r="CJ46" s="46"/>
      <c r="CK46" s="46"/>
      <c r="CL46" s="46"/>
      <c r="CM46" s="46"/>
      <c r="CN46" s="46"/>
      <c r="CO46" s="46" t="s">
        <v>523</v>
      </c>
      <c r="CP46" s="46"/>
      <c r="CQ46" s="46"/>
      <c r="CR46" s="46"/>
      <c r="CS46" s="53" t="s">
        <v>297</v>
      </c>
      <c r="CT46" s="53">
        <v>1</v>
      </c>
      <c r="CU46" s="42"/>
      <c r="CV46" s="42">
        <f t="shared" si="400"/>
        <v>1</v>
      </c>
      <c r="CW46" s="42" t="s">
        <v>495</v>
      </c>
      <c r="CX46" s="42">
        <v>1</v>
      </c>
      <c r="CY46" s="42">
        <v>2</v>
      </c>
      <c r="CZ46" s="42">
        <v>9998</v>
      </c>
      <c r="DA46" s="42" t="str">
        <f t="shared" si="401"/>
        <v/>
      </c>
      <c r="DB46" s="42"/>
      <c r="DC46" s="42"/>
      <c r="DD46" s="42"/>
      <c r="DE46" s="42"/>
      <c r="DF46" s="42" t="str">
        <f t="shared" si="402"/>
        <v/>
      </c>
      <c r="DG46" s="42"/>
      <c r="DH46" s="42"/>
      <c r="DI46" s="42"/>
      <c r="DJ46" s="42"/>
      <c r="DK46" s="42" t="str">
        <f t="shared" si="403"/>
        <v/>
      </c>
      <c r="DL46" s="42"/>
      <c r="DM46" s="42"/>
      <c r="DN46" s="42"/>
      <c r="DO46" s="42"/>
      <c r="DP46" s="42" t="str">
        <f t="shared" si="404"/>
        <v/>
      </c>
      <c r="DQ46" s="42"/>
      <c r="DR46" s="42"/>
      <c r="DS46" s="42"/>
      <c r="DT46" s="42"/>
      <c r="DU46" s="42" t="s">
        <v>534</v>
      </c>
      <c r="DV46" s="239">
        <v>0</v>
      </c>
      <c r="DW46" s="240">
        <v>0</v>
      </c>
      <c r="DX46" s="241">
        <v>0</v>
      </c>
      <c r="DY46" s="128">
        <f t="shared" si="239"/>
        <v>0</v>
      </c>
      <c r="DZ46" s="128"/>
      <c r="EK46" s="269">
        <f t="shared" si="240"/>
        <v>440</v>
      </c>
      <c r="EL46" s="270">
        <f>EL45</f>
        <v>0.1</v>
      </c>
      <c r="EM46" s="271">
        <v>10</v>
      </c>
      <c r="EN46" s="108">
        <v>5</v>
      </c>
      <c r="EO46" s="271">
        <v>12</v>
      </c>
      <c r="EP46" s="108">
        <v>2</v>
      </c>
      <c r="EQ46" s="271">
        <v>15</v>
      </c>
      <c r="ER46" s="108">
        <v>2</v>
      </c>
      <c r="ES46" s="108">
        <f t="shared" si="241"/>
        <v>11.5555555555556</v>
      </c>
      <c r="ET46" s="108">
        <f t="shared" si="242"/>
        <v>7.5</v>
      </c>
      <c r="EU46" s="283">
        <f t="shared" si="243"/>
        <v>0.461538</v>
      </c>
      <c r="EV46" s="108">
        <f t="shared" si="244"/>
        <v>15</v>
      </c>
      <c r="EW46" s="293">
        <f t="shared" si="245"/>
        <v>0.230769</v>
      </c>
      <c r="EX46" s="108">
        <f t="shared" si="246"/>
        <v>22.5</v>
      </c>
      <c r="EY46" s="294">
        <f t="shared" si="247"/>
        <v>0.153846</v>
      </c>
      <c r="FB46" s="300"/>
      <c r="FC46" s="91"/>
      <c r="FG46" s="310"/>
      <c r="FH46" s="311">
        <v>0</v>
      </c>
      <c r="FI46" s="146">
        <v>1</v>
      </c>
      <c r="FJ46" s="310">
        <f t="shared" si="248"/>
        <v>0</v>
      </c>
      <c r="FK46" s="311">
        <f t="shared" si="249"/>
        <v>0</v>
      </c>
      <c r="FL46" s="146">
        <f t="shared" si="250"/>
        <v>1</v>
      </c>
      <c r="FM46" s="310">
        <f t="shared" si="251"/>
        <v>0</v>
      </c>
      <c r="FN46" s="311">
        <f t="shared" si="252"/>
        <v>0</v>
      </c>
      <c r="FO46" s="146">
        <f t="shared" si="253"/>
        <v>1</v>
      </c>
      <c r="FP46" s="310">
        <f t="shared" si="254"/>
        <v>0</v>
      </c>
      <c r="FQ46" s="311">
        <f t="shared" si="255"/>
        <v>0</v>
      </c>
      <c r="FR46" s="146">
        <f t="shared" si="256"/>
        <v>1</v>
      </c>
      <c r="FS46" s="310">
        <f t="shared" si="257"/>
        <v>0</v>
      </c>
      <c r="FT46" s="311">
        <f t="shared" si="258"/>
        <v>0</v>
      </c>
      <c r="FU46" s="146">
        <f t="shared" si="259"/>
        <v>1</v>
      </c>
      <c r="FV46" s="310">
        <f t="shared" si="260"/>
        <v>0</v>
      </c>
      <c r="FW46" s="311">
        <f t="shared" si="261"/>
        <v>0</v>
      </c>
      <c r="FX46" s="146">
        <f t="shared" si="262"/>
        <v>1</v>
      </c>
      <c r="FY46" s="310">
        <f t="shared" si="263"/>
        <v>0</v>
      </c>
      <c r="FZ46" s="311">
        <f t="shared" si="264"/>
        <v>0</v>
      </c>
      <c r="GA46" s="146">
        <f t="shared" si="265"/>
        <v>1</v>
      </c>
      <c r="GB46" s="310">
        <f t="shared" si="266"/>
        <v>0</v>
      </c>
      <c r="GC46" s="311">
        <f t="shared" si="267"/>
        <v>0</v>
      </c>
      <c r="GD46" s="146">
        <f t="shared" si="268"/>
        <v>1</v>
      </c>
      <c r="GE46" s="310">
        <f t="shared" si="269"/>
        <v>0</v>
      </c>
      <c r="GF46" s="311">
        <f t="shared" si="270"/>
        <v>0</v>
      </c>
      <c r="GG46" s="146">
        <f t="shared" si="271"/>
        <v>1</v>
      </c>
      <c r="GH46" s="310">
        <f t="shared" si="272"/>
        <v>0</v>
      </c>
      <c r="GI46" s="311">
        <f t="shared" si="273"/>
        <v>0</v>
      </c>
      <c r="GJ46" s="146">
        <f t="shared" si="274"/>
        <v>1</v>
      </c>
      <c r="GK46" s="310">
        <f t="shared" si="275"/>
        <v>0</v>
      </c>
      <c r="GL46" s="311">
        <f t="shared" si="276"/>
        <v>0</v>
      </c>
      <c r="GM46" s="146">
        <f t="shared" si="277"/>
        <v>2</v>
      </c>
      <c r="GN46" s="310">
        <f t="shared" si="278"/>
        <v>0</v>
      </c>
      <c r="GO46" s="311">
        <f t="shared" si="279"/>
        <v>0</v>
      </c>
      <c r="GP46" s="146">
        <f t="shared" si="280"/>
        <v>4</v>
      </c>
      <c r="GQ46" s="310">
        <f t="shared" si="281"/>
        <v>0</v>
      </c>
      <c r="GR46" s="311">
        <f t="shared" si="282"/>
        <v>0</v>
      </c>
      <c r="GS46" s="146">
        <f t="shared" si="283"/>
        <v>6</v>
      </c>
      <c r="GT46" s="310">
        <f t="shared" si="284"/>
        <v>0</v>
      </c>
      <c r="GU46" s="311">
        <f t="shared" si="285"/>
        <v>0</v>
      </c>
      <c r="GV46" s="146">
        <f t="shared" si="286"/>
        <v>8</v>
      </c>
      <c r="GW46" s="310">
        <f t="shared" si="287"/>
        <v>0</v>
      </c>
      <c r="GX46" s="311">
        <f t="shared" si="288"/>
        <v>0</v>
      </c>
      <c r="GY46" s="146">
        <f t="shared" si="289"/>
        <v>10</v>
      </c>
      <c r="GZ46" s="310">
        <f t="shared" si="290"/>
        <v>0</v>
      </c>
      <c r="HA46" s="311">
        <f t="shared" si="291"/>
        <v>0</v>
      </c>
      <c r="HB46" s="146">
        <f t="shared" si="292"/>
        <v>20</v>
      </c>
      <c r="HC46" s="310">
        <f t="shared" si="293"/>
        <v>0</v>
      </c>
      <c r="HD46" s="311">
        <f t="shared" si="294"/>
        <v>0</v>
      </c>
      <c r="HE46" s="146">
        <f t="shared" si="295"/>
        <v>40</v>
      </c>
      <c r="HF46" s="310">
        <f t="shared" si="296"/>
        <v>0</v>
      </c>
      <c r="HG46" s="311">
        <f t="shared" si="297"/>
        <v>0</v>
      </c>
      <c r="HH46" s="146">
        <f t="shared" si="298"/>
        <v>60</v>
      </c>
      <c r="HI46" s="310">
        <f t="shared" si="299"/>
        <v>0</v>
      </c>
      <c r="HJ46" s="311">
        <f t="shared" si="300"/>
        <v>0</v>
      </c>
      <c r="HK46" s="146">
        <f t="shared" si="301"/>
        <v>80</v>
      </c>
      <c r="HL46" s="310">
        <f t="shared" si="302"/>
        <v>0</v>
      </c>
      <c r="HM46" s="311">
        <f t="shared" si="303"/>
        <v>0</v>
      </c>
      <c r="HN46" s="146">
        <f t="shared" si="304"/>
        <v>100</v>
      </c>
      <c r="HO46" s="310">
        <f t="shared" si="305"/>
        <v>0</v>
      </c>
      <c r="HQ46" s="300"/>
      <c r="HR46" s="91"/>
      <c r="HV46" s="310"/>
      <c r="HW46" s="311">
        <v>1</v>
      </c>
      <c r="HX46" s="146">
        <v>1</v>
      </c>
      <c r="HY46" s="310">
        <f t="shared" si="306"/>
        <v>4.44444444444445e-5</v>
      </c>
      <c r="HZ46" s="311">
        <f t="shared" si="307"/>
        <v>1</v>
      </c>
      <c r="IA46" s="146">
        <f t="shared" si="308"/>
        <v>1</v>
      </c>
      <c r="IB46" s="310">
        <f t="shared" si="309"/>
        <v>8.8888888888889e-5</v>
      </c>
      <c r="IC46" s="311">
        <f t="shared" si="310"/>
        <v>1</v>
      </c>
      <c r="ID46" s="146">
        <f t="shared" si="311"/>
        <v>1</v>
      </c>
      <c r="IE46" s="310">
        <f t="shared" si="312"/>
        <v>0.000133333333333333</v>
      </c>
      <c r="IF46" s="311">
        <f t="shared" si="313"/>
        <v>1</v>
      </c>
      <c r="IG46" s="146">
        <f t="shared" si="314"/>
        <v>1</v>
      </c>
      <c r="IH46" s="310">
        <f t="shared" si="315"/>
        <v>0.000177777777777778</v>
      </c>
      <c r="II46" s="311">
        <f t="shared" si="316"/>
        <v>1</v>
      </c>
      <c r="IJ46" s="146">
        <f t="shared" si="317"/>
        <v>1</v>
      </c>
      <c r="IK46" s="310">
        <f t="shared" si="318"/>
        <v>0.000222222222222222</v>
      </c>
      <c r="IL46" s="311">
        <f t="shared" si="319"/>
        <v>1</v>
      </c>
      <c r="IM46" s="146">
        <f t="shared" si="320"/>
        <v>1</v>
      </c>
      <c r="IN46" s="310">
        <f t="shared" si="321"/>
        <v>0.000444444444444445</v>
      </c>
      <c r="IO46" s="311">
        <f t="shared" si="322"/>
        <v>1</v>
      </c>
      <c r="IP46" s="146">
        <f t="shared" si="323"/>
        <v>1</v>
      </c>
      <c r="IQ46" s="310">
        <f t="shared" si="324"/>
        <v>0.00088888888888889</v>
      </c>
      <c r="IR46" s="311">
        <f t="shared" si="325"/>
        <v>1</v>
      </c>
      <c r="IS46" s="146">
        <f t="shared" si="326"/>
        <v>1</v>
      </c>
      <c r="IT46" s="310">
        <f t="shared" si="327"/>
        <v>0.00133333333333333</v>
      </c>
      <c r="IU46" s="311">
        <f t="shared" si="328"/>
        <v>1</v>
      </c>
      <c r="IV46" s="146">
        <f t="shared" si="329"/>
        <v>1</v>
      </c>
      <c r="IW46" s="310">
        <f t="shared" si="330"/>
        <v>0.00177777777777778</v>
      </c>
      <c r="IX46" s="311">
        <f t="shared" si="331"/>
        <v>1</v>
      </c>
      <c r="IY46" s="146">
        <f t="shared" si="332"/>
        <v>1</v>
      </c>
      <c r="IZ46" s="310">
        <f t="shared" si="333"/>
        <v>0.00222222222222222</v>
      </c>
      <c r="JA46" s="311">
        <f t="shared" si="334"/>
        <v>1</v>
      </c>
      <c r="JB46" s="146">
        <f t="shared" si="335"/>
        <v>1</v>
      </c>
      <c r="JC46" s="310">
        <f t="shared" si="336"/>
        <v>0.00444444444444445</v>
      </c>
      <c r="JD46" s="311">
        <f t="shared" si="337"/>
        <v>1</v>
      </c>
      <c r="JE46" s="146">
        <f t="shared" si="338"/>
        <v>1</v>
      </c>
      <c r="JF46" s="310">
        <f t="shared" si="339"/>
        <v>0.0088888888888889</v>
      </c>
      <c r="JG46" s="311">
        <f t="shared" si="340"/>
        <v>1</v>
      </c>
      <c r="JH46" s="146">
        <f t="shared" si="341"/>
        <v>1</v>
      </c>
      <c r="JI46" s="310">
        <f t="shared" si="342"/>
        <v>0.0133333333333333</v>
      </c>
      <c r="JJ46" s="311">
        <f t="shared" si="343"/>
        <v>1</v>
      </c>
      <c r="JK46" s="146">
        <f t="shared" si="344"/>
        <v>1</v>
      </c>
      <c r="JL46" s="310">
        <f t="shared" si="345"/>
        <v>0.0177777777777778</v>
      </c>
      <c r="JM46" s="311">
        <f t="shared" si="346"/>
        <v>1</v>
      </c>
      <c r="JN46" s="146">
        <f t="shared" si="347"/>
        <v>1</v>
      </c>
      <c r="JO46" s="310">
        <f t="shared" si="348"/>
        <v>0.0222222222222222</v>
      </c>
      <c r="JP46" s="311">
        <f t="shared" si="349"/>
        <v>1</v>
      </c>
      <c r="JQ46" s="146">
        <f t="shared" si="350"/>
        <v>1</v>
      </c>
      <c r="JR46" s="310">
        <f t="shared" si="351"/>
        <v>0.0444444444444445</v>
      </c>
      <c r="JS46" s="311">
        <f t="shared" si="352"/>
        <v>1</v>
      </c>
      <c r="JT46" s="146">
        <f t="shared" si="353"/>
        <v>1</v>
      </c>
      <c r="JU46" s="310">
        <f t="shared" si="354"/>
        <v>0.088888888888889</v>
      </c>
      <c r="JV46" s="311">
        <f t="shared" si="355"/>
        <v>1</v>
      </c>
      <c r="JW46" s="146">
        <f t="shared" si="356"/>
        <v>1</v>
      </c>
      <c r="JX46" s="310">
        <f t="shared" si="357"/>
        <v>0.133333333333333</v>
      </c>
      <c r="JY46" s="311">
        <f t="shared" si="358"/>
        <v>1</v>
      </c>
      <c r="JZ46" s="146">
        <f t="shared" si="359"/>
        <v>1</v>
      </c>
      <c r="KA46" s="310">
        <f t="shared" si="360"/>
        <v>0.177777777777778</v>
      </c>
      <c r="KB46" s="311">
        <f t="shared" si="361"/>
        <v>1</v>
      </c>
      <c r="KC46" s="146">
        <f t="shared" si="362"/>
        <v>1</v>
      </c>
      <c r="KD46" s="310">
        <f t="shared" si="363"/>
        <v>0.222222222222222</v>
      </c>
      <c r="KI46" s="334">
        <f t="shared" ref="KI46:LB46" si="411">$AI46*KI$4/10000*$F46*KI$3/$KQ$1</f>
        <v>0</v>
      </c>
      <c r="KJ46" s="334">
        <f t="shared" si="411"/>
        <v>0</v>
      </c>
      <c r="KK46" s="334">
        <f t="shared" si="411"/>
        <v>0</v>
      </c>
      <c r="KL46" s="334">
        <f t="shared" si="411"/>
        <v>0</v>
      </c>
      <c r="KM46" s="334">
        <f t="shared" si="411"/>
        <v>0</v>
      </c>
      <c r="KN46" s="334">
        <f t="shared" si="411"/>
        <v>0</v>
      </c>
      <c r="KO46" s="334">
        <f t="shared" si="411"/>
        <v>0</v>
      </c>
      <c r="KP46" s="334">
        <f t="shared" si="411"/>
        <v>0</v>
      </c>
      <c r="KQ46" s="334">
        <f t="shared" si="411"/>
        <v>0</v>
      </c>
      <c r="KR46" s="334">
        <f t="shared" si="411"/>
        <v>0</v>
      </c>
      <c r="KS46" s="334">
        <f t="shared" si="411"/>
        <v>0</v>
      </c>
      <c r="KT46" s="334">
        <f t="shared" si="411"/>
        <v>0</v>
      </c>
      <c r="KU46" s="334">
        <f t="shared" si="411"/>
        <v>0</v>
      </c>
      <c r="KV46" s="334">
        <f t="shared" si="411"/>
        <v>0</v>
      </c>
      <c r="KW46" s="334">
        <f t="shared" si="411"/>
        <v>0</v>
      </c>
      <c r="KX46" s="334">
        <f t="shared" si="411"/>
        <v>0</v>
      </c>
      <c r="KY46" s="334">
        <f t="shared" si="411"/>
        <v>0</v>
      </c>
      <c r="KZ46" s="334">
        <f t="shared" si="411"/>
        <v>0</v>
      </c>
      <c r="LA46" s="334">
        <f t="shared" si="411"/>
        <v>0</v>
      </c>
      <c r="LB46" s="334">
        <f t="shared" si="411"/>
        <v>0</v>
      </c>
      <c r="LI46" s="79">
        <v>0.08</v>
      </c>
      <c r="LJ46" s="79">
        <v>0.32</v>
      </c>
      <c r="LK46" s="79">
        <v>0.4</v>
      </c>
      <c r="LN46" s="108"/>
      <c r="LO46" s="343">
        <v>0.05</v>
      </c>
      <c r="LP46" s="343">
        <v>0.05</v>
      </c>
      <c r="LQ46" s="343">
        <v>0.05</v>
      </c>
      <c r="LR46" s="343">
        <v>0.05</v>
      </c>
      <c r="LS46" s="343">
        <v>0.05</v>
      </c>
      <c r="LT46" s="343">
        <v>0.025</v>
      </c>
      <c r="LU46" s="343">
        <v>0.025</v>
      </c>
      <c r="LV46" s="343">
        <v>0.025</v>
      </c>
      <c r="LW46" s="343">
        <v>0.025</v>
      </c>
      <c r="LX46" s="343">
        <v>0.025</v>
      </c>
      <c r="LY46" s="343">
        <v>0.005</v>
      </c>
      <c r="LZ46" s="343">
        <v>0.005</v>
      </c>
      <c r="MA46" s="343">
        <v>0.005</v>
      </c>
      <c r="MB46" s="343">
        <v>0.005</v>
      </c>
      <c r="MC46" s="343">
        <v>0.005</v>
      </c>
      <c r="MD46" s="343">
        <v>0.0009</v>
      </c>
      <c r="ME46" s="343">
        <v>0.0009</v>
      </c>
      <c r="MF46" s="343">
        <v>0.0009</v>
      </c>
      <c r="MG46" s="343">
        <v>0.0009</v>
      </c>
      <c r="MH46" s="343">
        <v>0.0009</v>
      </c>
      <c r="MI46" s="343">
        <v>0.0006</v>
      </c>
      <c r="MJ46" s="343">
        <v>0.00045</v>
      </c>
      <c r="MK46" s="343">
        <v>0.0004</v>
      </c>
      <c r="ML46" s="343">
        <v>0.0003</v>
      </c>
      <c r="MM46" s="343">
        <v>0.00025</v>
      </c>
      <c r="MN46" s="343">
        <v>0.00025</v>
      </c>
      <c r="MO46" s="343">
        <v>0.0002</v>
      </c>
      <c r="MP46" s="343">
        <v>0.0002</v>
      </c>
      <c r="MQ46" s="343"/>
      <c r="MR46" s="104">
        <v>1</v>
      </c>
      <c r="MS46" s="104">
        <v>1</v>
      </c>
      <c r="MT46" s="104">
        <v>1</v>
      </c>
      <c r="MU46" s="104">
        <v>1</v>
      </c>
      <c r="MV46" s="104">
        <v>1</v>
      </c>
      <c r="MW46" s="104">
        <v>1</v>
      </c>
      <c r="MX46" s="91">
        <v>3</v>
      </c>
      <c r="MY46" s="91">
        <v>3</v>
      </c>
      <c r="MZ46" s="91">
        <v>3</v>
      </c>
      <c r="NA46" s="91">
        <v>3</v>
      </c>
      <c r="NB46" s="91">
        <v>3</v>
      </c>
      <c r="NC46" s="91">
        <v>3</v>
      </c>
      <c r="ND46" s="91">
        <v>3</v>
      </c>
      <c r="NE46" s="91">
        <v>3</v>
      </c>
      <c r="NF46" s="91">
        <v>3</v>
      </c>
      <c r="NG46" s="91">
        <v>5</v>
      </c>
      <c r="NH46" s="91">
        <v>5</v>
      </c>
      <c r="NI46" s="91">
        <v>5</v>
      </c>
      <c r="NJ46" s="91">
        <v>5</v>
      </c>
      <c r="NK46" s="91">
        <v>5</v>
      </c>
      <c r="NL46" s="91">
        <v>5</v>
      </c>
      <c r="NM46" s="91">
        <v>5</v>
      </c>
      <c r="NN46" s="91">
        <v>5</v>
      </c>
      <c r="NO46" s="91">
        <v>5</v>
      </c>
      <c r="NP46" s="91">
        <v>5</v>
      </c>
      <c r="NQ46" s="91">
        <v>5</v>
      </c>
      <c r="NR46" s="91">
        <v>5</v>
      </c>
      <c r="NS46" s="91">
        <v>5</v>
      </c>
      <c r="NT46" s="91"/>
      <c r="NU46" s="345">
        <f t="shared" si="365"/>
        <v>0.02</v>
      </c>
      <c r="NV46" s="345">
        <f t="shared" si="366"/>
        <v>0.04</v>
      </c>
      <c r="NW46" s="345">
        <f t="shared" si="367"/>
        <v>0.06</v>
      </c>
      <c r="NX46" s="345">
        <f t="shared" si="368"/>
        <v>0.08</v>
      </c>
      <c r="NY46" s="345">
        <f t="shared" si="369"/>
        <v>0.1</v>
      </c>
      <c r="NZ46" s="345">
        <f t="shared" si="370"/>
        <v>0.1</v>
      </c>
      <c r="OA46" s="345">
        <f t="shared" si="371"/>
        <v>0.0666666666666667</v>
      </c>
      <c r="OB46" s="345">
        <f t="shared" si="372"/>
        <v>0.1</v>
      </c>
      <c r="OC46" s="345">
        <f t="shared" si="373"/>
        <v>0.133333333333333</v>
      </c>
      <c r="OD46" s="345">
        <f t="shared" si="374"/>
        <v>0.166666666666667</v>
      </c>
      <c r="OE46" s="345">
        <f t="shared" si="375"/>
        <v>0.0666666666666667</v>
      </c>
      <c r="OF46" s="345">
        <f t="shared" si="376"/>
        <v>0.133333333333333</v>
      </c>
      <c r="OG46" s="345">
        <f t="shared" si="377"/>
        <v>0.2</v>
      </c>
      <c r="OH46" s="345">
        <f t="shared" si="378"/>
        <v>0.266666666666667</v>
      </c>
      <c r="OI46" s="345">
        <f t="shared" si="379"/>
        <v>0.333333333333333</v>
      </c>
      <c r="OJ46" s="345">
        <f t="shared" si="380"/>
        <v>0.072</v>
      </c>
      <c r="OK46" s="345">
        <f t="shared" si="381"/>
        <v>0.144</v>
      </c>
      <c r="OL46" s="345">
        <f t="shared" si="382"/>
        <v>0.216</v>
      </c>
      <c r="OM46" s="345">
        <f t="shared" si="383"/>
        <v>0.288</v>
      </c>
      <c r="ON46" s="345">
        <f t="shared" si="384"/>
        <v>0.36</v>
      </c>
      <c r="OO46" s="345">
        <f t="shared" si="385"/>
        <v>0.36</v>
      </c>
      <c r="OP46" s="345">
        <f t="shared" si="386"/>
        <v>0.36</v>
      </c>
      <c r="OQ46" s="345">
        <f t="shared" si="387"/>
        <v>0.4</v>
      </c>
      <c r="OR46" s="345">
        <f t="shared" si="388"/>
        <v>0.36</v>
      </c>
      <c r="OS46" s="345">
        <f t="shared" si="389"/>
        <v>0.35</v>
      </c>
      <c r="OT46" s="345">
        <f t="shared" si="390"/>
        <v>0.4</v>
      </c>
      <c r="OU46" s="345">
        <f t="shared" si="391"/>
        <v>0.36</v>
      </c>
      <c r="OV46" s="345">
        <f t="shared" si="392"/>
        <v>0.4</v>
      </c>
      <c r="OY46" s="355"/>
      <c r="OZ46" s="355" t="s">
        <v>447</v>
      </c>
      <c r="PA46" s="355" t="s">
        <v>448</v>
      </c>
      <c r="PE46" s="369"/>
      <c r="PF46" s="370">
        <f>PF$3*$F46*$AG46*PF$4/'[1]Sheet3 '!$AJ$5</f>
        <v>0.112</v>
      </c>
      <c r="PG46" s="370">
        <f>PG$3*$F46*$AG46*PG$4/'[1]Sheet3 '!$AJ$5</f>
        <v>0.11196</v>
      </c>
      <c r="PH46" s="370">
        <f>PH$3*$F46*$AG46*PH$4/'[1]Sheet3 '!$AJ$5</f>
        <v>0.112</v>
      </c>
      <c r="PI46" s="370">
        <f>PI$3*$F46*$AG46*PI$4/'[1]Sheet3 '!$AJ$5</f>
        <v>0.1008</v>
      </c>
      <c r="PJ46" s="370">
        <f>PJ$3*$F46*$AG46*PJ$4/'[1]Sheet3 '!$AJ$5</f>
        <v>0.1008</v>
      </c>
      <c r="PK46" s="370">
        <f>PK$3*$F46*$AG46*PK$4/'[1]Sheet3 '!$AJ$5</f>
        <v>0.096</v>
      </c>
      <c r="PL46" s="370">
        <f>PL$3*$F46*$AG46*PL$4/'[1]Sheet3 '!$AJ$5</f>
        <v>0.0864</v>
      </c>
      <c r="PM46" s="370">
        <f>PM$3*$F46*$AG46*PM$4/'[1]Sheet3 '!$AJ$5</f>
        <v>0.0816</v>
      </c>
      <c r="PN46" s="370">
        <f>PN$3*$F46*$AG46*PN$4/'[1]Sheet3 '!$AJ$5</f>
        <v>0.07408</v>
      </c>
      <c r="PO46" s="370">
        <f>PO$3*$F46*$AG46*PO$4/'[1]Sheet3 '!$AJ$5</f>
        <v>0.064</v>
      </c>
      <c r="PP46" s="370">
        <f>PP$3*$F46*$AG46*PP$4/'[1]Sheet3 '!$AJ$5</f>
        <v>0.0576</v>
      </c>
      <c r="PQ46" s="370">
        <f>PQ$3*$F46*$AG46*PQ$4/'[1]Sheet3 '!$AJ$5</f>
        <v>0.0512</v>
      </c>
      <c r="PR46" s="370">
        <f>PR$3*$F46*$AG46*PR$4/'[1]Sheet3 '!$AJ$5</f>
        <v>0.032</v>
      </c>
      <c r="PS46" s="367"/>
      <c r="PT46" s="367"/>
      <c r="PU46" s="367"/>
    </row>
    <row r="47" ht="16.2" spans="1:437">
      <c r="A47" s="39">
        <v>41</v>
      </c>
      <c r="B47" s="39" t="s">
        <v>535</v>
      </c>
      <c r="C47" s="39">
        <v>6</v>
      </c>
      <c r="D47" s="39">
        <v>6</v>
      </c>
      <c r="E47" s="39"/>
      <c r="F47" s="39">
        <v>800</v>
      </c>
      <c r="G47" s="114" t="s">
        <v>536</v>
      </c>
      <c r="H47" s="39">
        <f t="shared" si="232"/>
        <v>800</v>
      </c>
      <c r="I47" s="127"/>
      <c r="J47" s="74">
        <v>750</v>
      </c>
      <c r="K47" s="127"/>
      <c r="L47" s="127"/>
      <c r="M47" s="128">
        <f t="shared" si="178"/>
        <v>41</v>
      </c>
      <c r="N47" s="39">
        <f t="shared" si="396"/>
        <v>0</v>
      </c>
      <c r="O47" s="39">
        <f t="shared" si="397"/>
        <v>0</v>
      </c>
      <c r="P47" s="39">
        <v>0</v>
      </c>
      <c r="Q47" s="140">
        <v>0.555555</v>
      </c>
      <c r="R47" s="91">
        <v>5</v>
      </c>
      <c r="S47" s="141">
        <v>0</v>
      </c>
      <c r="T47" s="146">
        <f t="shared" si="233"/>
        <v>0.266667</v>
      </c>
      <c r="U47" s="143">
        <f t="shared" si="221"/>
        <v>5</v>
      </c>
      <c r="V47" s="143" t="s">
        <v>287</v>
      </c>
      <c r="W47" s="147">
        <v>0</v>
      </c>
      <c r="X47" s="145">
        <v>15</v>
      </c>
      <c r="Y47" s="166">
        <v>1</v>
      </c>
      <c r="Z47" s="143" t="str">
        <f t="shared" si="212"/>
        <v>[[0,1],[0,1],[0,1],[0,1],[0,1],[0,1],[0,1],[0,1],[0,1],[0,1],[0,2],[0,4],[0,6],[0,8],[0,10],[0,20],[0,40],[0,60],[0,80],[0,100]]</v>
      </c>
      <c r="AA47" s="143">
        <v>1</v>
      </c>
      <c r="AB47" s="143">
        <v>1</v>
      </c>
      <c r="AC47" s="143" t="str">
        <f t="shared" si="234"/>
        <v>[[0,1],[0,1],[0,1],[0,1],[0,1],[0,1],[0,1],[0,1],[0,1],[0,1],[0,1],[0,1],[0,1],[0,1],[0,1],[0,1],[0,1],[0,1],[0,1],[0,1]]</v>
      </c>
      <c r="AD47" s="39">
        <v>0</v>
      </c>
      <c r="AE47" s="169">
        <v>0.3</v>
      </c>
      <c r="AF47" s="168">
        <f t="shared" si="226"/>
        <v>0</v>
      </c>
      <c r="AG47" s="168">
        <v>0.1</v>
      </c>
      <c r="AH47" s="168">
        <v>0</v>
      </c>
      <c r="AI47" s="186">
        <v>0</v>
      </c>
      <c r="AJ47" s="168">
        <v>0</v>
      </c>
      <c r="AK47" s="168">
        <v>0</v>
      </c>
      <c r="AL47" s="187">
        <v>0</v>
      </c>
      <c r="AM47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47" s="39" t="str">
        <f t="shared" si="213"/>
        <v>[[10,5],[12,2],[15,2]]</v>
      </c>
      <c r="AO47" s="195" t="str">
        <f t="shared" si="214"/>
        <v>[0.923077,0.461538,0.307692]</v>
      </c>
      <c r="AP47" s="195">
        <v>0</v>
      </c>
      <c r="AQ47" s="195">
        <v>1</v>
      </c>
      <c r="AR47" s="195">
        <f t="shared" si="236"/>
        <v>1</v>
      </c>
      <c r="AS47" s="195">
        <v>1</v>
      </c>
      <c r="AT47" s="195">
        <v>1</v>
      </c>
      <c r="AU47" s="195" t="s">
        <v>487</v>
      </c>
      <c r="AV47" s="195">
        <v>4</v>
      </c>
      <c r="AW47" s="199">
        <v>21</v>
      </c>
      <c r="AX47" s="39">
        <v>9</v>
      </c>
      <c r="AY47" s="39">
        <v>1</v>
      </c>
      <c r="AZ47" s="96">
        <v>3</v>
      </c>
      <c r="BA47" s="96">
        <v>6</v>
      </c>
      <c r="BB47" s="96" t="s">
        <v>537</v>
      </c>
      <c r="BC47" s="39">
        <v>1</v>
      </c>
      <c r="BD47" s="115">
        <v>1</v>
      </c>
      <c r="BE47" s="39"/>
      <c r="BF47" s="39"/>
      <c r="BG47" s="39">
        <v>1</v>
      </c>
      <c r="BH47" s="39">
        <v>1</v>
      </c>
      <c r="BI47" s="39" t="s">
        <v>538</v>
      </c>
      <c r="BJ47" s="203">
        <v>1</v>
      </c>
      <c r="BK47" s="203">
        <v>1</v>
      </c>
      <c r="BL47" s="96">
        <f t="shared" si="408"/>
        <v>800</v>
      </c>
      <c r="BM47" s="96" t="s">
        <v>539</v>
      </c>
      <c r="BN47" s="96">
        <v>1</v>
      </c>
      <c r="BO47" s="96" t="s">
        <v>292</v>
      </c>
      <c r="BP47" s="96" t="s">
        <v>489</v>
      </c>
      <c r="BQ47" s="207" t="s">
        <v>540</v>
      </c>
      <c r="BR47" s="207" t="s">
        <v>541</v>
      </c>
      <c r="BS47" s="128">
        <v>48540</v>
      </c>
      <c r="BT47" s="128">
        <v>2</v>
      </c>
      <c r="BU47" s="128">
        <v>180</v>
      </c>
      <c r="BV47" s="128">
        <v>40</v>
      </c>
      <c r="BW47" s="127" t="s">
        <v>518</v>
      </c>
      <c r="BX47" s="218">
        <v>5</v>
      </c>
      <c r="BY47" s="128">
        <f t="shared" si="237"/>
        <v>10</v>
      </c>
      <c r="BZ47" s="219" t="str">
        <f t="shared" si="238"/>
        <v>[10,10,0,10]</v>
      </c>
      <c r="CA47" s="42">
        <v>0</v>
      </c>
      <c r="CB47" s="42">
        <v>1</v>
      </c>
      <c r="CC47" s="42">
        <v>1</v>
      </c>
      <c r="CD47" s="42">
        <v>0</v>
      </c>
      <c r="CE47" s="42">
        <v>0</v>
      </c>
      <c r="CF47" s="42">
        <v>0</v>
      </c>
      <c r="CG47" s="42">
        <v>0</v>
      </c>
      <c r="CH47" s="42" t="str">
        <f t="shared" si="398"/>
        <v>0,0,0,0,0,0,0</v>
      </c>
      <c r="CI47" s="42" t="str">
        <f t="shared" si="399"/>
        <v>"2|0,1,3|0|0|800","3|2|0|0|800",</v>
      </c>
      <c r="CJ47" s="46"/>
      <c r="CK47" s="46"/>
      <c r="CL47" s="46"/>
      <c r="CM47" s="46"/>
      <c r="CN47" s="46"/>
      <c r="CO47" s="46" t="s">
        <v>542</v>
      </c>
      <c r="CP47" s="46" t="s">
        <v>543</v>
      </c>
      <c r="CQ47" s="46"/>
      <c r="CR47" s="46"/>
      <c r="CS47" s="53" t="s">
        <v>494</v>
      </c>
      <c r="CT47" s="53">
        <v>1</v>
      </c>
      <c r="CU47" s="42"/>
      <c r="CV47" s="42" t="str">
        <f t="shared" si="400"/>
        <v/>
      </c>
      <c r="CW47" s="42"/>
      <c r="CX47" s="42"/>
      <c r="CY47" s="42"/>
      <c r="CZ47" s="42"/>
      <c r="DA47" s="42">
        <f t="shared" si="401"/>
        <v>2</v>
      </c>
      <c r="DB47" s="42" t="s">
        <v>495</v>
      </c>
      <c r="DC47" s="42">
        <v>0</v>
      </c>
      <c r="DD47" s="42">
        <v>0</v>
      </c>
      <c r="DE47" s="42">
        <f>F47</f>
        <v>800</v>
      </c>
      <c r="DF47" s="42">
        <f t="shared" si="402"/>
        <v>3</v>
      </c>
      <c r="DG47" s="42">
        <v>2</v>
      </c>
      <c r="DH47" s="42">
        <v>0</v>
      </c>
      <c r="DI47" s="42">
        <v>0</v>
      </c>
      <c r="DJ47" s="42">
        <f>F47</f>
        <v>800</v>
      </c>
      <c r="DK47" s="42" t="str">
        <f t="shared" si="403"/>
        <v/>
      </c>
      <c r="DL47" s="42"/>
      <c r="DM47" s="42"/>
      <c r="DN47" s="42"/>
      <c r="DO47" s="42"/>
      <c r="DP47" s="42" t="str">
        <f t="shared" si="404"/>
        <v/>
      </c>
      <c r="DQ47" s="42"/>
      <c r="DR47" s="42"/>
      <c r="DS47" s="42"/>
      <c r="DT47" s="42"/>
      <c r="DU47" s="42" t="s">
        <v>544</v>
      </c>
      <c r="DV47" s="238">
        <f t="shared" ref="DV47:DV53" si="412">IF($F47&lt;800,5,10)</f>
        <v>10</v>
      </c>
      <c r="DW47" s="238">
        <f t="shared" ref="DW47:DW53" si="413">DV47</f>
        <v>10</v>
      </c>
      <c r="DX47" s="238">
        <v>0</v>
      </c>
      <c r="DY47" s="128">
        <f t="shared" si="239"/>
        <v>10</v>
      </c>
      <c r="DZ47" s="128"/>
      <c r="EK47" s="269">
        <f t="shared" si="240"/>
        <v>880</v>
      </c>
      <c r="EL47" s="270">
        <f>EL46</f>
        <v>0.1</v>
      </c>
      <c r="EM47" s="271">
        <v>10</v>
      </c>
      <c r="EN47" s="108">
        <v>5</v>
      </c>
      <c r="EO47" s="271">
        <v>12</v>
      </c>
      <c r="EP47" s="108">
        <v>2</v>
      </c>
      <c r="EQ47" s="271">
        <v>15</v>
      </c>
      <c r="ER47" s="108">
        <v>2</v>
      </c>
      <c r="ES47" s="108">
        <f t="shared" si="241"/>
        <v>11.5555555555556</v>
      </c>
      <c r="ET47" s="108">
        <f t="shared" si="242"/>
        <v>7.5</v>
      </c>
      <c r="EU47" s="283">
        <f t="shared" si="243"/>
        <v>0.923077</v>
      </c>
      <c r="EV47" s="108">
        <f t="shared" si="244"/>
        <v>15</v>
      </c>
      <c r="EW47" s="293">
        <f t="shared" si="245"/>
        <v>0.461538</v>
      </c>
      <c r="EX47" s="108">
        <f t="shared" si="246"/>
        <v>22.5</v>
      </c>
      <c r="EY47" s="294">
        <f t="shared" si="247"/>
        <v>0.307692</v>
      </c>
      <c r="FB47" s="300"/>
      <c r="FC47" s="91"/>
      <c r="FG47" s="310"/>
      <c r="FH47" s="311">
        <v>0</v>
      </c>
      <c r="FI47" s="146">
        <v>1</v>
      </c>
      <c r="FJ47" s="310">
        <f t="shared" si="248"/>
        <v>0</v>
      </c>
      <c r="FK47" s="311">
        <f t="shared" si="249"/>
        <v>0</v>
      </c>
      <c r="FL47" s="146">
        <f t="shared" si="250"/>
        <v>1</v>
      </c>
      <c r="FM47" s="310">
        <f t="shared" si="251"/>
        <v>0</v>
      </c>
      <c r="FN47" s="311">
        <f t="shared" si="252"/>
        <v>0</v>
      </c>
      <c r="FO47" s="146">
        <f t="shared" si="253"/>
        <v>1</v>
      </c>
      <c r="FP47" s="310">
        <f t="shared" si="254"/>
        <v>0</v>
      </c>
      <c r="FQ47" s="311">
        <f t="shared" si="255"/>
        <v>0</v>
      </c>
      <c r="FR47" s="146">
        <f t="shared" si="256"/>
        <v>1</v>
      </c>
      <c r="FS47" s="310">
        <f t="shared" si="257"/>
        <v>0</v>
      </c>
      <c r="FT47" s="311">
        <f t="shared" si="258"/>
        <v>0</v>
      </c>
      <c r="FU47" s="146">
        <f t="shared" si="259"/>
        <v>1</v>
      </c>
      <c r="FV47" s="310">
        <f t="shared" si="260"/>
        <v>0</v>
      </c>
      <c r="FW47" s="311">
        <f t="shared" si="261"/>
        <v>0</v>
      </c>
      <c r="FX47" s="146">
        <f t="shared" si="262"/>
        <v>1</v>
      </c>
      <c r="FY47" s="310">
        <f t="shared" si="263"/>
        <v>0</v>
      </c>
      <c r="FZ47" s="311">
        <f t="shared" si="264"/>
        <v>0</v>
      </c>
      <c r="GA47" s="146">
        <f t="shared" si="265"/>
        <v>1</v>
      </c>
      <c r="GB47" s="310">
        <f t="shared" si="266"/>
        <v>0</v>
      </c>
      <c r="GC47" s="311">
        <f t="shared" si="267"/>
        <v>0</v>
      </c>
      <c r="GD47" s="146">
        <f t="shared" si="268"/>
        <v>1</v>
      </c>
      <c r="GE47" s="310">
        <f t="shared" si="269"/>
        <v>0</v>
      </c>
      <c r="GF47" s="311">
        <f t="shared" si="270"/>
        <v>0</v>
      </c>
      <c r="GG47" s="146">
        <f t="shared" si="271"/>
        <v>1</v>
      </c>
      <c r="GH47" s="310">
        <f t="shared" si="272"/>
        <v>0</v>
      </c>
      <c r="GI47" s="311">
        <f t="shared" si="273"/>
        <v>0</v>
      </c>
      <c r="GJ47" s="146">
        <f t="shared" si="274"/>
        <v>1</v>
      </c>
      <c r="GK47" s="310">
        <f t="shared" si="275"/>
        <v>0</v>
      </c>
      <c r="GL47" s="311">
        <f t="shared" si="276"/>
        <v>0</v>
      </c>
      <c r="GM47" s="146">
        <f t="shared" si="277"/>
        <v>2</v>
      </c>
      <c r="GN47" s="310">
        <f t="shared" si="278"/>
        <v>0</v>
      </c>
      <c r="GO47" s="311">
        <f t="shared" si="279"/>
        <v>0</v>
      </c>
      <c r="GP47" s="146">
        <f t="shared" si="280"/>
        <v>4</v>
      </c>
      <c r="GQ47" s="310">
        <f t="shared" si="281"/>
        <v>0</v>
      </c>
      <c r="GR47" s="311">
        <f t="shared" si="282"/>
        <v>0</v>
      </c>
      <c r="GS47" s="146">
        <f t="shared" si="283"/>
        <v>6</v>
      </c>
      <c r="GT47" s="310">
        <f t="shared" si="284"/>
        <v>0</v>
      </c>
      <c r="GU47" s="311">
        <f t="shared" si="285"/>
        <v>0</v>
      </c>
      <c r="GV47" s="146">
        <f t="shared" si="286"/>
        <v>8</v>
      </c>
      <c r="GW47" s="310">
        <f t="shared" si="287"/>
        <v>0</v>
      </c>
      <c r="GX47" s="311">
        <f t="shared" si="288"/>
        <v>0</v>
      </c>
      <c r="GY47" s="146">
        <f t="shared" si="289"/>
        <v>10</v>
      </c>
      <c r="GZ47" s="310">
        <f t="shared" si="290"/>
        <v>0</v>
      </c>
      <c r="HA47" s="311">
        <f t="shared" si="291"/>
        <v>0</v>
      </c>
      <c r="HB47" s="146">
        <f t="shared" si="292"/>
        <v>20</v>
      </c>
      <c r="HC47" s="310">
        <f t="shared" si="293"/>
        <v>0</v>
      </c>
      <c r="HD47" s="311">
        <f t="shared" si="294"/>
        <v>0</v>
      </c>
      <c r="HE47" s="146">
        <f t="shared" si="295"/>
        <v>40</v>
      </c>
      <c r="HF47" s="310">
        <f t="shared" si="296"/>
        <v>0</v>
      </c>
      <c r="HG47" s="311">
        <f t="shared" si="297"/>
        <v>0</v>
      </c>
      <c r="HH47" s="146">
        <f t="shared" si="298"/>
        <v>60</v>
      </c>
      <c r="HI47" s="310">
        <f t="shared" si="299"/>
        <v>0</v>
      </c>
      <c r="HJ47" s="311">
        <f t="shared" si="300"/>
        <v>0</v>
      </c>
      <c r="HK47" s="146">
        <f t="shared" si="301"/>
        <v>80</v>
      </c>
      <c r="HL47" s="310">
        <f t="shared" si="302"/>
        <v>0</v>
      </c>
      <c r="HM47" s="311">
        <f t="shared" si="303"/>
        <v>0</v>
      </c>
      <c r="HN47" s="146">
        <f t="shared" si="304"/>
        <v>100</v>
      </c>
      <c r="HO47" s="310">
        <f t="shared" si="305"/>
        <v>0</v>
      </c>
      <c r="HQ47" s="300"/>
      <c r="HR47" s="91"/>
      <c r="HV47" s="310"/>
      <c r="HW47" s="311">
        <v>0</v>
      </c>
      <c r="HX47" s="146">
        <v>1</v>
      </c>
      <c r="HY47" s="310">
        <f t="shared" si="306"/>
        <v>0</v>
      </c>
      <c r="HZ47" s="311">
        <f t="shared" si="307"/>
        <v>0</v>
      </c>
      <c r="IA47" s="146">
        <f t="shared" si="308"/>
        <v>1</v>
      </c>
      <c r="IB47" s="310">
        <f t="shared" si="309"/>
        <v>0</v>
      </c>
      <c r="IC47" s="311">
        <f t="shared" si="310"/>
        <v>0</v>
      </c>
      <c r="ID47" s="146">
        <f t="shared" si="311"/>
        <v>1</v>
      </c>
      <c r="IE47" s="310">
        <f t="shared" si="312"/>
        <v>0</v>
      </c>
      <c r="IF47" s="311">
        <f t="shared" si="313"/>
        <v>0</v>
      </c>
      <c r="IG47" s="146">
        <f t="shared" si="314"/>
        <v>1</v>
      </c>
      <c r="IH47" s="310">
        <f t="shared" si="315"/>
        <v>0</v>
      </c>
      <c r="II47" s="311">
        <f t="shared" si="316"/>
        <v>0</v>
      </c>
      <c r="IJ47" s="146">
        <f t="shared" si="317"/>
        <v>1</v>
      </c>
      <c r="IK47" s="310">
        <f t="shared" si="318"/>
        <v>0</v>
      </c>
      <c r="IL47" s="311">
        <f t="shared" si="319"/>
        <v>0</v>
      </c>
      <c r="IM47" s="146">
        <f t="shared" si="320"/>
        <v>1</v>
      </c>
      <c r="IN47" s="310">
        <f t="shared" si="321"/>
        <v>0</v>
      </c>
      <c r="IO47" s="311">
        <f t="shared" si="322"/>
        <v>0</v>
      </c>
      <c r="IP47" s="146">
        <f t="shared" si="323"/>
        <v>1</v>
      </c>
      <c r="IQ47" s="310">
        <f t="shared" si="324"/>
        <v>0</v>
      </c>
      <c r="IR47" s="311">
        <f t="shared" si="325"/>
        <v>0</v>
      </c>
      <c r="IS47" s="146">
        <f t="shared" si="326"/>
        <v>1</v>
      </c>
      <c r="IT47" s="310">
        <f t="shared" si="327"/>
        <v>0</v>
      </c>
      <c r="IU47" s="311">
        <f t="shared" si="328"/>
        <v>0</v>
      </c>
      <c r="IV47" s="146">
        <f t="shared" si="329"/>
        <v>1</v>
      </c>
      <c r="IW47" s="310">
        <f t="shared" si="330"/>
        <v>0</v>
      </c>
      <c r="IX47" s="311">
        <f t="shared" si="331"/>
        <v>0</v>
      </c>
      <c r="IY47" s="146">
        <f t="shared" si="332"/>
        <v>1</v>
      </c>
      <c r="IZ47" s="310">
        <f t="shared" si="333"/>
        <v>0</v>
      </c>
      <c r="JA47" s="311">
        <f t="shared" si="334"/>
        <v>0</v>
      </c>
      <c r="JB47" s="146">
        <f t="shared" si="335"/>
        <v>1</v>
      </c>
      <c r="JC47" s="310">
        <f t="shared" si="336"/>
        <v>0</v>
      </c>
      <c r="JD47" s="311">
        <f t="shared" si="337"/>
        <v>0</v>
      </c>
      <c r="JE47" s="146">
        <f t="shared" si="338"/>
        <v>1</v>
      </c>
      <c r="JF47" s="310">
        <f t="shared" si="339"/>
        <v>0</v>
      </c>
      <c r="JG47" s="311">
        <f t="shared" si="340"/>
        <v>0</v>
      </c>
      <c r="JH47" s="146">
        <f t="shared" si="341"/>
        <v>1</v>
      </c>
      <c r="JI47" s="310">
        <f t="shared" si="342"/>
        <v>0</v>
      </c>
      <c r="JJ47" s="311">
        <f t="shared" si="343"/>
        <v>0</v>
      </c>
      <c r="JK47" s="146">
        <f t="shared" si="344"/>
        <v>1</v>
      </c>
      <c r="JL47" s="310">
        <f t="shared" si="345"/>
        <v>0</v>
      </c>
      <c r="JM47" s="311">
        <f t="shared" si="346"/>
        <v>0</v>
      </c>
      <c r="JN47" s="146">
        <f t="shared" si="347"/>
        <v>1</v>
      </c>
      <c r="JO47" s="310">
        <f t="shared" si="348"/>
        <v>0</v>
      </c>
      <c r="JP47" s="311">
        <f t="shared" si="349"/>
        <v>0</v>
      </c>
      <c r="JQ47" s="146">
        <f t="shared" si="350"/>
        <v>1</v>
      </c>
      <c r="JR47" s="310">
        <f t="shared" si="351"/>
        <v>0</v>
      </c>
      <c r="JS47" s="311">
        <f t="shared" si="352"/>
        <v>0</v>
      </c>
      <c r="JT47" s="146">
        <f t="shared" si="353"/>
        <v>1</v>
      </c>
      <c r="JU47" s="310">
        <f t="shared" si="354"/>
        <v>0</v>
      </c>
      <c r="JV47" s="311">
        <f t="shared" si="355"/>
        <v>0</v>
      </c>
      <c r="JW47" s="146">
        <f t="shared" si="356"/>
        <v>1</v>
      </c>
      <c r="JX47" s="310">
        <f t="shared" si="357"/>
        <v>0</v>
      </c>
      <c r="JY47" s="311">
        <f t="shared" si="358"/>
        <v>0</v>
      </c>
      <c r="JZ47" s="146">
        <f t="shared" si="359"/>
        <v>1</v>
      </c>
      <c r="KA47" s="310">
        <f t="shared" si="360"/>
        <v>0</v>
      </c>
      <c r="KB47" s="311">
        <f t="shared" si="361"/>
        <v>0</v>
      </c>
      <c r="KC47" s="146">
        <f t="shared" si="362"/>
        <v>1</v>
      </c>
      <c r="KD47" s="310">
        <f t="shared" si="363"/>
        <v>0</v>
      </c>
      <c r="KI47" s="334">
        <f t="shared" ref="KI47:LB47" si="414">$AI47*KI$4/10000*$F47*KI$3/$KQ$1</f>
        <v>0</v>
      </c>
      <c r="KJ47" s="334">
        <f t="shared" si="414"/>
        <v>0</v>
      </c>
      <c r="KK47" s="334">
        <f t="shared" si="414"/>
        <v>0</v>
      </c>
      <c r="KL47" s="334">
        <f t="shared" si="414"/>
        <v>0</v>
      </c>
      <c r="KM47" s="334">
        <f t="shared" si="414"/>
        <v>0</v>
      </c>
      <c r="KN47" s="334">
        <f t="shared" si="414"/>
        <v>0</v>
      </c>
      <c r="KO47" s="334">
        <f t="shared" si="414"/>
        <v>0</v>
      </c>
      <c r="KP47" s="334">
        <f t="shared" si="414"/>
        <v>0</v>
      </c>
      <c r="KQ47" s="334">
        <f t="shared" si="414"/>
        <v>0</v>
      </c>
      <c r="KR47" s="334">
        <f t="shared" si="414"/>
        <v>0</v>
      </c>
      <c r="KS47" s="334">
        <f t="shared" si="414"/>
        <v>0</v>
      </c>
      <c r="KT47" s="334">
        <f t="shared" si="414"/>
        <v>0</v>
      </c>
      <c r="KU47" s="334">
        <f t="shared" si="414"/>
        <v>0</v>
      </c>
      <c r="KV47" s="334">
        <f t="shared" si="414"/>
        <v>0</v>
      </c>
      <c r="KW47" s="334">
        <f t="shared" si="414"/>
        <v>0</v>
      </c>
      <c r="KX47" s="334">
        <f t="shared" si="414"/>
        <v>0</v>
      </c>
      <c r="KY47" s="334">
        <f t="shared" si="414"/>
        <v>0</v>
      </c>
      <c r="KZ47" s="334">
        <f t="shared" si="414"/>
        <v>0</v>
      </c>
      <c r="LA47" s="334">
        <f t="shared" si="414"/>
        <v>0</v>
      </c>
      <c r="LB47" s="334">
        <f t="shared" si="414"/>
        <v>0</v>
      </c>
      <c r="LI47" s="79">
        <v>0</v>
      </c>
      <c r="LJ47" s="79">
        <v>0</v>
      </c>
      <c r="LK47" s="79">
        <v>0</v>
      </c>
      <c r="LN47" s="108"/>
      <c r="LO47" s="343">
        <v>0.05</v>
      </c>
      <c r="LP47" s="343">
        <v>0.05</v>
      </c>
      <c r="LQ47" s="343">
        <v>0.05</v>
      </c>
      <c r="LR47" s="343">
        <v>0.05</v>
      </c>
      <c r="LS47" s="343">
        <v>0.05</v>
      </c>
      <c r="LT47" s="343">
        <v>0.025</v>
      </c>
      <c r="LU47" s="343">
        <v>0.025</v>
      </c>
      <c r="LV47" s="343">
        <v>0.025</v>
      </c>
      <c r="LW47" s="343">
        <v>0.025</v>
      </c>
      <c r="LX47" s="343">
        <v>0.025</v>
      </c>
      <c r="LY47" s="343">
        <v>0.005</v>
      </c>
      <c r="LZ47" s="343">
        <v>0.005</v>
      </c>
      <c r="MA47" s="343">
        <v>0.005</v>
      </c>
      <c r="MB47" s="343">
        <v>0.005</v>
      </c>
      <c r="MC47" s="343">
        <v>0.005</v>
      </c>
      <c r="MD47" s="343">
        <v>0.0009</v>
      </c>
      <c r="ME47" s="343">
        <v>0.0009</v>
      </c>
      <c r="MF47" s="343">
        <v>0.0009</v>
      </c>
      <c r="MG47" s="343">
        <v>0.0009</v>
      </c>
      <c r="MH47" s="343">
        <v>0.0009</v>
      </c>
      <c r="MI47" s="343">
        <v>0.0006</v>
      </c>
      <c r="MJ47" s="343">
        <v>0.00045</v>
      </c>
      <c r="MK47" s="343">
        <v>0.0004</v>
      </c>
      <c r="ML47" s="343">
        <v>0.0003</v>
      </c>
      <c r="MM47" s="343">
        <v>0.00025</v>
      </c>
      <c r="MN47" s="343">
        <v>0.00025</v>
      </c>
      <c r="MO47" s="343">
        <v>0.0002</v>
      </c>
      <c r="MP47" s="343">
        <v>0.0002</v>
      </c>
      <c r="MQ47" s="343"/>
      <c r="MR47" s="104">
        <v>1</v>
      </c>
      <c r="MS47" s="104">
        <v>1</v>
      </c>
      <c r="MT47" s="104">
        <v>1</v>
      </c>
      <c r="MU47" s="104">
        <v>1</v>
      </c>
      <c r="MV47" s="104">
        <v>1</v>
      </c>
      <c r="MW47" s="104">
        <v>1</v>
      </c>
      <c r="MX47" s="91">
        <v>3</v>
      </c>
      <c r="MY47" s="91">
        <v>3</v>
      </c>
      <c r="MZ47" s="91">
        <v>3</v>
      </c>
      <c r="NA47" s="91">
        <v>3</v>
      </c>
      <c r="NB47" s="91">
        <v>3</v>
      </c>
      <c r="NC47" s="91">
        <v>3</v>
      </c>
      <c r="ND47" s="91">
        <v>3</v>
      </c>
      <c r="NE47" s="91">
        <v>3</v>
      </c>
      <c r="NF47" s="91">
        <v>3</v>
      </c>
      <c r="NG47" s="91">
        <v>5</v>
      </c>
      <c r="NH47" s="91">
        <v>5</v>
      </c>
      <c r="NI47" s="91">
        <v>5</v>
      </c>
      <c r="NJ47" s="91">
        <v>5</v>
      </c>
      <c r="NK47" s="91">
        <v>5</v>
      </c>
      <c r="NL47" s="91">
        <v>5</v>
      </c>
      <c r="NM47" s="91">
        <v>5</v>
      </c>
      <c r="NN47" s="91">
        <v>5</v>
      </c>
      <c r="NO47" s="91">
        <v>5</v>
      </c>
      <c r="NP47" s="91">
        <v>5</v>
      </c>
      <c r="NQ47" s="91">
        <v>5</v>
      </c>
      <c r="NR47" s="91">
        <v>5</v>
      </c>
      <c r="NS47" s="91">
        <v>5</v>
      </c>
      <c r="NT47" s="91"/>
      <c r="NU47" s="345">
        <f t="shared" si="365"/>
        <v>0.04</v>
      </c>
      <c r="NV47" s="345">
        <f t="shared" si="366"/>
        <v>0.08</v>
      </c>
      <c r="NW47" s="345">
        <f t="shared" si="367"/>
        <v>0.12</v>
      </c>
      <c r="NX47" s="345">
        <f t="shared" si="368"/>
        <v>0.16</v>
      </c>
      <c r="NY47" s="345">
        <f t="shared" si="369"/>
        <v>0.2</v>
      </c>
      <c r="NZ47" s="345">
        <f t="shared" si="370"/>
        <v>0.2</v>
      </c>
      <c r="OA47" s="345">
        <f t="shared" si="371"/>
        <v>0.133333333333333</v>
      </c>
      <c r="OB47" s="345">
        <f t="shared" si="372"/>
        <v>0.2</v>
      </c>
      <c r="OC47" s="345">
        <f t="shared" si="373"/>
        <v>0.266666666666667</v>
      </c>
      <c r="OD47" s="345">
        <f t="shared" si="374"/>
        <v>0.333333333333333</v>
      </c>
      <c r="OE47" s="345">
        <f t="shared" si="375"/>
        <v>0.133333333333333</v>
      </c>
      <c r="OF47" s="345">
        <f t="shared" si="376"/>
        <v>0.266666666666667</v>
      </c>
      <c r="OG47" s="345">
        <f t="shared" si="377"/>
        <v>0.4</v>
      </c>
      <c r="OH47" s="345">
        <f t="shared" si="378"/>
        <v>0.533333333333333</v>
      </c>
      <c r="OI47" s="345">
        <f t="shared" si="379"/>
        <v>0.666666666666667</v>
      </c>
      <c r="OJ47" s="345">
        <f t="shared" si="380"/>
        <v>0.144</v>
      </c>
      <c r="OK47" s="345">
        <f t="shared" si="381"/>
        <v>0.288</v>
      </c>
      <c r="OL47" s="345">
        <f t="shared" si="382"/>
        <v>0.432</v>
      </c>
      <c r="OM47" s="345">
        <f t="shared" si="383"/>
        <v>0.576</v>
      </c>
      <c r="ON47" s="345">
        <f t="shared" si="384"/>
        <v>0.72</v>
      </c>
      <c r="OO47" s="345">
        <f t="shared" si="385"/>
        <v>0.72</v>
      </c>
      <c r="OP47" s="345">
        <f t="shared" si="386"/>
        <v>0.72</v>
      </c>
      <c r="OQ47" s="345">
        <f t="shared" si="387"/>
        <v>0.8</v>
      </c>
      <c r="OR47" s="345">
        <f t="shared" si="388"/>
        <v>0.72</v>
      </c>
      <c r="OS47" s="345">
        <f t="shared" si="389"/>
        <v>0.7</v>
      </c>
      <c r="OT47" s="345">
        <f t="shared" si="390"/>
        <v>0.8</v>
      </c>
      <c r="OU47" s="345">
        <f t="shared" si="391"/>
        <v>0.72</v>
      </c>
      <c r="OV47" s="345">
        <f t="shared" si="392"/>
        <v>0.8</v>
      </c>
      <c r="OY47" s="356">
        <v>0.05</v>
      </c>
      <c r="OZ47" s="357">
        <v>0.324594257178527</v>
      </c>
      <c r="PA47" s="377">
        <v>0.0966183574879226</v>
      </c>
      <c r="PE47" s="369"/>
      <c r="PF47" s="370">
        <f>PF$3*$F47*$AG47*PF$4/'[1]Sheet3 '!$AJ$5</f>
        <v>0.224</v>
      </c>
      <c r="PG47" s="370">
        <f>PG$3*$F47*$AG47*PG$4/'[1]Sheet3 '!$AJ$5</f>
        <v>0.22392</v>
      </c>
      <c r="PH47" s="370">
        <f>PH$3*$F47*$AG47*PH$4/'[1]Sheet3 '!$AJ$5</f>
        <v>0.224</v>
      </c>
      <c r="PI47" s="370">
        <f>PI$3*$F47*$AG47*PI$4/'[1]Sheet3 '!$AJ$5</f>
        <v>0.2016</v>
      </c>
      <c r="PJ47" s="370">
        <f>PJ$3*$F47*$AG47*PJ$4/'[1]Sheet3 '!$AJ$5</f>
        <v>0.2016</v>
      </c>
      <c r="PK47" s="370">
        <f>PK$3*$F47*$AG47*PK$4/'[1]Sheet3 '!$AJ$5</f>
        <v>0.192</v>
      </c>
      <c r="PL47" s="370">
        <f>PL$3*$F47*$AG47*PL$4/'[1]Sheet3 '!$AJ$5</f>
        <v>0.1728</v>
      </c>
      <c r="PM47" s="370">
        <f>PM$3*$F47*$AG47*PM$4/'[1]Sheet3 '!$AJ$5</f>
        <v>0.1632</v>
      </c>
      <c r="PN47" s="370">
        <f>PN$3*$F47*$AG47*PN$4/'[1]Sheet3 '!$AJ$5</f>
        <v>0.14816</v>
      </c>
      <c r="PO47" s="370">
        <f>PO$3*$F47*$AG47*PO$4/'[1]Sheet3 '!$AJ$5</f>
        <v>0.128</v>
      </c>
      <c r="PP47" s="370">
        <f>PP$3*$F47*$AG47*PP$4/'[1]Sheet3 '!$AJ$5</f>
        <v>0.1152</v>
      </c>
      <c r="PQ47" s="370">
        <f>PQ$3*$F47*$AG47*PQ$4/'[1]Sheet3 '!$AJ$5</f>
        <v>0.1024</v>
      </c>
      <c r="PR47" s="370">
        <f>PR$3*$F47*$AG47*PR$4/'[1]Sheet3 '!$AJ$5</f>
        <v>0.064</v>
      </c>
      <c r="PS47" s="367"/>
      <c r="PT47" s="367"/>
      <c r="PU47" s="367"/>
    </row>
    <row r="48" ht="16.2" spans="1:437">
      <c r="A48" s="39">
        <v>42</v>
      </c>
      <c r="B48" s="39" t="s">
        <v>545</v>
      </c>
      <c r="C48" s="39">
        <v>6</v>
      </c>
      <c r="D48" s="39">
        <v>5</v>
      </c>
      <c r="E48" s="39"/>
      <c r="F48" s="39">
        <v>700</v>
      </c>
      <c r="G48" s="114" t="s">
        <v>536</v>
      </c>
      <c r="H48" s="39">
        <f t="shared" si="232"/>
        <v>700</v>
      </c>
      <c r="I48" s="127"/>
      <c r="J48" s="39">
        <f>F48</f>
        <v>700</v>
      </c>
      <c r="K48" s="127" t="s">
        <v>546</v>
      </c>
      <c r="L48" s="127"/>
      <c r="M48" s="128">
        <f t="shared" si="178"/>
        <v>42</v>
      </c>
      <c r="N48" s="39">
        <f t="shared" si="396"/>
        <v>0</v>
      </c>
      <c r="O48" s="39">
        <f t="shared" si="397"/>
        <v>0</v>
      </c>
      <c r="P48" s="39">
        <v>0</v>
      </c>
      <c r="Q48" s="140">
        <v>0.4861108</v>
      </c>
      <c r="R48" s="91">
        <v>5</v>
      </c>
      <c r="S48" s="141">
        <v>0</v>
      </c>
      <c r="T48" s="146">
        <f t="shared" si="233"/>
        <v>0.233333</v>
      </c>
      <c r="U48" s="143">
        <f t="shared" si="221"/>
        <v>4</v>
      </c>
      <c r="V48" s="143" t="s">
        <v>405</v>
      </c>
      <c r="W48" s="147">
        <v>0</v>
      </c>
      <c r="X48" s="145">
        <v>15</v>
      </c>
      <c r="Y48" s="166">
        <v>1</v>
      </c>
      <c r="Z48" s="143" t="str">
        <f t="shared" si="212"/>
        <v>[[0,1],[0,1],[0,1],[0,1],[0,1],[0,1],[0,1],[0,1],[0,1],[0,1],[0,2],[0,4],[0,6],[0,8],[0,10],[0,20],[0,40],[0,60],[0,80],[0,100]]</v>
      </c>
      <c r="AA48" s="143">
        <v>1</v>
      </c>
      <c r="AB48" s="143">
        <v>1</v>
      </c>
      <c r="AC48" s="143" t="str">
        <f t="shared" si="234"/>
        <v>[[0,1],[0,1],[0,1],[0,1],[0,1],[0,1],[0,1],[0,1],[0,1],[0,1],[0,1],[0,1],[0,1],[0,1],[0,1],[0,1],[0,1],[0,1],[0,1],[0,1]]</v>
      </c>
      <c r="AD48" s="39">
        <v>0</v>
      </c>
      <c r="AE48" s="169">
        <v>0.4</v>
      </c>
      <c r="AF48" s="168">
        <f t="shared" si="226"/>
        <v>0</v>
      </c>
      <c r="AG48" s="168">
        <v>0.1</v>
      </c>
      <c r="AH48" s="168">
        <v>0</v>
      </c>
      <c r="AI48" s="186">
        <v>0</v>
      </c>
      <c r="AJ48" s="168">
        <v>0</v>
      </c>
      <c r="AK48" s="168">
        <v>0</v>
      </c>
      <c r="AL48" s="187">
        <v>0</v>
      </c>
      <c r="AM48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48" s="39" t="str">
        <f t="shared" si="213"/>
        <v>[[12,5],[14,2],[16,2]]</v>
      </c>
      <c r="AO48" s="195" t="str">
        <f t="shared" si="214"/>
        <v>[0,0,0]</v>
      </c>
      <c r="AP48" s="195">
        <v>0</v>
      </c>
      <c r="AQ48" s="195">
        <v>1</v>
      </c>
      <c r="AR48" s="195">
        <f t="shared" si="236"/>
        <v>1</v>
      </c>
      <c r="AS48" s="195">
        <v>1</v>
      </c>
      <c r="AT48" s="195">
        <v>1</v>
      </c>
      <c r="AU48" s="195" t="s">
        <v>487</v>
      </c>
      <c r="AV48" s="195">
        <v>4</v>
      </c>
      <c r="AW48" s="199">
        <v>21</v>
      </c>
      <c r="AX48" s="39">
        <v>10</v>
      </c>
      <c r="AY48" s="39">
        <v>0</v>
      </c>
      <c r="AZ48" s="96">
        <v>3</v>
      </c>
      <c r="BA48" s="96">
        <v>6</v>
      </c>
      <c r="BB48" s="96" t="s">
        <v>365</v>
      </c>
      <c r="BC48" s="39">
        <v>1</v>
      </c>
      <c r="BD48" s="115">
        <v>1.5</v>
      </c>
      <c r="BE48" s="39"/>
      <c r="BF48" s="39"/>
      <c r="BG48" s="39">
        <v>1</v>
      </c>
      <c r="BH48" s="39">
        <v>1</v>
      </c>
      <c r="BI48" s="39" t="s">
        <v>506</v>
      </c>
      <c r="BJ48" s="203">
        <v>1</v>
      </c>
      <c r="BK48" s="203">
        <v>1</v>
      </c>
      <c r="BL48" s="96">
        <f t="shared" si="408"/>
        <v>700</v>
      </c>
      <c r="BM48" s="96" t="s">
        <v>291</v>
      </c>
      <c r="BN48" s="96">
        <v>1</v>
      </c>
      <c r="BO48" s="96" t="s">
        <v>292</v>
      </c>
      <c r="BP48" s="96" t="s">
        <v>489</v>
      </c>
      <c r="BQ48" s="209" t="s">
        <v>547</v>
      </c>
      <c r="BR48" s="209" t="s">
        <v>547</v>
      </c>
      <c r="BS48" s="128">
        <v>48530</v>
      </c>
      <c r="BT48" s="128">
        <v>2</v>
      </c>
      <c r="BU48" s="128">
        <v>180</v>
      </c>
      <c r="BV48" s="128">
        <v>40</v>
      </c>
      <c r="BW48" s="127" t="s">
        <v>508</v>
      </c>
      <c r="BX48" s="218">
        <v>5</v>
      </c>
      <c r="BY48" s="128">
        <f t="shared" si="237"/>
        <v>5</v>
      </c>
      <c r="BZ48" s="219" t="str">
        <f t="shared" si="238"/>
        <v>[5,5,0,5]</v>
      </c>
      <c r="CA48" s="222">
        <v>0</v>
      </c>
      <c r="CB48" s="222">
        <v>0</v>
      </c>
      <c r="CC48" s="222">
        <v>1</v>
      </c>
      <c r="CD48" s="222">
        <v>1</v>
      </c>
      <c r="CE48" s="42">
        <v>1</v>
      </c>
      <c r="CF48" s="42">
        <v>0</v>
      </c>
      <c r="CG48" s="42">
        <v>0</v>
      </c>
      <c r="CH48" s="42" t="str">
        <f t="shared" si="398"/>
        <v>0,0,0,0,0,0,0</v>
      </c>
      <c r="CI48" s="42" t="str">
        <f t="shared" si="399"/>
        <v>"3|2|0|0|700","4|2|0|0|700","7|2|0|0|700",</v>
      </c>
      <c r="CJ48" s="46"/>
      <c r="CK48" s="46"/>
      <c r="CL48" s="46"/>
      <c r="CM48" s="46"/>
      <c r="CN48" s="46"/>
      <c r="CO48" s="46"/>
      <c r="CP48" s="46" t="s">
        <v>548</v>
      </c>
      <c r="CQ48" s="46"/>
      <c r="CR48" s="46"/>
      <c r="CS48" s="53" t="s">
        <v>524</v>
      </c>
      <c r="CT48" s="53">
        <v>1</v>
      </c>
      <c r="CU48" s="42"/>
      <c r="CV48" s="42" t="str">
        <f t="shared" si="400"/>
        <v/>
      </c>
      <c r="CW48" s="42"/>
      <c r="CX48" s="42"/>
      <c r="CY48" s="42"/>
      <c r="CZ48" s="42"/>
      <c r="DA48" s="42" t="str">
        <f t="shared" si="401"/>
        <v/>
      </c>
      <c r="DB48" s="42"/>
      <c r="DC48" s="42"/>
      <c r="DD48" s="42"/>
      <c r="DE48" s="42"/>
      <c r="DF48" s="42">
        <f t="shared" si="402"/>
        <v>3</v>
      </c>
      <c r="DG48" s="42">
        <v>2</v>
      </c>
      <c r="DH48" s="42">
        <v>0</v>
      </c>
      <c r="DI48" s="42">
        <v>0</v>
      </c>
      <c r="DJ48" s="42">
        <f>F48</f>
        <v>700</v>
      </c>
      <c r="DK48" s="42">
        <f t="shared" si="403"/>
        <v>4</v>
      </c>
      <c r="DL48" s="42">
        <v>2</v>
      </c>
      <c r="DM48" s="42">
        <v>0</v>
      </c>
      <c r="DN48" s="42">
        <v>0</v>
      </c>
      <c r="DO48" s="42">
        <f>F48</f>
        <v>700</v>
      </c>
      <c r="DP48" s="42">
        <f t="shared" si="404"/>
        <v>7</v>
      </c>
      <c r="DQ48" s="42">
        <v>2</v>
      </c>
      <c r="DR48" s="42">
        <v>0</v>
      </c>
      <c r="DS48" s="42">
        <v>0</v>
      </c>
      <c r="DT48" s="42">
        <f>F48</f>
        <v>700</v>
      </c>
      <c r="DU48" s="42" t="s">
        <v>549</v>
      </c>
      <c r="DV48" s="238">
        <f t="shared" si="412"/>
        <v>5</v>
      </c>
      <c r="DW48" s="238">
        <f t="shared" si="413"/>
        <v>5</v>
      </c>
      <c r="DX48" s="238">
        <v>0</v>
      </c>
      <c r="DY48" s="128">
        <f t="shared" si="239"/>
        <v>5</v>
      </c>
      <c r="DZ48" s="128"/>
      <c r="EK48" s="269">
        <f t="shared" si="240"/>
        <v>770</v>
      </c>
      <c r="EL48" s="277">
        <v>0</v>
      </c>
      <c r="EM48" s="271">
        <v>12</v>
      </c>
      <c r="EN48" s="108">
        <v>5</v>
      </c>
      <c r="EO48" s="271">
        <v>14</v>
      </c>
      <c r="EP48" s="108">
        <v>2</v>
      </c>
      <c r="EQ48" s="271">
        <v>16</v>
      </c>
      <c r="ER48" s="108">
        <v>2</v>
      </c>
      <c r="ES48" s="108">
        <f t="shared" si="241"/>
        <v>13.3333333333333</v>
      </c>
      <c r="ET48" s="108">
        <f t="shared" si="242"/>
        <v>7.5</v>
      </c>
      <c r="EU48" s="283">
        <f t="shared" si="243"/>
        <v>0</v>
      </c>
      <c r="EV48" s="108">
        <f t="shared" si="244"/>
        <v>15</v>
      </c>
      <c r="EW48" s="293">
        <f t="shared" si="245"/>
        <v>0</v>
      </c>
      <c r="EX48" s="108">
        <f t="shared" si="246"/>
        <v>22.5</v>
      </c>
      <c r="EY48" s="294">
        <f t="shared" si="247"/>
        <v>0</v>
      </c>
      <c r="FB48" s="300"/>
      <c r="FC48" s="91"/>
      <c r="FG48" s="310"/>
      <c r="FH48" s="311">
        <v>0</v>
      </c>
      <c r="FI48" s="146">
        <v>1</v>
      </c>
      <c r="FJ48" s="310">
        <f t="shared" si="248"/>
        <v>0</v>
      </c>
      <c r="FK48" s="311">
        <f t="shared" si="249"/>
        <v>0</v>
      </c>
      <c r="FL48" s="146">
        <f t="shared" si="250"/>
        <v>1</v>
      </c>
      <c r="FM48" s="310">
        <f t="shared" si="251"/>
        <v>0</v>
      </c>
      <c r="FN48" s="311">
        <f t="shared" si="252"/>
        <v>0</v>
      </c>
      <c r="FO48" s="146">
        <f t="shared" si="253"/>
        <v>1</v>
      </c>
      <c r="FP48" s="310">
        <f t="shared" si="254"/>
        <v>0</v>
      </c>
      <c r="FQ48" s="311">
        <f t="shared" si="255"/>
        <v>0</v>
      </c>
      <c r="FR48" s="146">
        <f t="shared" si="256"/>
        <v>1</v>
      </c>
      <c r="FS48" s="310">
        <f t="shared" si="257"/>
        <v>0</v>
      </c>
      <c r="FT48" s="311">
        <f t="shared" si="258"/>
        <v>0</v>
      </c>
      <c r="FU48" s="146">
        <f t="shared" si="259"/>
        <v>1</v>
      </c>
      <c r="FV48" s="310">
        <f t="shared" si="260"/>
        <v>0</v>
      </c>
      <c r="FW48" s="311">
        <f t="shared" si="261"/>
        <v>0</v>
      </c>
      <c r="FX48" s="146">
        <f t="shared" si="262"/>
        <v>1</v>
      </c>
      <c r="FY48" s="310">
        <f t="shared" si="263"/>
        <v>0</v>
      </c>
      <c r="FZ48" s="311">
        <f t="shared" si="264"/>
        <v>0</v>
      </c>
      <c r="GA48" s="146">
        <f t="shared" si="265"/>
        <v>1</v>
      </c>
      <c r="GB48" s="310">
        <f t="shared" si="266"/>
        <v>0</v>
      </c>
      <c r="GC48" s="311">
        <f t="shared" si="267"/>
        <v>0</v>
      </c>
      <c r="GD48" s="146">
        <f t="shared" si="268"/>
        <v>1</v>
      </c>
      <c r="GE48" s="310">
        <f t="shared" si="269"/>
        <v>0</v>
      </c>
      <c r="GF48" s="311">
        <f t="shared" si="270"/>
        <v>0</v>
      </c>
      <c r="GG48" s="146">
        <f t="shared" si="271"/>
        <v>1</v>
      </c>
      <c r="GH48" s="310">
        <f t="shared" si="272"/>
        <v>0</v>
      </c>
      <c r="GI48" s="311">
        <f t="shared" si="273"/>
        <v>0</v>
      </c>
      <c r="GJ48" s="146">
        <f t="shared" si="274"/>
        <v>1</v>
      </c>
      <c r="GK48" s="310">
        <f t="shared" si="275"/>
        <v>0</v>
      </c>
      <c r="GL48" s="311">
        <f t="shared" si="276"/>
        <v>0</v>
      </c>
      <c r="GM48" s="146">
        <f t="shared" si="277"/>
        <v>2</v>
      </c>
      <c r="GN48" s="310">
        <f t="shared" si="278"/>
        <v>0</v>
      </c>
      <c r="GO48" s="311">
        <f t="shared" si="279"/>
        <v>0</v>
      </c>
      <c r="GP48" s="146">
        <f t="shared" si="280"/>
        <v>4</v>
      </c>
      <c r="GQ48" s="310">
        <f t="shared" si="281"/>
        <v>0</v>
      </c>
      <c r="GR48" s="311">
        <f t="shared" si="282"/>
        <v>0</v>
      </c>
      <c r="GS48" s="146">
        <f t="shared" si="283"/>
        <v>6</v>
      </c>
      <c r="GT48" s="310">
        <f t="shared" si="284"/>
        <v>0</v>
      </c>
      <c r="GU48" s="311">
        <f t="shared" si="285"/>
        <v>0</v>
      </c>
      <c r="GV48" s="146">
        <f t="shared" si="286"/>
        <v>8</v>
      </c>
      <c r="GW48" s="310">
        <f t="shared" si="287"/>
        <v>0</v>
      </c>
      <c r="GX48" s="311">
        <f t="shared" si="288"/>
        <v>0</v>
      </c>
      <c r="GY48" s="146">
        <f t="shared" si="289"/>
        <v>10</v>
      </c>
      <c r="GZ48" s="310">
        <f t="shared" si="290"/>
        <v>0</v>
      </c>
      <c r="HA48" s="311">
        <f t="shared" si="291"/>
        <v>0</v>
      </c>
      <c r="HB48" s="146">
        <f t="shared" si="292"/>
        <v>20</v>
      </c>
      <c r="HC48" s="310">
        <f t="shared" si="293"/>
        <v>0</v>
      </c>
      <c r="HD48" s="311">
        <f t="shared" si="294"/>
        <v>0</v>
      </c>
      <c r="HE48" s="146">
        <f t="shared" si="295"/>
        <v>40</v>
      </c>
      <c r="HF48" s="310">
        <f t="shared" si="296"/>
        <v>0</v>
      </c>
      <c r="HG48" s="311">
        <f t="shared" si="297"/>
        <v>0</v>
      </c>
      <c r="HH48" s="146">
        <f t="shared" si="298"/>
        <v>60</v>
      </c>
      <c r="HI48" s="310">
        <f t="shared" si="299"/>
        <v>0</v>
      </c>
      <c r="HJ48" s="311">
        <f t="shared" si="300"/>
        <v>0</v>
      </c>
      <c r="HK48" s="146">
        <f t="shared" si="301"/>
        <v>80</v>
      </c>
      <c r="HL48" s="310">
        <f t="shared" si="302"/>
        <v>0</v>
      </c>
      <c r="HM48" s="311">
        <f t="shared" si="303"/>
        <v>0</v>
      </c>
      <c r="HN48" s="146">
        <f t="shared" si="304"/>
        <v>100</v>
      </c>
      <c r="HO48" s="310">
        <f t="shared" si="305"/>
        <v>0</v>
      </c>
      <c r="HQ48" s="300"/>
      <c r="HR48" s="91"/>
      <c r="HV48" s="310"/>
      <c r="HW48" s="325">
        <v>0</v>
      </c>
      <c r="HX48" s="146">
        <v>1</v>
      </c>
      <c r="HY48" s="310">
        <f t="shared" si="306"/>
        <v>0</v>
      </c>
      <c r="HZ48" s="311">
        <f t="shared" si="307"/>
        <v>0</v>
      </c>
      <c r="IA48" s="146">
        <f t="shared" si="308"/>
        <v>1</v>
      </c>
      <c r="IB48" s="310">
        <f t="shared" si="309"/>
        <v>0</v>
      </c>
      <c r="IC48" s="311">
        <f t="shared" si="310"/>
        <v>0</v>
      </c>
      <c r="ID48" s="146">
        <f t="shared" si="311"/>
        <v>1</v>
      </c>
      <c r="IE48" s="310">
        <f t="shared" si="312"/>
        <v>0</v>
      </c>
      <c r="IF48" s="311">
        <f t="shared" si="313"/>
        <v>0</v>
      </c>
      <c r="IG48" s="146">
        <f t="shared" si="314"/>
        <v>1</v>
      </c>
      <c r="IH48" s="310">
        <f t="shared" si="315"/>
        <v>0</v>
      </c>
      <c r="II48" s="311">
        <f t="shared" si="316"/>
        <v>0</v>
      </c>
      <c r="IJ48" s="146">
        <f t="shared" si="317"/>
        <v>1</v>
      </c>
      <c r="IK48" s="310">
        <f t="shared" si="318"/>
        <v>0</v>
      </c>
      <c r="IL48" s="311">
        <f t="shared" si="319"/>
        <v>0</v>
      </c>
      <c r="IM48" s="146">
        <f t="shared" si="320"/>
        <v>1</v>
      </c>
      <c r="IN48" s="310">
        <f t="shared" si="321"/>
        <v>0</v>
      </c>
      <c r="IO48" s="311">
        <f t="shared" si="322"/>
        <v>0</v>
      </c>
      <c r="IP48" s="146">
        <f t="shared" si="323"/>
        <v>1</v>
      </c>
      <c r="IQ48" s="310">
        <f t="shared" si="324"/>
        <v>0</v>
      </c>
      <c r="IR48" s="311">
        <f t="shared" si="325"/>
        <v>0</v>
      </c>
      <c r="IS48" s="146">
        <f t="shared" si="326"/>
        <v>1</v>
      </c>
      <c r="IT48" s="310">
        <f t="shared" si="327"/>
        <v>0</v>
      </c>
      <c r="IU48" s="311">
        <f t="shared" si="328"/>
        <v>0</v>
      </c>
      <c r="IV48" s="146">
        <f t="shared" si="329"/>
        <v>1</v>
      </c>
      <c r="IW48" s="310">
        <f t="shared" si="330"/>
        <v>0</v>
      </c>
      <c r="IX48" s="311">
        <f t="shared" si="331"/>
        <v>0</v>
      </c>
      <c r="IY48" s="146">
        <f t="shared" si="332"/>
        <v>1</v>
      </c>
      <c r="IZ48" s="310">
        <f t="shared" si="333"/>
        <v>0</v>
      </c>
      <c r="JA48" s="311">
        <f t="shared" si="334"/>
        <v>0</v>
      </c>
      <c r="JB48" s="146">
        <f t="shared" si="335"/>
        <v>1</v>
      </c>
      <c r="JC48" s="310">
        <f t="shared" si="336"/>
        <v>0</v>
      </c>
      <c r="JD48" s="311">
        <f t="shared" si="337"/>
        <v>0</v>
      </c>
      <c r="JE48" s="146">
        <f t="shared" si="338"/>
        <v>1</v>
      </c>
      <c r="JF48" s="310">
        <f t="shared" si="339"/>
        <v>0</v>
      </c>
      <c r="JG48" s="311">
        <f t="shared" si="340"/>
        <v>0</v>
      </c>
      <c r="JH48" s="146">
        <f t="shared" si="341"/>
        <v>1</v>
      </c>
      <c r="JI48" s="310">
        <f t="shared" si="342"/>
        <v>0</v>
      </c>
      <c r="JJ48" s="311">
        <f t="shared" si="343"/>
        <v>0</v>
      </c>
      <c r="JK48" s="146">
        <f t="shared" si="344"/>
        <v>1</v>
      </c>
      <c r="JL48" s="310">
        <f t="shared" si="345"/>
        <v>0</v>
      </c>
      <c r="JM48" s="311">
        <f t="shared" si="346"/>
        <v>0</v>
      </c>
      <c r="JN48" s="146">
        <f t="shared" si="347"/>
        <v>1</v>
      </c>
      <c r="JO48" s="310">
        <f t="shared" si="348"/>
        <v>0</v>
      </c>
      <c r="JP48" s="311">
        <f t="shared" si="349"/>
        <v>0</v>
      </c>
      <c r="JQ48" s="146">
        <f t="shared" si="350"/>
        <v>1</v>
      </c>
      <c r="JR48" s="310">
        <f t="shared" si="351"/>
        <v>0</v>
      </c>
      <c r="JS48" s="311">
        <f t="shared" si="352"/>
        <v>0</v>
      </c>
      <c r="JT48" s="146">
        <f t="shared" si="353"/>
        <v>1</v>
      </c>
      <c r="JU48" s="310">
        <f t="shared" si="354"/>
        <v>0</v>
      </c>
      <c r="JV48" s="311">
        <f t="shared" si="355"/>
        <v>0</v>
      </c>
      <c r="JW48" s="146">
        <f t="shared" si="356"/>
        <v>1</v>
      </c>
      <c r="JX48" s="310">
        <f t="shared" si="357"/>
        <v>0</v>
      </c>
      <c r="JY48" s="311">
        <f t="shared" si="358"/>
        <v>0</v>
      </c>
      <c r="JZ48" s="146">
        <f t="shared" si="359"/>
        <v>1</v>
      </c>
      <c r="KA48" s="310">
        <f t="shared" si="360"/>
        <v>0</v>
      </c>
      <c r="KB48" s="311">
        <f t="shared" si="361"/>
        <v>0</v>
      </c>
      <c r="KC48" s="146">
        <f t="shared" si="362"/>
        <v>1</v>
      </c>
      <c r="KD48" s="310">
        <f t="shared" si="363"/>
        <v>0</v>
      </c>
      <c r="KI48" s="334">
        <f t="shared" ref="KI48:LB48" si="415">$AI48*KI$4/10000*$F48*KI$3/$KQ$1</f>
        <v>0</v>
      </c>
      <c r="KJ48" s="334">
        <f t="shared" si="415"/>
        <v>0</v>
      </c>
      <c r="KK48" s="334">
        <f t="shared" si="415"/>
        <v>0</v>
      </c>
      <c r="KL48" s="334">
        <f t="shared" si="415"/>
        <v>0</v>
      </c>
      <c r="KM48" s="334">
        <f t="shared" si="415"/>
        <v>0</v>
      </c>
      <c r="KN48" s="334">
        <f t="shared" si="415"/>
        <v>0</v>
      </c>
      <c r="KO48" s="334">
        <f t="shared" si="415"/>
        <v>0</v>
      </c>
      <c r="KP48" s="334">
        <f t="shared" si="415"/>
        <v>0</v>
      </c>
      <c r="KQ48" s="334">
        <f t="shared" si="415"/>
        <v>0</v>
      </c>
      <c r="KR48" s="334">
        <f t="shared" si="415"/>
        <v>0</v>
      </c>
      <c r="KS48" s="334">
        <f t="shared" si="415"/>
        <v>0</v>
      </c>
      <c r="KT48" s="334">
        <f t="shared" si="415"/>
        <v>0</v>
      </c>
      <c r="KU48" s="334">
        <f t="shared" si="415"/>
        <v>0</v>
      </c>
      <c r="KV48" s="334">
        <f t="shared" si="415"/>
        <v>0</v>
      </c>
      <c r="KW48" s="334">
        <f t="shared" si="415"/>
        <v>0</v>
      </c>
      <c r="KX48" s="334">
        <f t="shared" si="415"/>
        <v>0</v>
      </c>
      <c r="KY48" s="334">
        <f t="shared" si="415"/>
        <v>0</v>
      </c>
      <c r="KZ48" s="334">
        <f t="shared" si="415"/>
        <v>0</v>
      </c>
      <c r="LA48" s="334">
        <f t="shared" si="415"/>
        <v>0</v>
      </c>
      <c r="LB48" s="334">
        <f t="shared" si="415"/>
        <v>0</v>
      </c>
      <c r="LI48" s="79">
        <v>0</v>
      </c>
      <c r="LJ48" s="79">
        <v>0</v>
      </c>
      <c r="LK48" s="79">
        <v>0</v>
      </c>
      <c r="LN48" s="108"/>
      <c r="LO48" s="343">
        <v>0.05</v>
      </c>
      <c r="LP48" s="343">
        <v>0.05</v>
      </c>
      <c r="LQ48" s="343">
        <v>0.05</v>
      </c>
      <c r="LR48" s="343">
        <v>0.05</v>
      </c>
      <c r="LS48" s="343">
        <v>0.05</v>
      </c>
      <c r="LT48" s="343">
        <v>0.025</v>
      </c>
      <c r="LU48" s="343">
        <v>0.025</v>
      </c>
      <c r="LV48" s="343">
        <v>0.025</v>
      </c>
      <c r="LW48" s="343">
        <v>0.025</v>
      </c>
      <c r="LX48" s="343">
        <v>0.025</v>
      </c>
      <c r="LY48" s="343">
        <v>0.005</v>
      </c>
      <c r="LZ48" s="343">
        <v>0.005</v>
      </c>
      <c r="MA48" s="343">
        <v>0.005</v>
      </c>
      <c r="MB48" s="343">
        <v>0.005</v>
      </c>
      <c r="MC48" s="343">
        <v>0.005</v>
      </c>
      <c r="MD48" s="343">
        <v>0.0009</v>
      </c>
      <c r="ME48" s="343">
        <v>0.0009</v>
      </c>
      <c r="MF48" s="343">
        <v>0.0009</v>
      </c>
      <c r="MG48" s="343">
        <v>0.0009</v>
      </c>
      <c r="MH48" s="343">
        <v>0.0009</v>
      </c>
      <c r="MI48" s="343">
        <v>0.0006</v>
      </c>
      <c r="MJ48" s="343">
        <v>0.00045</v>
      </c>
      <c r="MK48" s="343">
        <v>0.0004</v>
      </c>
      <c r="ML48" s="343">
        <v>0.0003</v>
      </c>
      <c r="MM48" s="343">
        <v>0.00025</v>
      </c>
      <c r="MN48" s="343">
        <v>0.00025</v>
      </c>
      <c r="MO48" s="343">
        <v>0.0002</v>
      </c>
      <c r="MP48" s="343">
        <v>0.0002</v>
      </c>
      <c r="MQ48" s="343"/>
      <c r="MR48" s="104">
        <v>1</v>
      </c>
      <c r="MS48" s="104">
        <v>1</v>
      </c>
      <c r="MT48" s="104">
        <v>1</v>
      </c>
      <c r="MU48" s="104">
        <v>1</v>
      </c>
      <c r="MV48" s="104">
        <v>1</v>
      </c>
      <c r="MW48" s="104">
        <v>1</v>
      </c>
      <c r="MX48" s="91">
        <v>3</v>
      </c>
      <c r="MY48" s="91">
        <v>3</v>
      </c>
      <c r="MZ48" s="91">
        <v>3</v>
      </c>
      <c r="NA48" s="91">
        <v>3</v>
      </c>
      <c r="NB48" s="91">
        <v>3</v>
      </c>
      <c r="NC48" s="91">
        <v>3</v>
      </c>
      <c r="ND48" s="91">
        <v>3</v>
      </c>
      <c r="NE48" s="91">
        <v>3</v>
      </c>
      <c r="NF48" s="91">
        <v>3</v>
      </c>
      <c r="NG48" s="91">
        <v>5</v>
      </c>
      <c r="NH48" s="91">
        <v>5</v>
      </c>
      <c r="NI48" s="91">
        <v>5</v>
      </c>
      <c r="NJ48" s="91">
        <v>5</v>
      </c>
      <c r="NK48" s="91">
        <v>5</v>
      </c>
      <c r="NL48" s="91">
        <v>5</v>
      </c>
      <c r="NM48" s="91">
        <v>5</v>
      </c>
      <c r="NN48" s="91">
        <v>5</v>
      </c>
      <c r="NO48" s="91">
        <v>5</v>
      </c>
      <c r="NP48" s="91">
        <v>5</v>
      </c>
      <c r="NQ48" s="91">
        <v>5</v>
      </c>
      <c r="NR48" s="91">
        <v>5</v>
      </c>
      <c r="NS48" s="91">
        <v>5</v>
      </c>
      <c r="NT48" s="91"/>
      <c r="NU48" s="345">
        <f t="shared" si="365"/>
        <v>0.035</v>
      </c>
      <c r="NV48" s="345">
        <f t="shared" si="366"/>
        <v>0.07</v>
      </c>
      <c r="NW48" s="345">
        <f t="shared" si="367"/>
        <v>0.105</v>
      </c>
      <c r="NX48" s="345">
        <f t="shared" si="368"/>
        <v>0.14</v>
      </c>
      <c r="NY48" s="345">
        <f t="shared" si="369"/>
        <v>0.175</v>
      </c>
      <c r="NZ48" s="345">
        <f t="shared" si="370"/>
        <v>0.175</v>
      </c>
      <c r="OA48" s="345">
        <f t="shared" si="371"/>
        <v>0.116666666666667</v>
      </c>
      <c r="OB48" s="345">
        <f t="shared" si="372"/>
        <v>0.175</v>
      </c>
      <c r="OC48" s="345">
        <f t="shared" si="373"/>
        <v>0.233333333333333</v>
      </c>
      <c r="OD48" s="345">
        <f t="shared" si="374"/>
        <v>0.291666666666667</v>
      </c>
      <c r="OE48" s="345">
        <f t="shared" si="375"/>
        <v>0.116666666666667</v>
      </c>
      <c r="OF48" s="345">
        <f t="shared" si="376"/>
        <v>0.233333333333333</v>
      </c>
      <c r="OG48" s="345">
        <f t="shared" si="377"/>
        <v>0.35</v>
      </c>
      <c r="OH48" s="345">
        <f t="shared" si="378"/>
        <v>0.466666666666667</v>
      </c>
      <c r="OI48" s="345">
        <f t="shared" si="379"/>
        <v>0.583333333333333</v>
      </c>
      <c r="OJ48" s="345">
        <f t="shared" si="380"/>
        <v>0.126</v>
      </c>
      <c r="OK48" s="345">
        <f t="shared" si="381"/>
        <v>0.252</v>
      </c>
      <c r="OL48" s="345">
        <f t="shared" si="382"/>
        <v>0.378</v>
      </c>
      <c r="OM48" s="345">
        <f t="shared" si="383"/>
        <v>0.504</v>
      </c>
      <c r="ON48" s="345">
        <f t="shared" si="384"/>
        <v>0.63</v>
      </c>
      <c r="OO48" s="345">
        <f t="shared" si="385"/>
        <v>0.63</v>
      </c>
      <c r="OP48" s="345">
        <f t="shared" si="386"/>
        <v>0.63</v>
      </c>
      <c r="OQ48" s="345">
        <f t="shared" si="387"/>
        <v>0.7</v>
      </c>
      <c r="OR48" s="345">
        <f t="shared" si="388"/>
        <v>0.63</v>
      </c>
      <c r="OS48" s="345">
        <f t="shared" si="389"/>
        <v>0.6125</v>
      </c>
      <c r="OT48" s="345">
        <f t="shared" si="390"/>
        <v>0.7</v>
      </c>
      <c r="OU48" s="345">
        <f t="shared" si="391"/>
        <v>0.63</v>
      </c>
      <c r="OV48" s="345">
        <f t="shared" si="392"/>
        <v>0.7</v>
      </c>
      <c r="OY48" s="356">
        <v>0.2</v>
      </c>
      <c r="OZ48" s="357">
        <v>0.0811485642946316</v>
      </c>
      <c r="PA48" s="377">
        <v>0.0241545893719807</v>
      </c>
      <c r="PE48" s="369"/>
      <c r="PF48" s="370">
        <f>PF$3*$F48*$AG48*PF$4/'[1]Sheet3 '!$AJ$5</f>
        <v>0.196</v>
      </c>
      <c r="PG48" s="370">
        <f>PG$3*$F48*$AG48*PG$4/'[1]Sheet3 '!$AJ$5</f>
        <v>0.19593</v>
      </c>
      <c r="PH48" s="370">
        <f>PH$3*$F48*$AG48*PH$4/'[1]Sheet3 '!$AJ$5</f>
        <v>0.196</v>
      </c>
      <c r="PI48" s="370">
        <f>PI$3*$F48*$AG48*PI$4/'[1]Sheet3 '!$AJ$5</f>
        <v>0.1764</v>
      </c>
      <c r="PJ48" s="370">
        <f>PJ$3*$F48*$AG48*PJ$4/'[1]Sheet3 '!$AJ$5</f>
        <v>0.1764</v>
      </c>
      <c r="PK48" s="370">
        <f>PK$3*$F48*$AG48*PK$4/'[1]Sheet3 '!$AJ$5</f>
        <v>0.168</v>
      </c>
      <c r="PL48" s="370">
        <f>PL$3*$F48*$AG48*PL$4/'[1]Sheet3 '!$AJ$5</f>
        <v>0.1512</v>
      </c>
      <c r="PM48" s="370">
        <f>PM$3*$F48*$AG48*PM$4/'[1]Sheet3 '!$AJ$5</f>
        <v>0.1428</v>
      </c>
      <c r="PN48" s="370">
        <f>PN$3*$F48*$AG48*PN$4/'[1]Sheet3 '!$AJ$5</f>
        <v>0.12964</v>
      </c>
      <c r="PO48" s="370">
        <f>PO$3*$F48*$AG48*PO$4/'[1]Sheet3 '!$AJ$5</f>
        <v>0.112</v>
      </c>
      <c r="PP48" s="370">
        <f>PP$3*$F48*$AG48*PP$4/'[1]Sheet3 '!$AJ$5</f>
        <v>0.1008</v>
      </c>
      <c r="PQ48" s="370">
        <f>PQ$3*$F48*$AG48*PQ$4/'[1]Sheet3 '!$AJ$5</f>
        <v>0.0896</v>
      </c>
      <c r="PR48" s="370">
        <f>PR$3*$F48*$AG48*PR$4/'[1]Sheet3 '!$AJ$5</f>
        <v>0.056</v>
      </c>
      <c r="PS48" s="367"/>
      <c r="PT48" s="367"/>
      <c r="PU48" s="367"/>
    </row>
    <row r="49" ht="16.2" spans="1:437">
      <c r="A49" s="39">
        <v>43</v>
      </c>
      <c r="B49" s="91" t="s">
        <v>550</v>
      </c>
      <c r="C49" s="39">
        <v>6</v>
      </c>
      <c r="D49" s="39">
        <v>8</v>
      </c>
      <c r="E49" s="39"/>
      <c r="F49" s="74">
        <v>1000</v>
      </c>
      <c r="G49" s="107"/>
      <c r="H49" s="39">
        <f t="shared" si="232"/>
        <v>1000</v>
      </c>
      <c r="I49" s="127"/>
      <c r="J49" s="39">
        <f>F49</f>
        <v>1000</v>
      </c>
      <c r="K49" s="127"/>
      <c r="L49" s="127"/>
      <c r="M49" s="128">
        <f t="shared" si="178"/>
        <v>43</v>
      </c>
      <c r="N49" s="39">
        <f t="shared" si="396"/>
        <v>0</v>
      </c>
      <c r="O49" s="39">
        <f t="shared" si="397"/>
        <v>0</v>
      </c>
      <c r="P49" s="39">
        <v>0</v>
      </c>
      <c r="Q49" s="140">
        <v>0.6944448</v>
      </c>
      <c r="R49" s="91">
        <v>10</v>
      </c>
      <c r="S49" s="141">
        <v>0</v>
      </c>
      <c r="T49" s="146">
        <f t="shared" si="233"/>
        <v>0.333333</v>
      </c>
      <c r="U49" s="143">
        <f t="shared" si="221"/>
        <v>5</v>
      </c>
      <c r="V49" s="143" t="s">
        <v>405</v>
      </c>
      <c r="W49" s="147">
        <v>0</v>
      </c>
      <c r="X49" s="145">
        <v>15</v>
      </c>
      <c r="Y49" s="166">
        <v>1</v>
      </c>
      <c r="Z49" s="143" t="str">
        <f t="shared" si="212"/>
        <v>[[0,1],[0,1],[0,1],[0,1],[0,1],[0,1],[0,1],[0,1],[0,1],[0,1],[0,2],[0,4],[0,6],[0,8],[0,10],[0,20],[0,40],[0,60],[0,80],[0,100]]</v>
      </c>
      <c r="AA49" s="143">
        <v>1</v>
      </c>
      <c r="AB49" s="143">
        <v>1</v>
      </c>
      <c r="AC49" s="143" t="str">
        <f t="shared" si="234"/>
        <v>[[0,1],[0,1],[0,1],[0,1],[0,1],[0,1],[0,1],[0,1],[0,1],[0,1],[0,1],[0,1],[0,1],[0,1],[0,1],[0,1],[0,1],[0,1],[0,1],[0,1]]</v>
      </c>
      <c r="AD49" s="39">
        <v>0</v>
      </c>
      <c r="AE49" s="169">
        <v>0</v>
      </c>
      <c r="AF49" s="168">
        <f t="shared" si="226"/>
        <v>0</v>
      </c>
      <c r="AG49" s="168">
        <v>0.1</v>
      </c>
      <c r="AH49" s="168">
        <v>0</v>
      </c>
      <c r="AI49" s="186">
        <v>0</v>
      </c>
      <c r="AJ49" s="168">
        <v>0</v>
      </c>
      <c r="AK49" s="168">
        <v>0</v>
      </c>
      <c r="AL49" s="187">
        <v>0</v>
      </c>
      <c r="AM49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49" s="39" t="str">
        <f t="shared" si="213"/>
        <v>[[12,5],[14,2],[16,2]]</v>
      </c>
      <c r="AO49" s="195" t="str">
        <f t="shared" si="214"/>
        <v>[0,0,0]</v>
      </c>
      <c r="AP49" s="195">
        <v>0</v>
      </c>
      <c r="AQ49" s="195">
        <v>1</v>
      </c>
      <c r="AR49" s="195">
        <f t="shared" si="236"/>
        <v>1</v>
      </c>
      <c r="AS49" s="195">
        <v>1</v>
      </c>
      <c r="AT49" s="195">
        <v>1</v>
      </c>
      <c r="AU49" s="196" t="s">
        <v>551</v>
      </c>
      <c r="AV49" s="195">
        <v>4</v>
      </c>
      <c r="AW49" s="199">
        <v>21</v>
      </c>
      <c r="AX49" s="39">
        <v>10</v>
      </c>
      <c r="AY49" s="39">
        <v>0</v>
      </c>
      <c r="AZ49" s="96">
        <v>3</v>
      </c>
      <c r="BA49" s="96">
        <v>6</v>
      </c>
      <c r="BB49" s="96" t="s">
        <v>365</v>
      </c>
      <c r="BC49" s="39">
        <v>1</v>
      </c>
      <c r="BD49" s="115">
        <v>1.5</v>
      </c>
      <c r="BE49" s="39"/>
      <c r="BF49" s="39"/>
      <c r="BG49" s="39">
        <v>1</v>
      </c>
      <c r="BH49" s="39">
        <v>1</v>
      </c>
      <c r="BI49" s="200" t="s">
        <v>552</v>
      </c>
      <c r="BJ49" s="203">
        <v>1</v>
      </c>
      <c r="BK49" s="203">
        <v>1</v>
      </c>
      <c r="BL49" s="96">
        <f t="shared" si="408"/>
        <v>1000</v>
      </c>
      <c r="BM49" s="96" t="s">
        <v>553</v>
      </c>
      <c r="BN49" s="96">
        <v>1</v>
      </c>
      <c r="BO49" s="96" t="s">
        <v>292</v>
      </c>
      <c r="BP49" s="96" t="s">
        <v>489</v>
      </c>
      <c r="BQ49" s="209" t="s">
        <v>554</v>
      </c>
      <c r="BR49" s="209" t="s">
        <v>554</v>
      </c>
      <c r="BS49" s="128">
        <v>1</v>
      </c>
      <c r="BT49" s="128">
        <v>3</v>
      </c>
      <c r="BU49" s="127"/>
      <c r="BV49" s="127"/>
      <c r="BW49" s="127" t="s">
        <v>295</v>
      </c>
      <c r="BX49" s="218">
        <v>45</v>
      </c>
      <c r="BY49" s="128">
        <f t="shared" si="237"/>
        <v>10</v>
      </c>
      <c r="BZ49" s="219" t="str">
        <f t="shared" si="238"/>
        <v>[10,10,0,10]</v>
      </c>
      <c r="CA49" s="128">
        <v>0</v>
      </c>
      <c r="CB49" s="128">
        <v>0</v>
      </c>
      <c r="CC49" s="128">
        <v>1</v>
      </c>
      <c r="CD49" s="128">
        <v>1</v>
      </c>
      <c r="CE49" s="128">
        <v>1</v>
      </c>
      <c r="CF49" s="128">
        <v>0</v>
      </c>
      <c r="CG49" s="128">
        <v>1</v>
      </c>
      <c r="CH49" s="51" t="s">
        <v>555</v>
      </c>
      <c r="CI49" s="42" t="str">
        <f t="shared" si="399"/>
        <v>"3|0,1,3|0|0|1000","4|2|0|0|1000","7|2|0|0|1000",</v>
      </c>
      <c r="CJ49" s="128"/>
      <c r="CK49" s="128"/>
      <c r="CL49" s="128"/>
      <c r="CM49" s="128"/>
      <c r="CN49" s="128"/>
      <c r="CO49" s="128"/>
      <c r="CP49" s="128" t="s">
        <v>556</v>
      </c>
      <c r="CQ49" s="128"/>
      <c r="CR49" s="128"/>
      <c r="CS49" s="53" t="s">
        <v>494</v>
      </c>
      <c r="CT49" s="53">
        <v>1</v>
      </c>
      <c r="CU49" s="42"/>
      <c r="CV49" s="42" t="str">
        <f t="shared" si="400"/>
        <v/>
      </c>
      <c r="CW49" s="42"/>
      <c r="CX49" s="42"/>
      <c r="CY49" s="42"/>
      <c r="CZ49" s="42"/>
      <c r="DA49" s="42" t="str">
        <f t="shared" si="401"/>
        <v/>
      </c>
      <c r="DB49" s="42"/>
      <c r="DC49" s="42"/>
      <c r="DD49" s="42"/>
      <c r="DE49" s="42"/>
      <c r="DF49" s="42">
        <f t="shared" si="402"/>
        <v>3</v>
      </c>
      <c r="DG49" s="42" t="s">
        <v>495</v>
      </c>
      <c r="DH49" s="42">
        <v>0</v>
      </c>
      <c r="DI49" s="42">
        <v>0</v>
      </c>
      <c r="DJ49" s="42">
        <f>F49</f>
        <v>1000</v>
      </c>
      <c r="DK49" s="42">
        <f t="shared" si="403"/>
        <v>4</v>
      </c>
      <c r="DL49" s="42">
        <v>2</v>
      </c>
      <c r="DM49" s="42">
        <v>0</v>
      </c>
      <c r="DN49" s="42">
        <v>0</v>
      </c>
      <c r="DO49" s="42">
        <f>F49</f>
        <v>1000</v>
      </c>
      <c r="DP49" s="42">
        <f t="shared" si="404"/>
        <v>7</v>
      </c>
      <c r="DQ49" s="42">
        <v>2</v>
      </c>
      <c r="DR49" s="42">
        <v>0</v>
      </c>
      <c r="DS49" s="42">
        <v>0</v>
      </c>
      <c r="DT49" s="42">
        <f>F49</f>
        <v>1000</v>
      </c>
      <c r="DU49" s="42" t="s">
        <v>557</v>
      </c>
      <c r="DV49" s="238">
        <f t="shared" si="412"/>
        <v>10</v>
      </c>
      <c r="DW49" s="238">
        <f t="shared" si="413"/>
        <v>10</v>
      </c>
      <c r="DX49" s="238">
        <v>0</v>
      </c>
      <c r="DY49" s="128">
        <f t="shared" si="239"/>
        <v>10</v>
      </c>
      <c r="DZ49" s="128"/>
      <c r="EK49" s="269">
        <f t="shared" si="240"/>
        <v>1100</v>
      </c>
      <c r="EL49" s="277">
        <v>0</v>
      </c>
      <c r="EM49" s="271">
        <v>12</v>
      </c>
      <c r="EN49" s="108">
        <v>5</v>
      </c>
      <c r="EO49" s="271">
        <v>14</v>
      </c>
      <c r="EP49" s="108">
        <v>2</v>
      </c>
      <c r="EQ49" s="271">
        <v>16</v>
      </c>
      <c r="ER49" s="108">
        <v>2</v>
      </c>
      <c r="ES49" s="108">
        <f t="shared" si="241"/>
        <v>13.3333333333333</v>
      </c>
      <c r="ET49" s="108">
        <f t="shared" si="242"/>
        <v>7.5</v>
      </c>
      <c r="EU49" s="283">
        <f t="shared" si="243"/>
        <v>0</v>
      </c>
      <c r="EV49" s="108">
        <f t="shared" si="244"/>
        <v>15</v>
      </c>
      <c r="EW49" s="293">
        <f t="shared" si="245"/>
        <v>0</v>
      </c>
      <c r="EX49" s="108">
        <f t="shared" si="246"/>
        <v>22.5</v>
      </c>
      <c r="EY49" s="294">
        <f t="shared" si="247"/>
        <v>0</v>
      </c>
      <c r="FB49" s="300"/>
      <c r="FC49" s="91"/>
      <c r="FG49" s="310"/>
      <c r="FH49" s="311">
        <v>0</v>
      </c>
      <c r="FI49" s="146">
        <v>1</v>
      </c>
      <c r="FJ49" s="310">
        <f t="shared" si="248"/>
        <v>0</v>
      </c>
      <c r="FK49" s="311">
        <f t="shared" si="249"/>
        <v>0</v>
      </c>
      <c r="FL49" s="146">
        <f t="shared" si="250"/>
        <v>1</v>
      </c>
      <c r="FM49" s="310">
        <f t="shared" si="251"/>
        <v>0</v>
      </c>
      <c r="FN49" s="311">
        <f t="shared" si="252"/>
        <v>0</v>
      </c>
      <c r="FO49" s="146">
        <f t="shared" si="253"/>
        <v>1</v>
      </c>
      <c r="FP49" s="310">
        <f t="shared" si="254"/>
        <v>0</v>
      </c>
      <c r="FQ49" s="311">
        <f t="shared" si="255"/>
        <v>0</v>
      </c>
      <c r="FR49" s="146">
        <f t="shared" si="256"/>
        <v>1</v>
      </c>
      <c r="FS49" s="310">
        <f t="shared" si="257"/>
        <v>0</v>
      </c>
      <c r="FT49" s="311">
        <f t="shared" si="258"/>
        <v>0</v>
      </c>
      <c r="FU49" s="146">
        <f t="shared" si="259"/>
        <v>1</v>
      </c>
      <c r="FV49" s="310">
        <f t="shared" si="260"/>
        <v>0</v>
      </c>
      <c r="FW49" s="311">
        <f t="shared" si="261"/>
        <v>0</v>
      </c>
      <c r="FX49" s="146">
        <f t="shared" si="262"/>
        <v>1</v>
      </c>
      <c r="FY49" s="310">
        <f t="shared" si="263"/>
        <v>0</v>
      </c>
      <c r="FZ49" s="311">
        <f t="shared" si="264"/>
        <v>0</v>
      </c>
      <c r="GA49" s="146">
        <f t="shared" si="265"/>
        <v>1</v>
      </c>
      <c r="GB49" s="310">
        <f t="shared" si="266"/>
        <v>0</v>
      </c>
      <c r="GC49" s="311">
        <f t="shared" si="267"/>
        <v>0</v>
      </c>
      <c r="GD49" s="146">
        <f t="shared" si="268"/>
        <v>1</v>
      </c>
      <c r="GE49" s="310">
        <f t="shared" si="269"/>
        <v>0</v>
      </c>
      <c r="GF49" s="311">
        <f t="shared" si="270"/>
        <v>0</v>
      </c>
      <c r="GG49" s="146">
        <f t="shared" si="271"/>
        <v>1</v>
      </c>
      <c r="GH49" s="310">
        <f t="shared" si="272"/>
        <v>0</v>
      </c>
      <c r="GI49" s="311">
        <f t="shared" si="273"/>
        <v>0</v>
      </c>
      <c r="GJ49" s="146">
        <f t="shared" si="274"/>
        <v>1</v>
      </c>
      <c r="GK49" s="310">
        <f t="shared" si="275"/>
        <v>0</v>
      </c>
      <c r="GL49" s="311">
        <f t="shared" si="276"/>
        <v>0</v>
      </c>
      <c r="GM49" s="146">
        <f t="shared" si="277"/>
        <v>2</v>
      </c>
      <c r="GN49" s="310">
        <f t="shared" si="278"/>
        <v>0</v>
      </c>
      <c r="GO49" s="311">
        <f t="shared" si="279"/>
        <v>0</v>
      </c>
      <c r="GP49" s="146">
        <f t="shared" si="280"/>
        <v>4</v>
      </c>
      <c r="GQ49" s="310">
        <f t="shared" si="281"/>
        <v>0</v>
      </c>
      <c r="GR49" s="311">
        <f t="shared" si="282"/>
        <v>0</v>
      </c>
      <c r="GS49" s="146">
        <f t="shared" si="283"/>
        <v>6</v>
      </c>
      <c r="GT49" s="310">
        <f t="shared" si="284"/>
        <v>0</v>
      </c>
      <c r="GU49" s="311">
        <f t="shared" si="285"/>
        <v>0</v>
      </c>
      <c r="GV49" s="146">
        <f t="shared" si="286"/>
        <v>8</v>
      </c>
      <c r="GW49" s="310">
        <f t="shared" si="287"/>
        <v>0</v>
      </c>
      <c r="GX49" s="311">
        <f t="shared" si="288"/>
        <v>0</v>
      </c>
      <c r="GY49" s="146">
        <f t="shared" si="289"/>
        <v>10</v>
      </c>
      <c r="GZ49" s="310">
        <f t="shared" si="290"/>
        <v>0</v>
      </c>
      <c r="HA49" s="311">
        <f t="shared" si="291"/>
        <v>0</v>
      </c>
      <c r="HB49" s="146">
        <f t="shared" si="292"/>
        <v>20</v>
      </c>
      <c r="HC49" s="310">
        <f t="shared" si="293"/>
        <v>0</v>
      </c>
      <c r="HD49" s="311">
        <f t="shared" si="294"/>
        <v>0</v>
      </c>
      <c r="HE49" s="146">
        <f t="shared" si="295"/>
        <v>40</v>
      </c>
      <c r="HF49" s="310">
        <f t="shared" si="296"/>
        <v>0</v>
      </c>
      <c r="HG49" s="311">
        <f t="shared" si="297"/>
        <v>0</v>
      </c>
      <c r="HH49" s="146">
        <f t="shared" si="298"/>
        <v>60</v>
      </c>
      <c r="HI49" s="310">
        <f t="shared" si="299"/>
        <v>0</v>
      </c>
      <c r="HJ49" s="311">
        <f t="shared" si="300"/>
        <v>0</v>
      </c>
      <c r="HK49" s="146">
        <f t="shared" si="301"/>
        <v>80</v>
      </c>
      <c r="HL49" s="310">
        <f t="shared" si="302"/>
        <v>0</v>
      </c>
      <c r="HM49" s="311">
        <f t="shared" si="303"/>
        <v>0</v>
      </c>
      <c r="HN49" s="146">
        <f t="shared" si="304"/>
        <v>100</v>
      </c>
      <c r="HO49" s="310">
        <f t="shared" si="305"/>
        <v>0</v>
      </c>
      <c r="HQ49" s="300"/>
      <c r="HR49" s="91"/>
      <c r="HV49" s="310"/>
      <c r="HW49" s="311">
        <v>0</v>
      </c>
      <c r="HX49" s="146">
        <v>1</v>
      </c>
      <c r="HY49" s="310">
        <f t="shared" si="306"/>
        <v>0</v>
      </c>
      <c r="HZ49" s="311">
        <f t="shared" si="307"/>
        <v>0</v>
      </c>
      <c r="IA49" s="146">
        <f t="shared" si="308"/>
        <v>1</v>
      </c>
      <c r="IB49" s="310">
        <f t="shared" si="309"/>
        <v>0</v>
      </c>
      <c r="IC49" s="311">
        <f t="shared" si="310"/>
        <v>0</v>
      </c>
      <c r="ID49" s="146">
        <f t="shared" si="311"/>
        <v>1</v>
      </c>
      <c r="IE49" s="310">
        <f t="shared" si="312"/>
        <v>0</v>
      </c>
      <c r="IF49" s="311">
        <f t="shared" si="313"/>
        <v>0</v>
      </c>
      <c r="IG49" s="146">
        <f t="shared" si="314"/>
        <v>1</v>
      </c>
      <c r="IH49" s="310">
        <f t="shared" si="315"/>
        <v>0</v>
      </c>
      <c r="II49" s="311">
        <f t="shared" si="316"/>
        <v>0</v>
      </c>
      <c r="IJ49" s="146">
        <f t="shared" si="317"/>
        <v>1</v>
      </c>
      <c r="IK49" s="310">
        <f t="shared" si="318"/>
        <v>0</v>
      </c>
      <c r="IL49" s="311">
        <f t="shared" si="319"/>
        <v>0</v>
      </c>
      <c r="IM49" s="146">
        <f t="shared" si="320"/>
        <v>1</v>
      </c>
      <c r="IN49" s="310">
        <f t="shared" si="321"/>
        <v>0</v>
      </c>
      <c r="IO49" s="311">
        <f t="shared" si="322"/>
        <v>0</v>
      </c>
      <c r="IP49" s="146">
        <f t="shared" si="323"/>
        <v>1</v>
      </c>
      <c r="IQ49" s="310">
        <f t="shared" si="324"/>
        <v>0</v>
      </c>
      <c r="IR49" s="311">
        <f t="shared" si="325"/>
        <v>0</v>
      </c>
      <c r="IS49" s="146">
        <f t="shared" si="326"/>
        <v>1</v>
      </c>
      <c r="IT49" s="310">
        <f t="shared" si="327"/>
        <v>0</v>
      </c>
      <c r="IU49" s="311">
        <f t="shared" si="328"/>
        <v>0</v>
      </c>
      <c r="IV49" s="146">
        <f t="shared" si="329"/>
        <v>1</v>
      </c>
      <c r="IW49" s="310">
        <f t="shared" si="330"/>
        <v>0</v>
      </c>
      <c r="IX49" s="311">
        <f t="shared" si="331"/>
        <v>0</v>
      </c>
      <c r="IY49" s="146">
        <f t="shared" si="332"/>
        <v>1</v>
      </c>
      <c r="IZ49" s="310">
        <f t="shared" si="333"/>
        <v>0</v>
      </c>
      <c r="JA49" s="311">
        <f t="shared" si="334"/>
        <v>0</v>
      </c>
      <c r="JB49" s="146">
        <f t="shared" si="335"/>
        <v>1</v>
      </c>
      <c r="JC49" s="310">
        <f t="shared" si="336"/>
        <v>0</v>
      </c>
      <c r="JD49" s="311">
        <f t="shared" si="337"/>
        <v>0</v>
      </c>
      <c r="JE49" s="146">
        <f t="shared" si="338"/>
        <v>1</v>
      </c>
      <c r="JF49" s="310">
        <f t="shared" si="339"/>
        <v>0</v>
      </c>
      <c r="JG49" s="311">
        <f t="shared" si="340"/>
        <v>0</v>
      </c>
      <c r="JH49" s="146">
        <f t="shared" si="341"/>
        <v>1</v>
      </c>
      <c r="JI49" s="310">
        <f t="shared" si="342"/>
        <v>0</v>
      </c>
      <c r="JJ49" s="311">
        <f t="shared" si="343"/>
        <v>0</v>
      </c>
      <c r="JK49" s="146">
        <f t="shared" si="344"/>
        <v>1</v>
      </c>
      <c r="JL49" s="310">
        <f t="shared" si="345"/>
        <v>0</v>
      </c>
      <c r="JM49" s="311">
        <f t="shared" si="346"/>
        <v>0</v>
      </c>
      <c r="JN49" s="146">
        <f t="shared" si="347"/>
        <v>1</v>
      </c>
      <c r="JO49" s="310">
        <f t="shared" si="348"/>
        <v>0</v>
      </c>
      <c r="JP49" s="311">
        <f t="shared" si="349"/>
        <v>0</v>
      </c>
      <c r="JQ49" s="146">
        <f t="shared" si="350"/>
        <v>1</v>
      </c>
      <c r="JR49" s="310">
        <f t="shared" si="351"/>
        <v>0</v>
      </c>
      <c r="JS49" s="311">
        <f t="shared" si="352"/>
        <v>0</v>
      </c>
      <c r="JT49" s="146">
        <f t="shared" si="353"/>
        <v>1</v>
      </c>
      <c r="JU49" s="310">
        <f t="shared" si="354"/>
        <v>0</v>
      </c>
      <c r="JV49" s="311">
        <f t="shared" si="355"/>
        <v>0</v>
      </c>
      <c r="JW49" s="146">
        <f t="shared" si="356"/>
        <v>1</v>
      </c>
      <c r="JX49" s="310">
        <f t="shared" si="357"/>
        <v>0</v>
      </c>
      <c r="JY49" s="311">
        <f t="shared" si="358"/>
        <v>0</v>
      </c>
      <c r="JZ49" s="146">
        <f t="shared" si="359"/>
        <v>1</v>
      </c>
      <c r="KA49" s="310">
        <f t="shared" si="360"/>
        <v>0</v>
      </c>
      <c r="KB49" s="311">
        <f t="shared" si="361"/>
        <v>0</v>
      </c>
      <c r="KC49" s="146">
        <f t="shared" si="362"/>
        <v>1</v>
      </c>
      <c r="KD49" s="310">
        <f t="shared" si="363"/>
        <v>0</v>
      </c>
      <c r="KI49" s="334">
        <f t="shared" ref="KI49:LB49" si="416">$AI49*KI$4/10000*$F49*KI$3/$KQ$1</f>
        <v>0</v>
      </c>
      <c r="KJ49" s="334">
        <f t="shared" si="416"/>
        <v>0</v>
      </c>
      <c r="KK49" s="334">
        <f t="shared" si="416"/>
        <v>0</v>
      </c>
      <c r="KL49" s="334">
        <f t="shared" si="416"/>
        <v>0</v>
      </c>
      <c r="KM49" s="334">
        <f t="shared" si="416"/>
        <v>0</v>
      </c>
      <c r="KN49" s="334">
        <f t="shared" si="416"/>
        <v>0</v>
      </c>
      <c r="KO49" s="334">
        <f t="shared" si="416"/>
        <v>0</v>
      </c>
      <c r="KP49" s="334">
        <f t="shared" si="416"/>
        <v>0</v>
      </c>
      <c r="KQ49" s="334">
        <f t="shared" si="416"/>
        <v>0</v>
      </c>
      <c r="KR49" s="334">
        <f t="shared" si="416"/>
        <v>0</v>
      </c>
      <c r="KS49" s="334">
        <f t="shared" si="416"/>
        <v>0</v>
      </c>
      <c r="KT49" s="334">
        <f t="shared" si="416"/>
        <v>0</v>
      </c>
      <c r="KU49" s="334">
        <f t="shared" si="416"/>
        <v>0</v>
      </c>
      <c r="KV49" s="334">
        <f t="shared" si="416"/>
        <v>0</v>
      </c>
      <c r="KW49" s="334">
        <f t="shared" si="416"/>
        <v>0</v>
      </c>
      <c r="KX49" s="334">
        <f t="shared" si="416"/>
        <v>0</v>
      </c>
      <c r="KY49" s="334">
        <f t="shared" si="416"/>
        <v>0</v>
      </c>
      <c r="KZ49" s="334">
        <f t="shared" si="416"/>
        <v>0</v>
      </c>
      <c r="LA49" s="334">
        <f t="shared" si="416"/>
        <v>0</v>
      </c>
      <c r="LB49" s="334">
        <f t="shared" si="416"/>
        <v>0</v>
      </c>
      <c r="LI49" s="79">
        <v>0</v>
      </c>
      <c r="LJ49" s="79">
        <v>0</v>
      </c>
      <c r="LK49" s="79">
        <v>0</v>
      </c>
      <c r="LN49" s="108"/>
      <c r="LO49" s="343">
        <v>0.05</v>
      </c>
      <c r="LP49" s="343">
        <v>0.05</v>
      </c>
      <c r="LQ49" s="343">
        <v>0.05</v>
      </c>
      <c r="LR49" s="343">
        <v>0.05</v>
      </c>
      <c r="LS49" s="343">
        <v>0.05</v>
      </c>
      <c r="LT49" s="343">
        <v>0.025</v>
      </c>
      <c r="LU49" s="343">
        <v>0.025</v>
      </c>
      <c r="LV49" s="343">
        <v>0.025</v>
      </c>
      <c r="LW49" s="343">
        <v>0.025</v>
      </c>
      <c r="LX49" s="343">
        <v>0.025</v>
      </c>
      <c r="LY49" s="343">
        <v>0.005</v>
      </c>
      <c r="LZ49" s="343">
        <v>0.005</v>
      </c>
      <c r="MA49" s="343">
        <v>0.005</v>
      </c>
      <c r="MB49" s="343">
        <v>0.005</v>
      </c>
      <c r="MC49" s="343">
        <v>0.005</v>
      </c>
      <c r="MD49" s="343">
        <v>0.0009</v>
      </c>
      <c r="ME49" s="343">
        <v>0.0009</v>
      </c>
      <c r="MF49" s="343">
        <v>0.0009</v>
      </c>
      <c r="MG49" s="343">
        <v>0.0009</v>
      </c>
      <c r="MH49" s="343">
        <v>0.0009</v>
      </c>
      <c r="MI49" s="343">
        <v>0.0006</v>
      </c>
      <c r="MJ49" s="343">
        <v>0.00045</v>
      </c>
      <c r="MK49" s="343">
        <v>0.0004</v>
      </c>
      <c r="ML49" s="343">
        <v>0.0003</v>
      </c>
      <c r="MM49" s="343">
        <v>0.00025</v>
      </c>
      <c r="MN49" s="343">
        <v>0.00025</v>
      </c>
      <c r="MO49" s="343">
        <v>0.0002</v>
      </c>
      <c r="MP49" s="343">
        <v>0.0002</v>
      </c>
      <c r="MQ49" s="343"/>
      <c r="MR49" s="104">
        <v>1</v>
      </c>
      <c r="MS49" s="104">
        <v>1</v>
      </c>
      <c r="MT49" s="104">
        <v>1</v>
      </c>
      <c r="MU49" s="104">
        <v>1</v>
      </c>
      <c r="MV49" s="104">
        <v>1</v>
      </c>
      <c r="MW49" s="104">
        <v>1</v>
      </c>
      <c r="MX49" s="91">
        <v>5</v>
      </c>
      <c r="MY49" s="91">
        <v>5</v>
      </c>
      <c r="MZ49" s="91">
        <v>5</v>
      </c>
      <c r="NA49" s="91">
        <v>5</v>
      </c>
      <c r="NB49" s="91">
        <v>5</v>
      </c>
      <c r="NC49" s="91">
        <v>5</v>
      </c>
      <c r="ND49" s="91">
        <v>5</v>
      </c>
      <c r="NE49" s="91">
        <v>5</v>
      </c>
      <c r="NF49" s="91">
        <v>5</v>
      </c>
      <c r="NG49" s="91">
        <v>10</v>
      </c>
      <c r="NH49" s="91">
        <v>10</v>
      </c>
      <c r="NI49" s="91">
        <v>10</v>
      </c>
      <c r="NJ49" s="91">
        <v>10</v>
      </c>
      <c r="NK49" s="91">
        <v>10</v>
      </c>
      <c r="NL49" s="91">
        <v>10</v>
      </c>
      <c r="NM49" s="91">
        <v>10</v>
      </c>
      <c r="NN49" s="91">
        <v>10</v>
      </c>
      <c r="NO49" s="91">
        <v>10</v>
      </c>
      <c r="NP49" s="91">
        <v>10</v>
      </c>
      <c r="NQ49" s="91">
        <v>10</v>
      </c>
      <c r="NR49" s="91">
        <v>10</v>
      </c>
      <c r="NS49" s="91">
        <v>10</v>
      </c>
      <c r="NT49" s="91"/>
      <c r="NU49" s="345">
        <f t="shared" si="365"/>
        <v>0.05</v>
      </c>
      <c r="NV49" s="345">
        <f t="shared" si="366"/>
        <v>0.1</v>
      </c>
      <c r="NW49" s="345">
        <f t="shared" si="367"/>
        <v>0.15</v>
      </c>
      <c r="NX49" s="345">
        <f t="shared" si="368"/>
        <v>0.2</v>
      </c>
      <c r="NY49" s="345">
        <f t="shared" si="369"/>
        <v>0.25</v>
      </c>
      <c r="NZ49" s="345">
        <f t="shared" si="370"/>
        <v>0.25</v>
      </c>
      <c r="OA49" s="345">
        <f t="shared" si="371"/>
        <v>0.1</v>
      </c>
      <c r="OB49" s="345">
        <f t="shared" si="372"/>
        <v>0.15</v>
      </c>
      <c r="OC49" s="345">
        <f t="shared" si="373"/>
        <v>0.2</v>
      </c>
      <c r="OD49" s="345">
        <f t="shared" si="374"/>
        <v>0.25</v>
      </c>
      <c r="OE49" s="345">
        <f t="shared" si="375"/>
        <v>0.1</v>
      </c>
      <c r="OF49" s="345">
        <f t="shared" si="376"/>
        <v>0.2</v>
      </c>
      <c r="OG49" s="345">
        <f t="shared" si="377"/>
        <v>0.3</v>
      </c>
      <c r="OH49" s="345">
        <f t="shared" si="378"/>
        <v>0.4</v>
      </c>
      <c r="OI49" s="345">
        <f t="shared" si="379"/>
        <v>0.5</v>
      </c>
      <c r="OJ49" s="345">
        <f t="shared" si="380"/>
        <v>0.09</v>
      </c>
      <c r="OK49" s="345">
        <f t="shared" si="381"/>
        <v>0.18</v>
      </c>
      <c r="OL49" s="345">
        <f t="shared" si="382"/>
        <v>0.27</v>
      </c>
      <c r="OM49" s="345">
        <f t="shared" si="383"/>
        <v>0.36</v>
      </c>
      <c r="ON49" s="345">
        <f t="shared" si="384"/>
        <v>0.45</v>
      </c>
      <c r="OO49" s="345">
        <f t="shared" si="385"/>
        <v>0.45</v>
      </c>
      <c r="OP49" s="345">
        <f t="shared" si="386"/>
        <v>0.45</v>
      </c>
      <c r="OQ49" s="345">
        <f t="shared" si="387"/>
        <v>0.5</v>
      </c>
      <c r="OR49" s="345">
        <f t="shared" si="388"/>
        <v>0.45</v>
      </c>
      <c r="OS49" s="345">
        <f t="shared" si="389"/>
        <v>0.4375</v>
      </c>
      <c r="OT49" s="345">
        <f t="shared" si="390"/>
        <v>0.5</v>
      </c>
      <c r="OU49" s="345">
        <f t="shared" si="391"/>
        <v>0.45</v>
      </c>
      <c r="OV49" s="345">
        <f t="shared" si="392"/>
        <v>0.5</v>
      </c>
      <c r="OY49" s="358">
        <v>0.5</v>
      </c>
      <c r="OZ49" s="357">
        <v>0.0324594257178527</v>
      </c>
      <c r="PA49" s="377">
        <v>0.00966183574879226</v>
      </c>
      <c r="PE49" s="369"/>
      <c r="PF49" s="370">
        <f>PF$3*$F49*$AG49*PF$4/'[1]Sheet3 '!$AJ$5</f>
        <v>0.28</v>
      </c>
      <c r="PG49" s="370">
        <f>PG$3*$F49*$AG49*PG$4/'[1]Sheet3 '!$AJ$5</f>
        <v>0.2799</v>
      </c>
      <c r="PH49" s="370">
        <f>PH$3*$F49*$AG49*PH$4/'[1]Sheet3 '!$AJ$5</f>
        <v>0.28</v>
      </c>
      <c r="PI49" s="370">
        <f>PI$3*$F49*$AG49*PI$4/'[1]Sheet3 '!$AJ$5</f>
        <v>0.252</v>
      </c>
      <c r="PJ49" s="370">
        <f>PJ$3*$F49*$AG49*PJ$4/'[1]Sheet3 '!$AJ$5</f>
        <v>0.252</v>
      </c>
      <c r="PK49" s="370">
        <f>PK$3*$F49*$AG49*PK$4/'[1]Sheet3 '!$AJ$5</f>
        <v>0.24</v>
      </c>
      <c r="PL49" s="370">
        <f>PL$3*$F49*$AG49*PL$4/'[1]Sheet3 '!$AJ$5</f>
        <v>0.216</v>
      </c>
      <c r="PM49" s="370">
        <f>PM$3*$F49*$AG49*PM$4/'[1]Sheet3 '!$AJ$5</f>
        <v>0.204</v>
      </c>
      <c r="PN49" s="370">
        <f>PN$3*$F49*$AG49*PN$4/'[1]Sheet3 '!$AJ$5</f>
        <v>0.1852</v>
      </c>
      <c r="PO49" s="370">
        <f>PO$3*$F49*$AG49*PO$4/'[1]Sheet3 '!$AJ$5</f>
        <v>0.16</v>
      </c>
      <c r="PP49" s="370">
        <f>PP$3*$F49*$AG49*PP$4/'[1]Sheet3 '!$AJ$5</f>
        <v>0.144</v>
      </c>
      <c r="PQ49" s="370">
        <f>PQ$3*$F49*$AG49*PQ$4/'[1]Sheet3 '!$AJ$5</f>
        <v>0.128</v>
      </c>
      <c r="PR49" s="370">
        <f>PR$3*$F49*$AG49*PR$4/'[1]Sheet3 '!$AJ$5</f>
        <v>0.08</v>
      </c>
      <c r="PS49" s="367"/>
      <c r="PT49" s="367"/>
      <c r="PU49" s="367"/>
    </row>
    <row r="50" s="91" customFormat="1" ht="16.2" spans="1:437">
      <c r="A50" s="39">
        <v>61</v>
      </c>
      <c r="B50" s="39" t="s">
        <v>558</v>
      </c>
      <c r="C50" s="39">
        <v>6</v>
      </c>
      <c r="D50" s="39">
        <v>13</v>
      </c>
      <c r="E50" s="39"/>
      <c r="F50" s="39">
        <v>250</v>
      </c>
      <c r="G50" s="114"/>
      <c r="H50" s="39">
        <f t="shared" si="232"/>
        <v>250</v>
      </c>
      <c r="I50" s="127"/>
      <c r="J50" s="39">
        <v>200</v>
      </c>
      <c r="K50" s="127" t="s">
        <v>559</v>
      </c>
      <c r="L50" s="127"/>
      <c r="M50" s="128">
        <f t="shared" si="178"/>
        <v>61</v>
      </c>
      <c r="N50" s="39">
        <f t="shared" si="396"/>
        <v>0</v>
      </c>
      <c r="O50" s="39">
        <f t="shared" si="397"/>
        <v>0</v>
      </c>
      <c r="P50" s="39">
        <v>0</v>
      </c>
      <c r="Q50" s="140">
        <v>0</v>
      </c>
      <c r="R50" s="91">
        <v>2</v>
      </c>
      <c r="S50" s="141">
        <v>0</v>
      </c>
      <c r="T50" s="146">
        <f t="shared" si="233"/>
        <v>0.083333</v>
      </c>
      <c r="U50" s="143">
        <f t="shared" si="221"/>
        <v>2</v>
      </c>
      <c r="V50" s="143" t="s">
        <v>287</v>
      </c>
      <c r="W50" s="147">
        <v>0</v>
      </c>
      <c r="X50" s="143">
        <v>15</v>
      </c>
      <c r="Y50" s="166">
        <v>1</v>
      </c>
      <c r="Z50" s="143" t="str">
        <f t="shared" si="212"/>
        <v>[[0,1],[0,1],[0,1],[0,1],[0,1],[0,1],[0,1],[0,1],[0,1],[0,1],[0,2],[0,4],[0,6],[0,8],[0,10],[0,20],[0,40],[0,60],[0,80],[0,100]]</v>
      </c>
      <c r="AA50" s="143">
        <v>1</v>
      </c>
      <c r="AB50" s="143">
        <v>1</v>
      </c>
      <c r="AC50" s="143" t="str">
        <f t="shared" si="234"/>
        <v>[[0,1],[0,1],[0,1],[0,1],[0,1],[0,1],[0,1],[0,1],[0,1],[0,1],[0,1],[0,1],[0,1],[0,1],[0,1],[0,1],[0,1],[0,1],[0,1],[0,1]]</v>
      </c>
      <c r="AD50" s="39">
        <v>0</v>
      </c>
      <c r="AE50" s="169">
        <v>0.4</v>
      </c>
      <c r="AF50" s="168">
        <f t="shared" si="226"/>
        <v>0</v>
      </c>
      <c r="AG50" s="168">
        <v>0.1</v>
      </c>
      <c r="AH50" s="168">
        <v>0</v>
      </c>
      <c r="AI50" s="186">
        <v>0</v>
      </c>
      <c r="AJ50" s="168">
        <v>0</v>
      </c>
      <c r="AK50" s="168">
        <v>0</v>
      </c>
      <c r="AL50" s="187">
        <v>0</v>
      </c>
      <c r="AM50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50" s="39" t="str">
        <f t="shared" si="213"/>
        <v>[[12,5],[14,2],[16,2]]</v>
      </c>
      <c r="AO50" s="195" t="str">
        <f t="shared" si="214"/>
        <v>[0,0,0]</v>
      </c>
      <c r="AP50" s="195">
        <v>0</v>
      </c>
      <c r="AQ50" s="195">
        <v>1</v>
      </c>
      <c r="AR50" s="195">
        <f t="shared" si="236"/>
        <v>1</v>
      </c>
      <c r="AS50" s="195">
        <v>1</v>
      </c>
      <c r="AT50" s="195">
        <v>1</v>
      </c>
      <c r="AU50" s="196" t="s">
        <v>505</v>
      </c>
      <c r="AV50" s="195">
        <v>4</v>
      </c>
      <c r="AW50" s="199">
        <v>21</v>
      </c>
      <c r="AX50" s="39">
        <v>10</v>
      </c>
      <c r="AY50" s="39">
        <v>0</v>
      </c>
      <c r="AZ50" s="96">
        <v>3</v>
      </c>
      <c r="BA50" s="39">
        <v>6</v>
      </c>
      <c r="BB50" s="96" t="s">
        <v>365</v>
      </c>
      <c r="BC50" s="39">
        <v>1</v>
      </c>
      <c r="BD50" s="115">
        <v>1.5</v>
      </c>
      <c r="BE50" s="39"/>
      <c r="BF50" s="39"/>
      <c r="BG50" s="39">
        <v>1</v>
      </c>
      <c r="BH50" s="39">
        <v>1</v>
      </c>
      <c r="BI50" s="39" t="s">
        <v>560</v>
      </c>
      <c r="BJ50" s="205">
        <v>1</v>
      </c>
      <c r="BK50" s="203">
        <v>1</v>
      </c>
      <c r="BL50" s="39">
        <v>600</v>
      </c>
      <c r="BM50" s="96" t="s">
        <v>291</v>
      </c>
      <c r="BN50" s="39">
        <v>1</v>
      </c>
      <c r="BO50" s="39" t="s">
        <v>292</v>
      </c>
      <c r="BP50" s="39" t="s">
        <v>489</v>
      </c>
      <c r="BQ50" s="91" t="s">
        <v>561</v>
      </c>
      <c r="BR50" s="91" t="s">
        <v>561</v>
      </c>
      <c r="BS50" s="128">
        <v>575</v>
      </c>
      <c r="BT50" s="128">
        <v>2</v>
      </c>
      <c r="BU50" s="128">
        <v>60</v>
      </c>
      <c r="BV50" s="128">
        <v>10</v>
      </c>
      <c r="BW50" s="221" t="s">
        <v>508</v>
      </c>
      <c r="BX50" s="218">
        <v>15</v>
      </c>
      <c r="BY50" s="128">
        <f t="shared" si="237"/>
        <v>5</v>
      </c>
      <c r="BZ50" s="219" t="str">
        <f t="shared" si="238"/>
        <v>[5,5,0,5]</v>
      </c>
      <c r="CA50" s="42">
        <v>0</v>
      </c>
      <c r="CB50" s="42">
        <v>1</v>
      </c>
      <c r="CC50" s="42">
        <v>0</v>
      </c>
      <c r="CD50" s="42">
        <v>1</v>
      </c>
      <c r="CE50" s="42">
        <v>1</v>
      </c>
      <c r="CF50" s="42">
        <v>0</v>
      </c>
      <c r="CG50" s="42">
        <v>1</v>
      </c>
      <c r="CH50" s="42" t="str">
        <f t="shared" si="398"/>
        <v>0,1,0,0,0,0,0</v>
      </c>
      <c r="CI50" s="42" t="str">
        <f t="shared" si="399"/>
        <v>"2|0,1,3|1|1|9999","4|2|0|0|250","7|2|0|0|250",</v>
      </c>
      <c r="CJ50" s="42"/>
      <c r="CK50" s="42"/>
      <c r="CL50" s="42"/>
      <c r="CM50" s="42"/>
      <c r="CN50" s="42"/>
      <c r="CO50" s="46" t="s">
        <v>501</v>
      </c>
      <c r="CP50" s="42" t="s">
        <v>562</v>
      </c>
      <c r="CQ50" s="42" t="s">
        <v>563</v>
      </c>
      <c r="CR50" s="42">
        <v>2</v>
      </c>
      <c r="CS50" s="53" t="s">
        <v>564</v>
      </c>
      <c r="CT50" s="53"/>
      <c r="CU50" s="42"/>
      <c r="CV50" s="42" t="str">
        <f t="shared" si="400"/>
        <v/>
      </c>
      <c r="CW50" s="42"/>
      <c r="CX50" s="42"/>
      <c r="CY50" s="42"/>
      <c r="CZ50" s="42"/>
      <c r="DA50" s="42">
        <f t="shared" si="401"/>
        <v>2</v>
      </c>
      <c r="DB50" s="42" t="s">
        <v>495</v>
      </c>
      <c r="DC50" s="42">
        <v>1</v>
      </c>
      <c r="DD50" s="42">
        <v>1</v>
      </c>
      <c r="DE50" s="42">
        <v>9999</v>
      </c>
      <c r="DF50" s="42" t="str">
        <f t="shared" si="402"/>
        <v/>
      </c>
      <c r="DG50" s="42"/>
      <c r="DH50" s="42"/>
      <c r="DI50" s="42"/>
      <c r="DJ50" s="42"/>
      <c r="DK50" s="42">
        <f t="shared" si="403"/>
        <v>4</v>
      </c>
      <c r="DL50" s="42">
        <v>2</v>
      </c>
      <c r="DM50" s="42">
        <v>0</v>
      </c>
      <c r="DN50" s="42">
        <v>0</v>
      </c>
      <c r="DO50" s="42">
        <f>F50</f>
        <v>250</v>
      </c>
      <c r="DP50" s="42">
        <f t="shared" si="404"/>
        <v>7</v>
      </c>
      <c r="DQ50" s="42">
        <v>2</v>
      </c>
      <c r="DR50" s="42">
        <v>0</v>
      </c>
      <c r="DS50" s="42">
        <v>0</v>
      </c>
      <c r="DT50" s="42">
        <f>F50</f>
        <v>250</v>
      </c>
      <c r="DU50" s="42" t="s">
        <v>565</v>
      </c>
      <c r="DV50" s="238">
        <f t="shared" si="412"/>
        <v>5</v>
      </c>
      <c r="DW50" s="238">
        <f t="shared" si="413"/>
        <v>5</v>
      </c>
      <c r="DX50" s="238">
        <v>0</v>
      </c>
      <c r="DY50" s="128">
        <f t="shared" si="239"/>
        <v>5</v>
      </c>
      <c r="DZ50" s="128"/>
      <c r="EK50" s="269">
        <f t="shared" si="240"/>
        <v>275</v>
      </c>
      <c r="EL50" s="270">
        <v>0</v>
      </c>
      <c r="EM50" s="108">
        <v>12</v>
      </c>
      <c r="EN50" s="108">
        <v>5</v>
      </c>
      <c r="EO50" s="108">
        <v>14</v>
      </c>
      <c r="EP50" s="108">
        <v>2</v>
      </c>
      <c r="EQ50" s="108">
        <v>16</v>
      </c>
      <c r="ER50" s="108">
        <v>2</v>
      </c>
      <c r="ES50" s="108">
        <f t="shared" si="241"/>
        <v>13.3333333333333</v>
      </c>
      <c r="ET50" s="108">
        <f t="shared" si="242"/>
        <v>7.5</v>
      </c>
      <c r="EU50" s="283">
        <f t="shared" si="243"/>
        <v>0</v>
      </c>
      <c r="EV50" s="108">
        <f t="shared" si="244"/>
        <v>15</v>
      </c>
      <c r="EW50" s="293">
        <f t="shared" si="245"/>
        <v>0</v>
      </c>
      <c r="EX50" s="108">
        <f t="shared" si="246"/>
        <v>22.5</v>
      </c>
      <c r="EY50" s="294">
        <f t="shared" si="247"/>
        <v>0</v>
      </c>
      <c r="FB50" s="299"/>
      <c r="FG50" s="310"/>
      <c r="FH50" s="146">
        <v>0</v>
      </c>
      <c r="FI50" s="146">
        <v>1</v>
      </c>
      <c r="FJ50" s="310">
        <f t="shared" si="248"/>
        <v>0</v>
      </c>
      <c r="FK50" s="146">
        <f t="shared" si="249"/>
        <v>0</v>
      </c>
      <c r="FL50" s="146">
        <f t="shared" si="250"/>
        <v>1</v>
      </c>
      <c r="FM50" s="310">
        <f t="shared" si="251"/>
        <v>0</v>
      </c>
      <c r="FN50" s="146">
        <f t="shared" si="252"/>
        <v>0</v>
      </c>
      <c r="FO50" s="146">
        <f t="shared" si="253"/>
        <v>1</v>
      </c>
      <c r="FP50" s="310">
        <f t="shared" si="254"/>
        <v>0</v>
      </c>
      <c r="FQ50" s="146">
        <f t="shared" si="255"/>
        <v>0</v>
      </c>
      <c r="FR50" s="146">
        <f t="shared" si="256"/>
        <v>1</v>
      </c>
      <c r="FS50" s="310">
        <f t="shared" si="257"/>
        <v>0</v>
      </c>
      <c r="FT50" s="146">
        <f t="shared" si="258"/>
        <v>0</v>
      </c>
      <c r="FU50" s="146">
        <f t="shared" si="259"/>
        <v>1</v>
      </c>
      <c r="FV50" s="310">
        <f t="shared" si="260"/>
        <v>0</v>
      </c>
      <c r="FW50" s="146">
        <f t="shared" si="261"/>
        <v>0</v>
      </c>
      <c r="FX50" s="146">
        <f t="shared" si="262"/>
        <v>1</v>
      </c>
      <c r="FY50" s="310">
        <f t="shared" si="263"/>
        <v>0</v>
      </c>
      <c r="FZ50" s="146">
        <f t="shared" si="264"/>
        <v>0</v>
      </c>
      <c r="GA50" s="146">
        <f t="shared" si="265"/>
        <v>1</v>
      </c>
      <c r="GB50" s="310">
        <f t="shared" si="266"/>
        <v>0</v>
      </c>
      <c r="GC50" s="146">
        <f t="shared" si="267"/>
        <v>0</v>
      </c>
      <c r="GD50" s="146">
        <f t="shared" si="268"/>
        <v>1</v>
      </c>
      <c r="GE50" s="310">
        <f t="shared" si="269"/>
        <v>0</v>
      </c>
      <c r="GF50" s="146">
        <f t="shared" si="270"/>
        <v>0</v>
      </c>
      <c r="GG50" s="146">
        <f t="shared" si="271"/>
        <v>1</v>
      </c>
      <c r="GH50" s="310">
        <f t="shared" si="272"/>
        <v>0</v>
      </c>
      <c r="GI50" s="146">
        <f t="shared" si="273"/>
        <v>0</v>
      </c>
      <c r="GJ50" s="146">
        <f t="shared" si="274"/>
        <v>1</v>
      </c>
      <c r="GK50" s="310">
        <f t="shared" si="275"/>
        <v>0</v>
      </c>
      <c r="GL50" s="146">
        <f t="shared" si="276"/>
        <v>0</v>
      </c>
      <c r="GM50" s="146">
        <f t="shared" si="277"/>
        <v>2</v>
      </c>
      <c r="GN50" s="310">
        <f t="shared" si="278"/>
        <v>0</v>
      </c>
      <c r="GO50" s="146">
        <f t="shared" si="279"/>
        <v>0</v>
      </c>
      <c r="GP50" s="146">
        <f t="shared" si="280"/>
        <v>4</v>
      </c>
      <c r="GQ50" s="310">
        <f t="shared" si="281"/>
        <v>0</v>
      </c>
      <c r="GR50" s="146">
        <f t="shared" si="282"/>
        <v>0</v>
      </c>
      <c r="GS50" s="146">
        <f t="shared" si="283"/>
        <v>6</v>
      </c>
      <c r="GT50" s="310">
        <f t="shared" si="284"/>
        <v>0</v>
      </c>
      <c r="GU50" s="146">
        <f t="shared" si="285"/>
        <v>0</v>
      </c>
      <c r="GV50" s="146">
        <f t="shared" si="286"/>
        <v>8</v>
      </c>
      <c r="GW50" s="310">
        <f t="shared" si="287"/>
        <v>0</v>
      </c>
      <c r="GX50" s="146">
        <f t="shared" si="288"/>
        <v>0</v>
      </c>
      <c r="GY50" s="146">
        <f t="shared" si="289"/>
        <v>10</v>
      </c>
      <c r="GZ50" s="310">
        <f t="shared" si="290"/>
        <v>0</v>
      </c>
      <c r="HA50" s="146">
        <f t="shared" si="291"/>
        <v>0</v>
      </c>
      <c r="HB50" s="146">
        <f t="shared" si="292"/>
        <v>20</v>
      </c>
      <c r="HC50" s="310">
        <f t="shared" si="293"/>
        <v>0</v>
      </c>
      <c r="HD50" s="146">
        <f t="shared" si="294"/>
        <v>0</v>
      </c>
      <c r="HE50" s="146">
        <f t="shared" si="295"/>
        <v>40</v>
      </c>
      <c r="HF50" s="310">
        <f t="shared" si="296"/>
        <v>0</v>
      </c>
      <c r="HG50" s="146">
        <f t="shared" si="297"/>
        <v>0</v>
      </c>
      <c r="HH50" s="146">
        <f t="shared" si="298"/>
        <v>60</v>
      </c>
      <c r="HI50" s="310">
        <f t="shared" si="299"/>
        <v>0</v>
      </c>
      <c r="HJ50" s="146">
        <f t="shared" si="300"/>
        <v>0</v>
      </c>
      <c r="HK50" s="146">
        <f t="shared" si="301"/>
        <v>80</v>
      </c>
      <c r="HL50" s="310">
        <f t="shared" si="302"/>
        <v>0</v>
      </c>
      <c r="HM50" s="146">
        <f t="shared" si="303"/>
        <v>0</v>
      </c>
      <c r="HN50" s="146">
        <f t="shared" si="304"/>
        <v>100</v>
      </c>
      <c r="HO50" s="310">
        <f t="shared" si="305"/>
        <v>0</v>
      </c>
      <c r="HQ50" s="299"/>
      <c r="HV50" s="310"/>
      <c r="HW50" s="326">
        <v>0</v>
      </c>
      <c r="HX50" s="146">
        <v>1</v>
      </c>
      <c r="HY50" s="310">
        <f t="shared" si="306"/>
        <v>0</v>
      </c>
      <c r="HZ50" s="146">
        <f t="shared" si="307"/>
        <v>0</v>
      </c>
      <c r="IA50" s="146">
        <f t="shared" si="308"/>
        <v>1</v>
      </c>
      <c r="IB50" s="310">
        <f t="shared" si="309"/>
        <v>0</v>
      </c>
      <c r="IC50" s="146">
        <f t="shared" si="310"/>
        <v>0</v>
      </c>
      <c r="ID50" s="146">
        <f t="shared" si="311"/>
        <v>1</v>
      </c>
      <c r="IE50" s="310">
        <f t="shared" si="312"/>
        <v>0</v>
      </c>
      <c r="IF50" s="146">
        <f t="shared" si="313"/>
        <v>0</v>
      </c>
      <c r="IG50" s="146">
        <f t="shared" si="314"/>
        <v>1</v>
      </c>
      <c r="IH50" s="310">
        <f t="shared" si="315"/>
        <v>0</v>
      </c>
      <c r="II50" s="146">
        <f t="shared" si="316"/>
        <v>0</v>
      </c>
      <c r="IJ50" s="146">
        <f t="shared" si="317"/>
        <v>1</v>
      </c>
      <c r="IK50" s="310">
        <f t="shared" si="318"/>
        <v>0</v>
      </c>
      <c r="IL50" s="146">
        <f t="shared" si="319"/>
        <v>0</v>
      </c>
      <c r="IM50" s="146">
        <f t="shared" si="320"/>
        <v>1</v>
      </c>
      <c r="IN50" s="310">
        <f t="shared" si="321"/>
        <v>0</v>
      </c>
      <c r="IO50" s="146">
        <f t="shared" si="322"/>
        <v>0</v>
      </c>
      <c r="IP50" s="146">
        <f t="shared" si="323"/>
        <v>1</v>
      </c>
      <c r="IQ50" s="310">
        <f t="shared" si="324"/>
        <v>0</v>
      </c>
      <c r="IR50" s="146">
        <f t="shared" si="325"/>
        <v>0</v>
      </c>
      <c r="IS50" s="146">
        <f t="shared" si="326"/>
        <v>1</v>
      </c>
      <c r="IT50" s="310">
        <f t="shared" si="327"/>
        <v>0</v>
      </c>
      <c r="IU50" s="146">
        <f t="shared" si="328"/>
        <v>0</v>
      </c>
      <c r="IV50" s="146">
        <f t="shared" si="329"/>
        <v>1</v>
      </c>
      <c r="IW50" s="310">
        <f t="shared" si="330"/>
        <v>0</v>
      </c>
      <c r="IX50" s="146">
        <f t="shared" si="331"/>
        <v>0</v>
      </c>
      <c r="IY50" s="146">
        <f t="shared" si="332"/>
        <v>1</v>
      </c>
      <c r="IZ50" s="310">
        <f t="shared" si="333"/>
        <v>0</v>
      </c>
      <c r="JA50" s="146">
        <f t="shared" si="334"/>
        <v>0</v>
      </c>
      <c r="JB50" s="146">
        <f t="shared" si="335"/>
        <v>1</v>
      </c>
      <c r="JC50" s="310">
        <f t="shared" si="336"/>
        <v>0</v>
      </c>
      <c r="JD50" s="146">
        <f t="shared" si="337"/>
        <v>0</v>
      </c>
      <c r="JE50" s="146">
        <f t="shared" si="338"/>
        <v>1</v>
      </c>
      <c r="JF50" s="310">
        <f t="shared" si="339"/>
        <v>0</v>
      </c>
      <c r="JG50" s="146">
        <f t="shared" si="340"/>
        <v>0</v>
      </c>
      <c r="JH50" s="146">
        <f t="shared" si="341"/>
        <v>1</v>
      </c>
      <c r="JI50" s="310">
        <f t="shared" si="342"/>
        <v>0</v>
      </c>
      <c r="JJ50" s="146">
        <f t="shared" si="343"/>
        <v>0</v>
      </c>
      <c r="JK50" s="146">
        <f t="shared" si="344"/>
        <v>1</v>
      </c>
      <c r="JL50" s="310">
        <f t="shared" si="345"/>
        <v>0</v>
      </c>
      <c r="JM50" s="146">
        <f t="shared" si="346"/>
        <v>0</v>
      </c>
      <c r="JN50" s="146">
        <f t="shared" si="347"/>
        <v>1</v>
      </c>
      <c r="JO50" s="310">
        <f t="shared" si="348"/>
        <v>0</v>
      </c>
      <c r="JP50" s="146">
        <f t="shared" si="349"/>
        <v>0</v>
      </c>
      <c r="JQ50" s="146">
        <f t="shared" si="350"/>
        <v>1</v>
      </c>
      <c r="JR50" s="310">
        <f t="shared" si="351"/>
        <v>0</v>
      </c>
      <c r="JS50" s="146">
        <f t="shared" si="352"/>
        <v>0</v>
      </c>
      <c r="JT50" s="146">
        <f t="shared" si="353"/>
        <v>1</v>
      </c>
      <c r="JU50" s="310">
        <f t="shared" si="354"/>
        <v>0</v>
      </c>
      <c r="JV50" s="146">
        <f t="shared" si="355"/>
        <v>0</v>
      </c>
      <c r="JW50" s="146">
        <f t="shared" si="356"/>
        <v>1</v>
      </c>
      <c r="JX50" s="310">
        <f t="shared" si="357"/>
        <v>0</v>
      </c>
      <c r="JY50" s="146">
        <f t="shared" si="358"/>
        <v>0</v>
      </c>
      <c r="JZ50" s="146">
        <f t="shared" si="359"/>
        <v>1</v>
      </c>
      <c r="KA50" s="310">
        <f t="shared" si="360"/>
        <v>0</v>
      </c>
      <c r="KB50" s="146">
        <f t="shared" si="361"/>
        <v>0</v>
      </c>
      <c r="KC50" s="146">
        <f t="shared" si="362"/>
        <v>1</v>
      </c>
      <c r="KD50" s="310">
        <f t="shared" si="363"/>
        <v>0</v>
      </c>
      <c r="KI50" s="334">
        <f t="shared" ref="KI50:LB50" si="417">$AI50*KI$4/10000*$F50*KI$3/$KQ$1</f>
        <v>0</v>
      </c>
      <c r="KJ50" s="334">
        <f t="shared" si="417"/>
        <v>0</v>
      </c>
      <c r="KK50" s="334">
        <f t="shared" si="417"/>
        <v>0</v>
      </c>
      <c r="KL50" s="334">
        <f t="shared" si="417"/>
        <v>0</v>
      </c>
      <c r="KM50" s="334">
        <f t="shared" si="417"/>
        <v>0</v>
      </c>
      <c r="KN50" s="334">
        <f t="shared" si="417"/>
        <v>0</v>
      </c>
      <c r="KO50" s="334">
        <f t="shared" si="417"/>
        <v>0</v>
      </c>
      <c r="KP50" s="334">
        <f t="shared" si="417"/>
        <v>0</v>
      </c>
      <c r="KQ50" s="334">
        <f t="shared" si="417"/>
        <v>0</v>
      </c>
      <c r="KR50" s="334">
        <f t="shared" si="417"/>
        <v>0</v>
      </c>
      <c r="KS50" s="334">
        <f t="shared" si="417"/>
        <v>0</v>
      </c>
      <c r="KT50" s="334">
        <f t="shared" si="417"/>
        <v>0</v>
      </c>
      <c r="KU50" s="334">
        <f t="shared" si="417"/>
        <v>0</v>
      </c>
      <c r="KV50" s="334">
        <f t="shared" si="417"/>
        <v>0</v>
      </c>
      <c r="KW50" s="334">
        <f t="shared" si="417"/>
        <v>0</v>
      </c>
      <c r="KX50" s="334">
        <f t="shared" si="417"/>
        <v>0</v>
      </c>
      <c r="KY50" s="334">
        <f t="shared" si="417"/>
        <v>0</v>
      </c>
      <c r="KZ50" s="334">
        <f t="shared" si="417"/>
        <v>0</v>
      </c>
      <c r="LA50" s="334">
        <f t="shared" si="417"/>
        <v>0</v>
      </c>
      <c r="LB50" s="334">
        <f t="shared" si="417"/>
        <v>0</v>
      </c>
      <c r="LI50" s="91">
        <v>0</v>
      </c>
      <c r="LJ50" s="91">
        <v>0</v>
      </c>
      <c r="LK50" s="91">
        <v>0</v>
      </c>
      <c r="LN50" s="108"/>
      <c r="LO50" s="343">
        <v>0.05</v>
      </c>
      <c r="LP50" s="343">
        <v>0.05</v>
      </c>
      <c r="LQ50" s="343">
        <v>0.05</v>
      </c>
      <c r="LR50" s="343">
        <v>0.05</v>
      </c>
      <c r="LS50" s="343">
        <v>0.05</v>
      </c>
      <c r="LT50" s="343">
        <v>0.025</v>
      </c>
      <c r="LU50" s="343">
        <v>0.025</v>
      </c>
      <c r="LV50" s="343">
        <v>0.025</v>
      </c>
      <c r="LW50" s="343">
        <v>0.025</v>
      </c>
      <c r="LX50" s="343">
        <v>0.025</v>
      </c>
      <c r="LY50" s="343">
        <v>0.005</v>
      </c>
      <c r="LZ50" s="343">
        <v>0.005</v>
      </c>
      <c r="MA50" s="343">
        <v>0.005</v>
      </c>
      <c r="MB50" s="343">
        <v>0.005</v>
      </c>
      <c r="MC50" s="343">
        <v>0.005</v>
      </c>
      <c r="MD50" s="343">
        <v>0.0009</v>
      </c>
      <c r="ME50" s="343">
        <v>0.0009</v>
      </c>
      <c r="MF50" s="343">
        <v>0.0009</v>
      </c>
      <c r="MG50" s="343">
        <v>0.0009</v>
      </c>
      <c r="MH50" s="343">
        <v>0.0009</v>
      </c>
      <c r="MI50" s="343">
        <v>0.0006</v>
      </c>
      <c r="MJ50" s="343">
        <v>0.00045</v>
      </c>
      <c r="MK50" s="343">
        <v>0.0004</v>
      </c>
      <c r="ML50" s="343">
        <v>0.0003</v>
      </c>
      <c r="MM50" s="343">
        <v>0.00025</v>
      </c>
      <c r="MN50" s="343">
        <v>0.00025</v>
      </c>
      <c r="MO50" s="343">
        <v>0.0002</v>
      </c>
      <c r="MP50" s="343">
        <v>0.0002</v>
      </c>
      <c r="MQ50" s="343"/>
      <c r="MR50" s="104">
        <v>1</v>
      </c>
      <c r="MS50" s="104">
        <v>1</v>
      </c>
      <c r="MT50" s="104">
        <v>1</v>
      </c>
      <c r="MU50" s="104">
        <v>1</v>
      </c>
      <c r="MV50" s="104">
        <v>1</v>
      </c>
      <c r="MW50" s="104">
        <v>1</v>
      </c>
      <c r="MX50" s="91">
        <v>1</v>
      </c>
      <c r="MY50" s="91">
        <v>1</v>
      </c>
      <c r="MZ50" s="91">
        <v>1</v>
      </c>
      <c r="NA50" s="91">
        <v>1</v>
      </c>
      <c r="NB50" s="91">
        <v>1</v>
      </c>
      <c r="NC50" s="91">
        <v>1</v>
      </c>
      <c r="ND50" s="91">
        <v>1</v>
      </c>
      <c r="NE50" s="91">
        <v>1</v>
      </c>
      <c r="NF50" s="91">
        <v>1</v>
      </c>
      <c r="NG50" s="91">
        <v>2</v>
      </c>
      <c r="NH50" s="91">
        <v>2</v>
      </c>
      <c r="NI50" s="91">
        <v>2</v>
      </c>
      <c r="NJ50" s="91">
        <v>2</v>
      </c>
      <c r="NK50" s="91">
        <v>2</v>
      </c>
      <c r="NL50" s="91">
        <v>2</v>
      </c>
      <c r="NM50" s="91">
        <v>2</v>
      </c>
      <c r="NN50" s="91">
        <v>2</v>
      </c>
      <c r="NO50" s="91">
        <v>2</v>
      </c>
      <c r="NP50" s="91">
        <v>2</v>
      </c>
      <c r="NQ50" s="91">
        <v>2</v>
      </c>
      <c r="NR50" s="91">
        <v>2</v>
      </c>
      <c r="NS50" s="91">
        <v>2</v>
      </c>
      <c r="NU50" s="345">
        <f t="shared" si="365"/>
        <v>0.0125</v>
      </c>
      <c r="NV50" s="345">
        <f t="shared" si="366"/>
        <v>0.025</v>
      </c>
      <c r="NW50" s="345">
        <f t="shared" si="367"/>
        <v>0.0375</v>
      </c>
      <c r="NX50" s="345">
        <f t="shared" si="368"/>
        <v>0.05</v>
      </c>
      <c r="NY50" s="345">
        <f t="shared" si="369"/>
        <v>0.0625</v>
      </c>
      <c r="NZ50" s="345">
        <f t="shared" si="370"/>
        <v>0.0625</v>
      </c>
      <c r="OA50" s="345">
        <f t="shared" si="371"/>
        <v>0.125</v>
      </c>
      <c r="OB50" s="345">
        <f t="shared" si="372"/>
        <v>0.1875</v>
      </c>
      <c r="OC50" s="345">
        <f t="shared" si="373"/>
        <v>0.25</v>
      </c>
      <c r="OD50" s="345">
        <f t="shared" si="374"/>
        <v>0.3125</v>
      </c>
      <c r="OE50" s="345">
        <f t="shared" si="375"/>
        <v>0.125</v>
      </c>
      <c r="OF50" s="345">
        <f t="shared" si="376"/>
        <v>0.25</v>
      </c>
      <c r="OG50" s="345">
        <f t="shared" si="377"/>
        <v>0.375</v>
      </c>
      <c r="OH50" s="345">
        <f t="shared" si="378"/>
        <v>0.5</v>
      </c>
      <c r="OI50" s="345">
        <f t="shared" si="379"/>
        <v>0.625</v>
      </c>
      <c r="OJ50" s="345">
        <f t="shared" si="380"/>
        <v>0.1125</v>
      </c>
      <c r="OK50" s="345">
        <f t="shared" si="381"/>
        <v>0.225</v>
      </c>
      <c r="OL50" s="345">
        <f t="shared" si="382"/>
        <v>0.3375</v>
      </c>
      <c r="OM50" s="345">
        <f t="shared" si="383"/>
        <v>0.45</v>
      </c>
      <c r="ON50" s="345">
        <f t="shared" si="384"/>
        <v>0.5625</v>
      </c>
      <c r="OO50" s="345">
        <f t="shared" si="385"/>
        <v>0.5625</v>
      </c>
      <c r="OP50" s="345">
        <f t="shared" si="386"/>
        <v>0.5625</v>
      </c>
      <c r="OQ50" s="345">
        <f t="shared" si="387"/>
        <v>0.625</v>
      </c>
      <c r="OR50" s="345">
        <f t="shared" si="388"/>
        <v>0.5625</v>
      </c>
      <c r="OS50" s="345">
        <f t="shared" si="389"/>
        <v>0.546875</v>
      </c>
      <c r="OT50" s="345">
        <f t="shared" si="390"/>
        <v>0.625</v>
      </c>
      <c r="OU50" s="345">
        <f t="shared" si="391"/>
        <v>0.5625</v>
      </c>
      <c r="OV50" s="345">
        <f t="shared" si="392"/>
        <v>0.625</v>
      </c>
      <c r="OX50"/>
      <c r="OY50" s="355"/>
      <c r="OZ50" s="355" t="s">
        <v>474</v>
      </c>
      <c r="PA50" s="355" t="s">
        <v>475</v>
      </c>
      <c r="PB50"/>
      <c r="PC50"/>
      <c r="PD50"/>
      <c r="PE50" s="369"/>
      <c r="PF50" s="370">
        <f>PF$3*$F50*$AG50*PF$4/'[1]Sheet3 '!$AJ$5</f>
        <v>0.07</v>
      </c>
      <c r="PG50" s="370">
        <f>PG$3*$F50*$AG50*PG$4/'[1]Sheet3 '!$AJ$5</f>
        <v>0.069975</v>
      </c>
      <c r="PH50" s="370">
        <f>PH$3*$F50*$AG50*PH$4/'[1]Sheet3 '!$AJ$5</f>
        <v>0.07</v>
      </c>
      <c r="PI50" s="370">
        <f>PI$3*$F50*$AG50*PI$4/'[1]Sheet3 '!$AJ$5</f>
        <v>0.063</v>
      </c>
      <c r="PJ50" s="370">
        <f>PJ$3*$F50*$AG50*PJ$4/'[1]Sheet3 '!$AJ$5</f>
        <v>0.063</v>
      </c>
      <c r="PK50" s="370">
        <f>PK$3*$F50*$AG50*PK$4/'[1]Sheet3 '!$AJ$5</f>
        <v>0.06</v>
      </c>
      <c r="PL50" s="370">
        <f>PL$3*$F50*$AG50*PL$4/'[1]Sheet3 '!$AJ$5</f>
        <v>0.054</v>
      </c>
      <c r="PM50" s="370">
        <f>PM$3*$F50*$AG50*PM$4/'[1]Sheet3 '!$AJ$5</f>
        <v>0.051</v>
      </c>
      <c r="PN50" s="370">
        <f>PN$3*$F50*$AG50*PN$4/'[1]Sheet3 '!$AJ$5</f>
        <v>0.0463</v>
      </c>
      <c r="PO50" s="370">
        <f>PO$3*$F50*$AG50*PO$4/'[1]Sheet3 '!$AJ$5</f>
        <v>0.04</v>
      </c>
      <c r="PP50" s="370">
        <f>PP$3*$F50*$AG50*PP$4/'[1]Sheet3 '!$AJ$5</f>
        <v>0.036</v>
      </c>
      <c r="PQ50" s="370">
        <f>PQ$3*$F50*$AG50*PQ$4/'[1]Sheet3 '!$AJ$5</f>
        <v>0.032</v>
      </c>
      <c r="PR50" s="370">
        <f>PR$3*$F50*$AG50*PR$4/'[1]Sheet3 '!$AJ$5</f>
        <v>0.02</v>
      </c>
      <c r="PS50" s="367"/>
      <c r="PT50" s="367"/>
      <c r="PU50" s="367"/>
    </row>
    <row r="51" s="91" customFormat="1" ht="16.2" spans="1:437">
      <c r="A51" s="39">
        <v>62</v>
      </c>
      <c r="B51" s="39" t="s">
        <v>511</v>
      </c>
      <c r="C51" s="39">
        <v>6</v>
      </c>
      <c r="D51" s="39">
        <v>-1</v>
      </c>
      <c r="E51" s="39"/>
      <c r="F51" s="115">
        <v>1950</v>
      </c>
      <c r="G51" s="107" t="s">
        <v>566</v>
      </c>
      <c r="H51" s="39">
        <f t="shared" si="232"/>
        <v>1950</v>
      </c>
      <c r="I51" s="127" t="s">
        <v>567</v>
      </c>
      <c r="J51" s="74">
        <v>1500</v>
      </c>
      <c r="K51" s="127" t="s">
        <v>568</v>
      </c>
      <c r="L51" s="127"/>
      <c r="M51" s="128">
        <v>38</v>
      </c>
      <c r="N51" s="39">
        <f t="shared" si="396"/>
        <v>0</v>
      </c>
      <c r="O51" s="39">
        <f t="shared" si="397"/>
        <v>0</v>
      </c>
      <c r="P51" s="39">
        <v>0</v>
      </c>
      <c r="Q51" s="140">
        <v>3.6458338</v>
      </c>
      <c r="R51" s="91">
        <v>10</v>
      </c>
      <c r="S51" s="141">
        <v>0</v>
      </c>
      <c r="T51" s="146">
        <f t="shared" si="233"/>
        <v>0.65</v>
      </c>
      <c r="U51" s="143">
        <f t="shared" si="221"/>
        <v>6</v>
      </c>
      <c r="V51" s="143" t="s">
        <v>405</v>
      </c>
      <c r="W51" s="147">
        <v>0</v>
      </c>
      <c r="X51" s="143">
        <v>15</v>
      </c>
      <c r="Y51" s="166">
        <v>1</v>
      </c>
      <c r="Z51" s="143" t="str">
        <f t="shared" si="212"/>
        <v>[[0,1],[0,1],[0,1],[0,1],[0,1],[0,1],[0,1],[0,1],[0,1],[0,1],[0,2],[0,4],[0,6],[0,8],[0,10],[0,20],[0,40],[0,60],[0,80],[0,100]]</v>
      </c>
      <c r="AA51" s="143">
        <v>1</v>
      </c>
      <c r="AB51" s="143">
        <v>1</v>
      </c>
      <c r="AC51" s="143" t="str">
        <f t="shared" si="234"/>
        <v>[[1,1],[1,1],[1,1],[1,1],[1,1],[1,1],[1,1],[1,1],[1,1],[1,1],[1,1],[1,1],[1,1],[1,1],[1,1],[1,1],[1,1],[1,1],[1,1],[1,1]]</v>
      </c>
      <c r="AD51" s="39">
        <v>0</v>
      </c>
      <c r="AE51" s="167">
        <v>0.25</v>
      </c>
      <c r="AF51" s="168">
        <f t="shared" si="226"/>
        <v>0</v>
      </c>
      <c r="AG51" s="168">
        <v>0.1</v>
      </c>
      <c r="AH51" s="168">
        <v>0</v>
      </c>
      <c r="AI51" s="186">
        <v>0</v>
      </c>
      <c r="AJ51" s="186">
        <v>0.01</v>
      </c>
      <c r="AK51" s="186">
        <v>0.004</v>
      </c>
      <c r="AL51" s="187">
        <v>0.0001</v>
      </c>
      <c r="AM51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51" s="39" t="str">
        <f t="shared" si="213"/>
        <v>[[10,5],[12,2],[15,2]]</v>
      </c>
      <c r="AO51" s="195" t="str">
        <f t="shared" si="214"/>
        <v>[0,0,0]</v>
      </c>
      <c r="AP51" s="195">
        <v>0</v>
      </c>
      <c r="AQ51" s="195">
        <v>1</v>
      </c>
      <c r="AR51" s="195">
        <f t="shared" si="236"/>
        <v>1</v>
      </c>
      <c r="AS51" s="195">
        <v>1</v>
      </c>
      <c r="AT51" s="195">
        <v>1</v>
      </c>
      <c r="AU51" s="196" t="s">
        <v>515</v>
      </c>
      <c r="AV51" s="195">
        <v>4</v>
      </c>
      <c r="AW51" s="199">
        <v>16</v>
      </c>
      <c r="AX51" s="39">
        <v>1</v>
      </c>
      <c r="AY51" s="39">
        <v>0</v>
      </c>
      <c r="AZ51" s="96">
        <v>3</v>
      </c>
      <c r="BA51" s="39">
        <v>6</v>
      </c>
      <c r="BB51" s="96" t="s">
        <v>365</v>
      </c>
      <c r="BC51" s="39">
        <f>BC44</f>
        <v>1</v>
      </c>
      <c r="BD51" s="115">
        <v>1.5</v>
      </c>
      <c r="BE51" s="39"/>
      <c r="BF51" s="39"/>
      <c r="BG51" s="39">
        <v>1</v>
      </c>
      <c r="BH51" s="39">
        <v>1</v>
      </c>
      <c r="BI51" s="39" t="s">
        <v>516</v>
      </c>
      <c r="BJ51" s="205">
        <v>1</v>
      </c>
      <c r="BK51" s="203">
        <v>1</v>
      </c>
      <c r="BL51" s="39">
        <f>BL44</f>
        <v>1378</v>
      </c>
      <c r="BM51" s="96" t="s">
        <v>291</v>
      </c>
      <c r="BN51" s="39">
        <v>1</v>
      </c>
      <c r="BO51" s="39" t="s">
        <v>292</v>
      </c>
      <c r="BP51" s="39" t="s">
        <v>489</v>
      </c>
      <c r="BQ51" s="207" t="s">
        <v>517</v>
      </c>
      <c r="BR51" s="207" t="s">
        <v>517</v>
      </c>
      <c r="BS51" s="128">
        <v>40000</v>
      </c>
      <c r="BT51" s="128">
        <v>2</v>
      </c>
      <c r="BU51" s="128">
        <v>10</v>
      </c>
      <c r="BV51" s="128">
        <v>12</v>
      </c>
      <c r="BW51" s="127" t="s">
        <v>518</v>
      </c>
      <c r="BX51" s="218">
        <v>16</v>
      </c>
      <c r="BY51" s="128">
        <f t="shared" si="237"/>
        <v>10</v>
      </c>
      <c r="BZ51" s="219" t="str">
        <f t="shared" si="238"/>
        <v>[10,10,0,10]</v>
      </c>
      <c r="CA51" s="42">
        <v>0</v>
      </c>
      <c r="CB51" s="42">
        <v>0</v>
      </c>
      <c r="CC51" s="42">
        <v>0</v>
      </c>
      <c r="CD51" s="42">
        <v>0</v>
      </c>
      <c r="CE51" s="42">
        <v>0</v>
      </c>
      <c r="CF51" s="42">
        <v>0</v>
      </c>
      <c r="CG51" s="42">
        <v>0</v>
      </c>
      <c r="CH51" s="42" t="str">
        <f t="shared" si="398"/>
        <v>1,1,1,1,1,1,1</v>
      </c>
      <c r="CI51" s="42" t="str">
        <f t="shared" si="399"/>
        <v/>
      </c>
      <c r="CJ51" s="42">
        <v>100</v>
      </c>
      <c r="CK51" s="42">
        <v>100</v>
      </c>
      <c r="CL51" s="42">
        <v>5</v>
      </c>
      <c r="CM51" s="42"/>
      <c r="CN51" s="42"/>
      <c r="CO51" s="42"/>
      <c r="CP51" s="42"/>
      <c r="CQ51" s="42"/>
      <c r="CR51" s="42"/>
      <c r="CS51" s="53" t="s">
        <v>297</v>
      </c>
      <c r="CT51" s="53">
        <v>1</v>
      </c>
      <c r="CU51" s="42"/>
      <c r="CV51" s="42" t="str">
        <f t="shared" si="400"/>
        <v/>
      </c>
      <c r="CW51" s="42"/>
      <c r="CX51" s="42"/>
      <c r="CY51" s="42"/>
      <c r="CZ51" s="42"/>
      <c r="DA51" s="42" t="str">
        <f t="shared" si="401"/>
        <v/>
      </c>
      <c r="DB51" s="42"/>
      <c r="DC51" s="42"/>
      <c r="DD51" s="42"/>
      <c r="DE51" s="42"/>
      <c r="DF51" s="42" t="str">
        <f t="shared" si="402"/>
        <v/>
      </c>
      <c r="DG51" s="42"/>
      <c r="DH51" s="42"/>
      <c r="DI51" s="42"/>
      <c r="DJ51" s="42"/>
      <c r="DK51" s="42" t="str">
        <f t="shared" si="403"/>
        <v/>
      </c>
      <c r="DL51" s="42">
        <v>2</v>
      </c>
      <c r="DM51" s="42">
        <v>0</v>
      </c>
      <c r="DN51" s="42">
        <v>0</v>
      </c>
      <c r="DO51" s="42">
        <f>F51</f>
        <v>1950</v>
      </c>
      <c r="DP51" s="42" t="str">
        <f t="shared" si="404"/>
        <v/>
      </c>
      <c r="DQ51" s="42">
        <v>2</v>
      </c>
      <c r="DR51" s="42">
        <v>0</v>
      </c>
      <c r="DS51" s="42">
        <v>0</v>
      </c>
      <c r="DT51" s="42">
        <f>F51</f>
        <v>1950</v>
      </c>
      <c r="DU51" s="42" t="s">
        <v>519</v>
      </c>
      <c r="DV51" s="238">
        <f t="shared" si="412"/>
        <v>10</v>
      </c>
      <c r="DW51" s="238">
        <f t="shared" si="413"/>
        <v>10</v>
      </c>
      <c r="DX51" s="238">
        <v>0</v>
      </c>
      <c r="DY51" s="128">
        <f t="shared" si="239"/>
        <v>10</v>
      </c>
      <c r="DZ51" s="128"/>
      <c r="EK51" s="269">
        <f t="shared" si="240"/>
        <v>2145</v>
      </c>
      <c r="EL51" s="270">
        <v>0</v>
      </c>
      <c r="EM51" s="108">
        <v>10</v>
      </c>
      <c r="EN51" s="108">
        <v>5</v>
      </c>
      <c r="EO51" s="108">
        <v>12</v>
      </c>
      <c r="EP51" s="108">
        <v>2</v>
      </c>
      <c r="EQ51" s="108">
        <v>15</v>
      </c>
      <c r="ER51" s="108">
        <v>2</v>
      </c>
      <c r="ES51" s="108">
        <f t="shared" si="241"/>
        <v>11.5555555555556</v>
      </c>
      <c r="ET51" s="108">
        <f t="shared" si="242"/>
        <v>7.5</v>
      </c>
      <c r="EU51" s="283">
        <f t="shared" si="243"/>
        <v>0</v>
      </c>
      <c r="EV51" s="108">
        <f t="shared" si="244"/>
        <v>15</v>
      </c>
      <c r="EW51" s="293">
        <f t="shared" si="245"/>
        <v>0</v>
      </c>
      <c r="EX51" s="108">
        <f t="shared" si="246"/>
        <v>22.5</v>
      </c>
      <c r="EY51" s="294">
        <f t="shared" si="247"/>
        <v>0</v>
      </c>
      <c r="FB51" s="299"/>
      <c r="FG51" s="310"/>
      <c r="FH51" s="146">
        <v>0</v>
      </c>
      <c r="FI51" s="146">
        <v>1</v>
      </c>
      <c r="FJ51" s="310">
        <f t="shared" si="248"/>
        <v>0</v>
      </c>
      <c r="FK51" s="146">
        <f t="shared" si="249"/>
        <v>0</v>
      </c>
      <c r="FL51" s="146">
        <f t="shared" si="250"/>
        <v>1</v>
      </c>
      <c r="FM51" s="310">
        <f t="shared" si="251"/>
        <v>0</v>
      </c>
      <c r="FN51" s="146">
        <f t="shared" si="252"/>
        <v>0</v>
      </c>
      <c r="FO51" s="146">
        <f t="shared" si="253"/>
        <v>1</v>
      </c>
      <c r="FP51" s="310">
        <f t="shared" si="254"/>
        <v>0</v>
      </c>
      <c r="FQ51" s="146">
        <f t="shared" si="255"/>
        <v>0</v>
      </c>
      <c r="FR51" s="146">
        <f t="shared" si="256"/>
        <v>1</v>
      </c>
      <c r="FS51" s="310">
        <f t="shared" si="257"/>
        <v>0</v>
      </c>
      <c r="FT51" s="146">
        <f t="shared" si="258"/>
        <v>0</v>
      </c>
      <c r="FU51" s="146">
        <f t="shared" si="259"/>
        <v>1</v>
      </c>
      <c r="FV51" s="310">
        <f t="shared" si="260"/>
        <v>0</v>
      </c>
      <c r="FW51" s="146">
        <f t="shared" si="261"/>
        <v>0</v>
      </c>
      <c r="FX51" s="146">
        <f t="shared" si="262"/>
        <v>1</v>
      </c>
      <c r="FY51" s="310">
        <f t="shared" si="263"/>
        <v>0</v>
      </c>
      <c r="FZ51" s="146">
        <f t="shared" si="264"/>
        <v>0</v>
      </c>
      <c r="GA51" s="146">
        <f t="shared" si="265"/>
        <v>1</v>
      </c>
      <c r="GB51" s="310">
        <f t="shared" si="266"/>
        <v>0</v>
      </c>
      <c r="GC51" s="146">
        <f t="shared" si="267"/>
        <v>0</v>
      </c>
      <c r="GD51" s="146">
        <f t="shared" si="268"/>
        <v>1</v>
      </c>
      <c r="GE51" s="310">
        <f t="shared" si="269"/>
        <v>0</v>
      </c>
      <c r="GF51" s="146">
        <f t="shared" si="270"/>
        <v>0</v>
      </c>
      <c r="GG51" s="146">
        <f t="shared" si="271"/>
        <v>1</v>
      </c>
      <c r="GH51" s="310">
        <f t="shared" si="272"/>
        <v>0</v>
      </c>
      <c r="GI51" s="146">
        <f t="shared" si="273"/>
        <v>0</v>
      </c>
      <c r="GJ51" s="146">
        <f t="shared" si="274"/>
        <v>1</v>
      </c>
      <c r="GK51" s="310">
        <f t="shared" si="275"/>
        <v>0</v>
      </c>
      <c r="GL51" s="146">
        <f t="shared" si="276"/>
        <v>0</v>
      </c>
      <c r="GM51" s="146">
        <f t="shared" si="277"/>
        <v>2</v>
      </c>
      <c r="GN51" s="310">
        <f t="shared" si="278"/>
        <v>0</v>
      </c>
      <c r="GO51" s="146">
        <f t="shared" si="279"/>
        <v>0</v>
      </c>
      <c r="GP51" s="146">
        <f t="shared" si="280"/>
        <v>4</v>
      </c>
      <c r="GQ51" s="310">
        <f t="shared" si="281"/>
        <v>0</v>
      </c>
      <c r="GR51" s="146">
        <f t="shared" si="282"/>
        <v>0</v>
      </c>
      <c r="GS51" s="146">
        <f t="shared" si="283"/>
        <v>6</v>
      </c>
      <c r="GT51" s="310">
        <f t="shared" si="284"/>
        <v>0</v>
      </c>
      <c r="GU51" s="146">
        <f t="shared" si="285"/>
        <v>0</v>
      </c>
      <c r="GV51" s="146">
        <f t="shared" si="286"/>
        <v>8</v>
      </c>
      <c r="GW51" s="310">
        <f t="shared" si="287"/>
        <v>0</v>
      </c>
      <c r="GX51" s="146">
        <f t="shared" si="288"/>
        <v>0</v>
      </c>
      <c r="GY51" s="146">
        <f t="shared" si="289"/>
        <v>10</v>
      </c>
      <c r="GZ51" s="310">
        <f t="shared" si="290"/>
        <v>0</v>
      </c>
      <c r="HA51" s="146">
        <f t="shared" si="291"/>
        <v>0</v>
      </c>
      <c r="HB51" s="146">
        <f t="shared" si="292"/>
        <v>20</v>
      </c>
      <c r="HC51" s="310">
        <f t="shared" si="293"/>
        <v>0</v>
      </c>
      <c r="HD51" s="146">
        <f t="shared" si="294"/>
        <v>0</v>
      </c>
      <c r="HE51" s="146">
        <f t="shared" si="295"/>
        <v>40</v>
      </c>
      <c r="HF51" s="310">
        <f t="shared" si="296"/>
        <v>0</v>
      </c>
      <c r="HG51" s="146">
        <f t="shared" si="297"/>
        <v>0</v>
      </c>
      <c r="HH51" s="146">
        <f t="shared" si="298"/>
        <v>60</v>
      </c>
      <c r="HI51" s="310">
        <f t="shared" si="299"/>
        <v>0</v>
      </c>
      <c r="HJ51" s="146">
        <f t="shared" si="300"/>
        <v>0</v>
      </c>
      <c r="HK51" s="146">
        <f t="shared" si="301"/>
        <v>80</v>
      </c>
      <c r="HL51" s="310">
        <f t="shared" si="302"/>
        <v>0</v>
      </c>
      <c r="HM51" s="146">
        <f t="shared" si="303"/>
        <v>0</v>
      </c>
      <c r="HN51" s="146">
        <f t="shared" si="304"/>
        <v>100</v>
      </c>
      <c r="HO51" s="310">
        <f t="shared" si="305"/>
        <v>0</v>
      </c>
      <c r="HQ51" s="299"/>
      <c r="HV51" s="310"/>
      <c r="HW51" s="146">
        <v>1</v>
      </c>
      <c r="HX51" s="146">
        <v>1</v>
      </c>
      <c r="HY51" s="310">
        <f t="shared" si="306"/>
        <v>0.000216666666666667</v>
      </c>
      <c r="HZ51" s="146">
        <f t="shared" si="307"/>
        <v>1</v>
      </c>
      <c r="IA51" s="146">
        <f t="shared" si="308"/>
        <v>1</v>
      </c>
      <c r="IB51" s="310">
        <f t="shared" si="309"/>
        <v>0.000433333333333334</v>
      </c>
      <c r="IC51" s="146">
        <f t="shared" si="310"/>
        <v>1</v>
      </c>
      <c r="ID51" s="146">
        <f t="shared" si="311"/>
        <v>1</v>
      </c>
      <c r="IE51" s="310">
        <f t="shared" si="312"/>
        <v>0.000650000000000001</v>
      </c>
      <c r="IF51" s="146">
        <f t="shared" si="313"/>
        <v>1</v>
      </c>
      <c r="IG51" s="146">
        <f t="shared" si="314"/>
        <v>1</v>
      </c>
      <c r="IH51" s="310">
        <f t="shared" si="315"/>
        <v>0.000866666666666667</v>
      </c>
      <c r="II51" s="146">
        <f t="shared" si="316"/>
        <v>1</v>
      </c>
      <c r="IJ51" s="146">
        <f t="shared" si="317"/>
        <v>1</v>
      </c>
      <c r="IK51" s="310">
        <f t="shared" si="318"/>
        <v>0.00108333333333333</v>
      </c>
      <c r="IL51" s="146">
        <f t="shared" si="319"/>
        <v>1</v>
      </c>
      <c r="IM51" s="146">
        <f t="shared" si="320"/>
        <v>1</v>
      </c>
      <c r="IN51" s="310">
        <f t="shared" si="321"/>
        <v>0.00216666666666667</v>
      </c>
      <c r="IO51" s="146">
        <f t="shared" si="322"/>
        <v>1</v>
      </c>
      <c r="IP51" s="146">
        <f t="shared" si="323"/>
        <v>1</v>
      </c>
      <c r="IQ51" s="310">
        <f t="shared" si="324"/>
        <v>0.00433333333333334</v>
      </c>
      <c r="IR51" s="146">
        <f t="shared" si="325"/>
        <v>1</v>
      </c>
      <c r="IS51" s="146">
        <f t="shared" si="326"/>
        <v>1</v>
      </c>
      <c r="IT51" s="310">
        <f t="shared" si="327"/>
        <v>0.0065</v>
      </c>
      <c r="IU51" s="146">
        <f t="shared" si="328"/>
        <v>1</v>
      </c>
      <c r="IV51" s="146">
        <f t="shared" si="329"/>
        <v>1</v>
      </c>
      <c r="IW51" s="310">
        <f t="shared" si="330"/>
        <v>0.00866666666666667</v>
      </c>
      <c r="IX51" s="146">
        <f t="shared" si="331"/>
        <v>1</v>
      </c>
      <c r="IY51" s="146">
        <f t="shared" si="332"/>
        <v>1</v>
      </c>
      <c r="IZ51" s="310">
        <f t="shared" si="333"/>
        <v>0.0108333333333333</v>
      </c>
      <c r="JA51" s="146">
        <f t="shared" si="334"/>
        <v>1</v>
      </c>
      <c r="JB51" s="146">
        <f t="shared" si="335"/>
        <v>1</v>
      </c>
      <c r="JC51" s="310">
        <f t="shared" si="336"/>
        <v>0.0216666666666667</v>
      </c>
      <c r="JD51" s="146">
        <f t="shared" si="337"/>
        <v>1</v>
      </c>
      <c r="JE51" s="146">
        <f t="shared" si="338"/>
        <v>1</v>
      </c>
      <c r="JF51" s="310">
        <f t="shared" si="339"/>
        <v>0.0433333333333334</v>
      </c>
      <c r="JG51" s="146">
        <f t="shared" si="340"/>
        <v>1</v>
      </c>
      <c r="JH51" s="146">
        <f t="shared" si="341"/>
        <v>1</v>
      </c>
      <c r="JI51" s="310">
        <f t="shared" si="342"/>
        <v>0.0650000000000001</v>
      </c>
      <c r="JJ51" s="146">
        <f t="shared" si="343"/>
        <v>1</v>
      </c>
      <c r="JK51" s="146">
        <f t="shared" si="344"/>
        <v>1</v>
      </c>
      <c r="JL51" s="310">
        <f t="shared" si="345"/>
        <v>0.0866666666666667</v>
      </c>
      <c r="JM51" s="146">
        <f t="shared" si="346"/>
        <v>1</v>
      </c>
      <c r="JN51" s="146">
        <f t="shared" si="347"/>
        <v>1</v>
      </c>
      <c r="JO51" s="310">
        <f t="shared" si="348"/>
        <v>0.108333333333333</v>
      </c>
      <c r="JP51" s="146">
        <f t="shared" si="349"/>
        <v>1</v>
      </c>
      <c r="JQ51" s="146">
        <f t="shared" si="350"/>
        <v>1</v>
      </c>
      <c r="JR51" s="310">
        <f t="shared" si="351"/>
        <v>0.216666666666667</v>
      </c>
      <c r="JS51" s="146">
        <f t="shared" si="352"/>
        <v>1</v>
      </c>
      <c r="JT51" s="146">
        <f t="shared" si="353"/>
        <v>1</v>
      </c>
      <c r="JU51" s="310">
        <f t="shared" si="354"/>
        <v>0.433333333333334</v>
      </c>
      <c r="JV51" s="146">
        <f t="shared" si="355"/>
        <v>1</v>
      </c>
      <c r="JW51" s="146">
        <f t="shared" si="356"/>
        <v>1</v>
      </c>
      <c r="JX51" s="310">
        <f t="shared" si="357"/>
        <v>0.650000000000001</v>
      </c>
      <c r="JY51" s="146">
        <f t="shared" si="358"/>
        <v>1</v>
      </c>
      <c r="JZ51" s="146">
        <f t="shared" si="359"/>
        <v>1</v>
      </c>
      <c r="KA51" s="310">
        <f t="shared" si="360"/>
        <v>0.866666666666667</v>
      </c>
      <c r="KB51" s="146">
        <f t="shared" si="361"/>
        <v>1</v>
      </c>
      <c r="KC51" s="146">
        <f t="shared" si="362"/>
        <v>1</v>
      </c>
      <c r="KD51" s="310">
        <f t="shared" si="363"/>
        <v>1.08333333333333</v>
      </c>
      <c r="KI51" s="334">
        <f t="shared" ref="KI51:LB51" si="418">$AI51*KI$4/10000*$F51*KI$3/$KQ$1</f>
        <v>0</v>
      </c>
      <c r="KJ51" s="334">
        <f t="shared" si="418"/>
        <v>0</v>
      </c>
      <c r="KK51" s="334">
        <f t="shared" si="418"/>
        <v>0</v>
      </c>
      <c r="KL51" s="334">
        <f t="shared" si="418"/>
        <v>0</v>
      </c>
      <c r="KM51" s="334">
        <f t="shared" si="418"/>
        <v>0</v>
      </c>
      <c r="KN51" s="334">
        <f t="shared" si="418"/>
        <v>0</v>
      </c>
      <c r="KO51" s="334">
        <f t="shared" si="418"/>
        <v>0</v>
      </c>
      <c r="KP51" s="334">
        <f t="shared" si="418"/>
        <v>0</v>
      </c>
      <c r="KQ51" s="334">
        <f t="shared" si="418"/>
        <v>0</v>
      </c>
      <c r="KR51" s="334">
        <f t="shared" si="418"/>
        <v>0</v>
      </c>
      <c r="KS51" s="334">
        <f t="shared" si="418"/>
        <v>0</v>
      </c>
      <c r="KT51" s="334">
        <f t="shared" si="418"/>
        <v>0</v>
      </c>
      <c r="KU51" s="334">
        <f t="shared" si="418"/>
        <v>0</v>
      </c>
      <c r="KV51" s="334">
        <f t="shared" si="418"/>
        <v>0</v>
      </c>
      <c r="KW51" s="334">
        <f t="shared" si="418"/>
        <v>0</v>
      </c>
      <c r="KX51" s="334">
        <f t="shared" si="418"/>
        <v>0</v>
      </c>
      <c r="KY51" s="334">
        <f t="shared" si="418"/>
        <v>0</v>
      </c>
      <c r="KZ51" s="334">
        <f t="shared" si="418"/>
        <v>0</v>
      </c>
      <c r="LA51" s="334">
        <f t="shared" si="418"/>
        <v>0</v>
      </c>
      <c r="LB51" s="334">
        <f t="shared" si="418"/>
        <v>0</v>
      </c>
      <c r="LI51" s="91">
        <v>0.195</v>
      </c>
      <c r="LJ51" s="91">
        <v>0.78</v>
      </c>
      <c r="LK51" s="91">
        <v>0.975</v>
      </c>
      <c r="LN51" s="344"/>
      <c r="LO51" s="343">
        <v>0.05</v>
      </c>
      <c r="LP51" s="343">
        <v>0.05</v>
      </c>
      <c r="LQ51" s="343">
        <v>0.05</v>
      </c>
      <c r="LR51" s="343">
        <v>0.05</v>
      </c>
      <c r="LS51" s="343">
        <v>0.05</v>
      </c>
      <c r="LT51" s="343">
        <v>0.025</v>
      </c>
      <c r="LU51" s="343">
        <v>0.025</v>
      </c>
      <c r="LV51" s="343">
        <v>0.025</v>
      </c>
      <c r="LW51" s="343">
        <v>0.025</v>
      </c>
      <c r="LX51" s="343">
        <v>0.025</v>
      </c>
      <c r="LY51" s="343">
        <v>0.005</v>
      </c>
      <c r="LZ51" s="343">
        <v>0.005</v>
      </c>
      <c r="MA51" s="343">
        <v>0.005</v>
      </c>
      <c r="MB51" s="343">
        <v>0.005</v>
      </c>
      <c r="MC51" s="343">
        <v>0.005</v>
      </c>
      <c r="MD51" s="343">
        <v>0.0009</v>
      </c>
      <c r="ME51" s="343">
        <v>0.0009</v>
      </c>
      <c r="MF51" s="343">
        <v>0.0009</v>
      </c>
      <c r="MG51" s="343">
        <v>0.0009</v>
      </c>
      <c r="MH51" s="343">
        <v>0.0009</v>
      </c>
      <c r="MI51" s="343">
        <v>0.0006</v>
      </c>
      <c r="MJ51" s="343">
        <v>0.00045</v>
      </c>
      <c r="MK51" s="343">
        <v>0.0004</v>
      </c>
      <c r="ML51" s="343">
        <v>0.0003</v>
      </c>
      <c r="MM51" s="343">
        <v>0.00025</v>
      </c>
      <c r="MN51" s="343">
        <v>0.00025</v>
      </c>
      <c r="MO51" s="343">
        <v>0.0002</v>
      </c>
      <c r="MP51" s="343">
        <v>0.0002</v>
      </c>
      <c r="MQ51" s="343"/>
      <c r="MR51" s="104">
        <v>1</v>
      </c>
      <c r="MS51" s="104">
        <v>1</v>
      </c>
      <c r="MT51" s="104">
        <v>1</v>
      </c>
      <c r="MU51" s="104">
        <v>1</v>
      </c>
      <c r="MV51" s="104">
        <v>1</v>
      </c>
      <c r="MW51" s="104">
        <v>1</v>
      </c>
      <c r="MX51" s="91">
        <v>5</v>
      </c>
      <c r="MY51" s="91">
        <v>5</v>
      </c>
      <c r="MZ51" s="91">
        <v>5</v>
      </c>
      <c r="NA51" s="91">
        <v>5</v>
      </c>
      <c r="NB51" s="91">
        <v>5</v>
      </c>
      <c r="NC51" s="91">
        <v>5</v>
      </c>
      <c r="ND51" s="91">
        <v>5</v>
      </c>
      <c r="NE51" s="91">
        <v>5</v>
      </c>
      <c r="NF51" s="91">
        <v>5</v>
      </c>
      <c r="NG51" s="91">
        <v>10</v>
      </c>
      <c r="NH51" s="91">
        <v>10</v>
      </c>
      <c r="NI51" s="91">
        <v>10</v>
      </c>
      <c r="NJ51" s="91">
        <v>10</v>
      </c>
      <c r="NK51" s="91">
        <v>10</v>
      </c>
      <c r="NL51" s="91">
        <v>10</v>
      </c>
      <c r="NM51" s="91">
        <v>10</v>
      </c>
      <c r="NN51" s="91">
        <v>10</v>
      </c>
      <c r="NO51" s="91">
        <v>10</v>
      </c>
      <c r="NP51" s="91">
        <v>10</v>
      </c>
      <c r="NQ51" s="91">
        <v>10</v>
      </c>
      <c r="NR51" s="91">
        <v>10</v>
      </c>
      <c r="NS51" s="91">
        <v>10</v>
      </c>
      <c r="NU51" s="345">
        <f t="shared" si="365"/>
        <v>0.0975</v>
      </c>
      <c r="NV51" s="345">
        <f t="shared" si="366"/>
        <v>0.195</v>
      </c>
      <c r="NW51" s="345">
        <f t="shared" si="367"/>
        <v>0.2925</v>
      </c>
      <c r="NX51" s="345">
        <f t="shared" si="368"/>
        <v>0.39</v>
      </c>
      <c r="NY51" s="345">
        <f t="shared" si="369"/>
        <v>0.4875</v>
      </c>
      <c r="NZ51" s="345">
        <f t="shared" si="370"/>
        <v>0.4875</v>
      </c>
      <c r="OA51" s="345">
        <f t="shared" si="371"/>
        <v>0.195</v>
      </c>
      <c r="OB51" s="345">
        <f t="shared" si="372"/>
        <v>0.2925</v>
      </c>
      <c r="OC51" s="345">
        <f t="shared" si="373"/>
        <v>0.39</v>
      </c>
      <c r="OD51" s="345">
        <f t="shared" si="374"/>
        <v>0.4875</v>
      </c>
      <c r="OE51" s="345">
        <f t="shared" si="375"/>
        <v>0.195</v>
      </c>
      <c r="OF51" s="345">
        <f t="shared" si="376"/>
        <v>0.39</v>
      </c>
      <c r="OG51" s="345">
        <f t="shared" si="377"/>
        <v>0.585</v>
      </c>
      <c r="OH51" s="345">
        <f t="shared" si="378"/>
        <v>0.78</v>
      </c>
      <c r="OI51" s="345">
        <f t="shared" si="379"/>
        <v>0.975</v>
      </c>
      <c r="OJ51" s="345">
        <f t="shared" si="380"/>
        <v>0.1755</v>
      </c>
      <c r="OK51" s="345">
        <f t="shared" si="381"/>
        <v>0.351</v>
      </c>
      <c r="OL51" s="345">
        <f t="shared" si="382"/>
        <v>0.5265</v>
      </c>
      <c r="OM51" s="345">
        <f t="shared" si="383"/>
        <v>0.702</v>
      </c>
      <c r="ON51" s="345">
        <f t="shared" si="384"/>
        <v>0.8775</v>
      </c>
      <c r="OO51" s="345">
        <f t="shared" si="385"/>
        <v>0.8775</v>
      </c>
      <c r="OP51" s="345">
        <f t="shared" si="386"/>
        <v>0.8775</v>
      </c>
      <c r="OQ51" s="345">
        <f t="shared" si="387"/>
        <v>0.975</v>
      </c>
      <c r="OR51" s="345">
        <f t="shared" si="388"/>
        <v>0.8775</v>
      </c>
      <c r="OS51" s="345">
        <f t="shared" si="389"/>
        <v>0.853125</v>
      </c>
      <c r="OT51" s="345">
        <f t="shared" si="390"/>
        <v>0.975</v>
      </c>
      <c r="OU51" s="345">
        <f t="shared" si="391"/>
        <v>0.8775</v>
      </c>
      <c r="OV51" s="345">
        <f t="shared" si="392"/>
        <v>0.975</v>
      </c>
      <c r="OX51"/>
      <c r="OY51" s="356">
        <v>0.05</v>
      </c>
      <c r="OZ51" s="357">
        <v>0.310077519379845</v>
      </c>
      <c r="PA51" s="377">
        <v>0.147329650092081</v>
      </c>
      <c r="PB51"/>
      <c r="PC51"/>
      <c r="PD51"/>
      <c r="PE51" s="369"/>
      <c r="PF51" s="370">
        <f>PF$3*$F51*$AG51*PF$4/'[1]Sheet3 '!$AJ$5</f>
        <v>0.546</v>
      </c>
      <c r="PG51" s="370">
        <f>PG$3*$F51*$AG51*PG$4/'[1]Sheet3 '!$AJ$5</f>
        <v>0.545805</v>
      </c>
      <c r="PH51" s="370">
        <f>PH$3*$F51*$AG51*PH$4/'[1]Sheet3 '!$AJ$5</f>
        <v>0.546</v>
      </c>
      <c r="PI51" s="370">
        <f>PI$3*$F51*$AG51*PI$4/'[1]Sheet3 '!$AJ$5</f>
        <v>0.4914</v>
      </c>
      <c r="PJ51" s="370">
        <f>PJ$3*$F51*$AG51*PJ$4/'[1]Sheet3 '!$AJ$5</f>
        <v>0.4914</v>
      </c>
      <c r="PK51" s="370">
        <f>PK$3*$F51*$AG51*PK$4/'[1]Sheet3 '!$AJ$5</f>
        <v>0.468</v>
      </c>
      <c r="PL51" s="370">
        <f>PL$3*$F51*$AG51*PL$4/'[1]Sheet3 '!$AJ$5</f>
        <v>0.4212</v>
      </c>
      <c r="PM51" s="370">
        <f>PM$3*$F51*$AG51*PM$4/'[1]Sheet3 '!$AJ$5</f>
        <v>0.3978</v>
      </c>
      <c r="PN51" s="370">
        <f>PN$3*$F51*$AG51*PN$4/'[1]Sheet3 '!$AJ$5</f>
        <v>0.36114</v>
      </c>
      <c r="PO51" s="370">
        <f>PO$3*$F51*$AG51*PO$4/'[1]Sheet3 '!$AJ$5</f>
        <v>0.312</v>
      </c>
      <c r="PP51" s="370">
        <f>PP$3*$F51*$AG51*PP$4/'[1]Sheet3 '!$AJ$5</f>
        <v>0.2808</v>
      </c>
      <c r="PQ51" s="370">
        <f>PQ$3*$F51*$AG51*PQ$4/'[1]Sheet3 '!$AJ$5</f>
        <v>0.2496</v>
      </c>
      <c r="PR51" s="370">
        <f>PR$3*$F51*$AG51*PR$4/'[1]Sheet3 '!$AJ$5</f>
        <v>0.156</v>
      </c>
      <c r="PS51" s="367"/>
      <c r="PT51" s="367"/>
      <c r="PU51" s="367"/>
    </row>
    <row r="52" s="91" customFormat="1" ht="16.2" spans="1:437">
      <c r="A52" s="39">
        <v>63</v>
      </c>
      <c r="B52" s="39" t="s">
        <v>569</v>
      </c>
      <c r="C52" s="39">
        <v>6</v>
      </c>
      <c r="D52" s="39">
        <v>-1</v>
      </c>
      <c r="E52" s="39"/>
      <c r="F52" s="39">
        <v>575</v>
      </c>
      <c r="G52" s="114" t="s">
        <v>570</v>
      </c>
      <c r="H52" s="39">
        <f t="shared" si="232"/>
        <v>575</v>
      </c>
      <c r="I52" s="127"/>
      <c r="J52" s="39">
        <f t="shared" ref="J52:J66" si="419">F52</f>
        <v>575</v>
      </c>
      <c r="K52" s="127" t="s">
        <v>571</v>
      </c>
      <c r="L52" s="127"/>
      <c r="M52" s="128">
        <v>73</v>
      </c>
      <c r="N52" s="39">
        <f t="shared" si="396"/>
        <v>0</v>
      </c>
      <c r="O52" s="39">
        <f t="shared" si="397"/>
        <v>0</v>
      </c>
      <c r="P52" s="39">
        <v>0</v>
      </c>
      <c r="Q52" s="140">
        <v>0.3993052</v>
      </c>
      <c r="R52" s="91">
        <v>5</v>
      </c>
      <c r="S52" s="141">
        <v>0</v>
      </c>
      <c r="T52" s="146">
        <f t="shared" si="233"/>
        <v>0.191667</v>
      </c>
      <c r="U52" s="143">
        <f t="shared" si="221"/>
        <v>4</v>
      </c>
      <c r="V52" s="143" t="s">
        <v>287</v>
      </c>
      <c r="W52" s="147">
        <v>0</v>
      </c>
      <c r="X52" s="143">
        <v>15</v>
      </c>
      <c r="Y52" s="166">
        <v>1</v>
      </c>
      <c r="Z52" s="143" t="str">
        <f t="shared" si="212"/>
        <v>[[0,1],[0,1],[0,1],[0,1],[0,1],[0,1],[0,1],[0,1],[0,1],[0,1],[0,2],[0,4],[0,6],[0,8],[0,10],[0,20],[0,40],[0,60],[0,80],[0,100]]</v>
      </c>
      <c r="AA52" s="143">
        <v>1</v>
      </c>
      <c r="AB52" s="143">
        <v>1</v>
      </c>
      <c r="AC52" s="143" t="str">
        <f t="shared" si="234"/>
        <v>[[1,1],[1,1],[1,1],[1,1],[1,1],[1,1],[1,1],[1,1],[1,1],[1,1],[1,1],[1,1],[1,1],[1,1],[1,1],[1,1],[1,1],[1,1],[1,1],[1,1]]</v>
      </c>
      <c r="AD52" s="39">
        <v>0</v>
      </c>
      <c r="AE52" s="169">
        <v>0.25</v>
      </c>
      <c r="AF52" s="168">
        <f t="shared" si="226"/>
        <v>0</v>
      </c>
      <c r="AG52" s="168">
        <v>0.1</v>
      </c>
      <c r="AH52" s="168">
        <v>0</v>
      </c>
      <c r="AI52" s="186">
        <v>0.05</v>
      </c>
      <c r="AJ52" s="168">
        <v>0.02</v>
      </c>
      <c r="AK52" s="186">
        <v>0.008</v>
      </c>
      <c r="AL52" s="187">
        <v>0.0002</v>
      </c>
      <c r="AM52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52" s="39" t="str">
        <f t="shared" si="213"/>
        <v>[[10,5],[12,2],[15,2]]</v>
      </c>
      <c r="AO52" s="195" t="str">
        <f t="shared" si="214"/>
        <v>[0.663462,0.331731,0.221154]</v>
      </c>
      <c r="AP52" s="195">
        <v>0</v>
      </c>
      <c r="AQ52" s="195">
        <v>1</v>
      </c>
      <c r="AR52" s="195">
        <f t="shared" si="236"/>
        <v>1</v>
      </c>
      <c r="AS52" s="195">
        <v>1</v>
      </c>
      <c r="AT52" s="195">
        <v>1</v>
      </c>
      <c r="AU52" s="196" t="s">
        <v>572</v>
      </c>
      <c r="AV52" s="195">
        <v>4</v>
      </c>
      <c r="AW52" s="199">
        <v>16</v>
      </c>
      <c r="AX52" s="39">
        <v>1</v>
      </c>
      <c r="AY52" s="39">
        <v>1</v>
      </c>
      <c r="AZ52" s="96">
        <v>3</v>
      </c>
      <c r="BA52" s="39">
        <v>6</v>
      </c>
      <c r="BB52" s="96" t="s">
        <v>289</v>
      </c>
      <c r="BC52" s="39">
        <v>1</v>
      </c>
      <c r="BD52" s="115">
        <v>1</v>
      </c>
      <c r="BE52" s="39"/>
      <c r="BF52" s="39"/>
      <c r="BG52" s="39">
        <v>1</v>
      </c>
      <c r="BH52" s="39">
        <v>1</v>
      </c>
      <c r="BI52" s="39" t="s">
        <v>573</v>
      </c>
      <c r="BJ52" s="205">
        <v>1</v>
      </c>
      <c r="BK52" s="203">
        <v>1</v>
      </c>
      <c r="BL52" s="39">
        <f t="shared" ref="BL52:BL57" si="420">F52</f>
        <v>575</v>
      </c>
      <c r="BM52" s="96" t="s">
        <v>574</v>
      </c>
      <c r="BN52" s="39">
        <v>1</v>
      </c>
      <c r="BO52" s="39" t="s">
        <v>292</v>
      </c>
      <c r="BP52" s="39" t="s">
        <v>489</v>
      </c>
      <c r="BQ52" s="213" t="s">
        <v>575</v>
      </c>
      <c r="BR52" s="213" t="s">
        <v>575</v>
      </c>
      <c r="BS52" s="128">
        <v>49300</v>
      </c>
      <c r="BT52" s="128">
        <v>2</v>
      </c>
      <c r="BU52" s="128">
        <v>60</v>
      </c>
      <c r="BV52" s="128">
        <v>10</v>
      </c>
      <c r="BW52" s="127" t="s">
        <v>295</v>
      </c>
      <c r="BX52" s="218">
        <v>12</v>
      </c>
      <c r="BY52" s="128">
        <f t="shared" si="237"/>
        <v>5</v>
      </c>
      <c r="BZ52" s="219" t="str">
        <f t="shared" si="238"/>
        <v>[5,5,0,5]</v>
      </c>
      <c r="CA52" s="42">
        <v>0</v>
      </c>
      <c r="CB52" s="42">
        <v>1</v>
      </c>
      <c r="CC52" s="42">
        <v>0</v>
      </c>
      <c r="CD52" s="42">
        <v>0</v>
      </c>
      <c r="CE52" s="42">
        <v>0</v>
      </c>
      <c r="CF52" s="42">
        <v>1</v>
      </c>
      <c r="CG52" s="42">
        <v>0</v>
      </c>
      <c r="CH52" s="42" t="str">
        <f t="shared" si="398"/>
        <v>1,1,1,1,1,1,1</v>
      </c>
      <c r="CI52" s="42" t="str">
        <f t="shared" si="399"/>
        <v>"2|0,1,3|0|0|575",</v>
      </c>
      <c r="CJ52" s="42">
        <v>50</v>
      </c>
      <c r="CK52" s="42">
        <v>50</v>
      </c>
      <c r="CL52" s="222">
        <v>3</v>
      </c>
      <c r="CM52" s="42"/>
      <c r="CN52" s="42"/>
      <c r="CO52" s="46"/>
      <c r="CP52" s="42"/>
      <c r="CQ52" s="46"/>
      <c r="CR52" s="42"/>
      <c r="CS52" s="53" t="s">
        <v>297</v>
      </c>
      <c r="CT52" s="53">
        <v>1</v>
      </c>
      <c r="CU52" s="42"/>
      <c r="CV52" s="42" t="str">
        <f t="shared" si="400"/>
        <v/>
      </c>
      <c r="CW52" s="42"/>
      <c r="CX52" s="42"/>
      <c r="CY52" s="42"/>
      <c r="CZ52" s="42"/>
      <c r="DA52" s="42">
        <f t="shared" si="401"/>
        <v>2</v>
      </c>
      <c r="DB52" s="42" t="s">
        <v>495</v>
      </c>
      <c r="DC52" s="42">
        <v>0</v>
      </c>
      <c r="DD52" s="42">
        <v>0</v>
      </c>
      <c r="DE52" s="42">
        <f>F52</f>
        <v>575</v>
      </c>
      <c r="DF52" s="42" t="str">
        <f t="shared" si="402"/>
        <v/>
      </c>
      <c r="DG52" s="42"/>
      <c r="DH52" s="42"/>
      <c r="DI52" s="42"/>
      <c r="DJ52" s="42"/>
      <c r="DK52" s="42" t="str">
        <f t="shared" si="403"/>
        <v/>
      </c>
      <c r="DL52" s="42"/>
      <c r="DM52" s="42"/>
      <c r="DN52" s="42"/>
      <c r="DO52" s="42"/>
      <c r="DP52" s="42" t="str">
        <f t="shared" si="404"/>
        <v/>
      </c>
      <c r="DQ52" s="42"/>
      <c r="DR52" s="42"/>
      <c r="DS52" s="42"/>
      <c r="DT52" s="42"/>
      <c r="DU52" s="42" t="s">
        <v>576</v>
      </c>
      <c r="DV52" s="238">
        <f t="shared" si="412"/>
        <v>5</v>
      </c>
      <c r="DW52" s="238">
        <f t="shared" si="413"/>
        <v>5</v>
      </c>
      <c r="DX52" s="238">
        <v>0</v>
      </c>
      <c r="DY52" s="128">
        <f t="shared" si="239"/>
        <v>5</v>
      </c>
      <c r="DZ52" s="128"/>
      <c r="EK52" s="269">
        <f t="shared" si="240"/>
        <v>632.5</v>
      </c>
      <c r="EL52" s="270">
        <v>0.1</v>
      </c>
      <c r="EM52" s="108">
        <v>10</v>
      </c>
      <c r="EN52" s="108">
        <v>5</v>
      </c>
      <c r="EO52" s="108">
        <v>12</v>
      </c>
      <c r="EP52" s="108">
        <v>2</v>
      </c>
      <c r="EQ52" s="108">
        <v>15</v>
      </c>
      <c r="ER52" s="108">
        <v>2</v>
      </c>
      <c r="ES52" s="108">
        <f t="shared" si="241"/>
        <v>11.5555555555556</v>
      </c>
      <c r="ET52" s="108">
        <f t="shared" si="242"/>
        <v>7.5</v>
      </c>
      <c r="EU52" s="283">
        <f t="shared" si="243"/>
        <v>0.663462</v>
      </c>
      <c r="EV52" s="108">
        <f t="shared" si="244"/>
        <v>15</v>
      </c>
      <c r="EW52" s="293">
        <f t="shared" si="245"/>
        <v>0.331731</v>
      </c>
      <c r="EX52" s="108">
        <f t="shared" si="246"/>
        <v>22.5</v>
      </c>
      <c r="EY52" s="294">
        <f t="shared" si="247"/>
        <v>0.221154</v>
      </c>
      <c r="FB52" s="299"/>
      <c r="FG52" s="310"/>
      <c r="FH52" s="146">
        <v>0</v>
      </c>
      <c r="FI52" s="146">
        <v>1</v>
      </c>
      <c r="FJ52" s="310">
        <f t="shared" si="248"/>
        <v>0</v>
      </c>
      <c r="FK52" s="146">
        <f t="shared" si="249"/>
        <v>0</v>
      </c>
      <c r="FL52" s="146">
        <f t="shared" si="250"/>
        <v>1</v>
      </c>
      <c r="FM52" s="310">
        <f t="shared" si="251"/>
        <v>0</v>
      </c>
      <c r="FN52" s="146">
        <f t="shared" si="252"/>
        <v>0</v>
      </c>
      <c r="FO52" s="146">
        <f t="shared" si="253"/>
        <v>1</v>
      </c>
      <c r="FP52" s="310">
        <f t="shared" si="254"/>
        <v>0</v>
      </c>
      <c r="FQ52" s="146">
        <f t="shared" si="255"/>
        <v>0</v>
      </c>
      <c r="FR52" s="146">
        <f t="shared" si="256"/>
        <v>1</v>
      </c>
      <c r="FS52" s="310">
        <f t="shared" si="257"/>
        <v>0</v>
      </c>
      <c r="FT52" s="146">
        <f t="shared" si="258"/>
        <v>0</v>
      </c>
      <c r="FU52" s="146">
        <f t="shared" si="259"/>
        <v>1</v>
      </c>
      <c r="FV52" s="310">
        <f t="shared" si="260"/>
        <v>0</v>
      </c>
      <c r="FW52" s="146">
        <f t="shared" si="261"/>
        <v>0</v>
      </c>
      <c r="FX52" s="146">
        <f t="shared" si="262"/>
        <v>1</v>
      </c>
      <c r="FY52" s="310">
        <f t="shared" si="263"/>
        <v>0</v>
      </c>
      <c r="FZ52" s="146">
        <f t="shared" si="264"/>
        <v>0</v>
      </c>
      <c r="GA52" s="146">
        <f t="shared" si="265"/>
        <v>1</v>
      </c>
      <c r="GB52" s="310">
        <f t="shared" si="266"/>
        <v>0</v>
      </c>
      <c r="GC52" s="146">
        <f t="shared" si="267"/>
        <v>0</v>
      </c>
      <c r="GD52" s="146">
        <f t="shared" si="268"/>
        <v>1</v>
      </c>
      <c r="GE52" s="310">
        <f t="shared" si="269"/>
        <v>0</v>
      </c>
      <c r="GF52" s="146">
        <f t="shared" si="270"/>
        <v>0</v>
      </c>
      <c r="GG52" s="146">
        <f t="shared" si="271"/>
        <v>1</v>
      </c>
      <c r="GH52" s="310">
        <f t="shared" si="272"/>
        <v>0</v>
      </c>
      <c r="GI52" s="146">
        <f t="shared" si="273"/>
        <v>0</v>
      </c>
      <c r="GJ52" s="146">
        <f t="shared" si="274"/>
        <v>1</v>
      </c>
      <c r="GK52" s="310">
        <f t="shared" si="275"/>
        <v>0</v>
      </c>
      <c r="GL52" s="146">
        <f t="shared" si="276"/>
        <v>0</v>
      </c>
      <c r="GM52" s="146">
        <f t="shared" si="277"/>
        <v>2</v>
      </c>
      <c r="GN52" s="310">
        <f t="shared" si="278"/>
        <v>0</v>
      </c>
      <c r="GO52" s="146">
        <f t="shared" si="279"/>
        <v>0</v>
      </c>
      <c r="GP52" s="146">
        <f t="shared" si="280"/>
        <v>4</v>
      </c>
      <c r="GQ52" s="310">
        <f t="shared" si="281"/>
        <v>0</v>
      </c>
      <c r="GR52" s="146">
        <f t="shared" si="282"/>
        <v>0</v>
      </c>
      <c r="GS52" s="146">
        <f t="shared" si="283"/>
        <v>6</v>
      </c>
      <c r="GT52" s="310">
        <f t="shared" si="284"/>
        <v>0</v>
      </c>
      <c r="GU52" s="146">
        <f t="shared" si="285"/>
        <v>0</v>
      </c>
      <c r="GV52" s="146">
        <f t="shared" si="286"/>
        <v>8</v>
      </c>
      <c r="GW52" s="310">
        <f t="shared" si="287"/>
        <v>0</v>
      </c>
      <c r="GX52" s="146">
        <f t="shared" si="288"/>
        <v>0</v>
      </c>
      <c r="GY52" s="146">
        <f t="shared" si="289"/>
        <v>10</v>
      </c>
      <c r="GZ52" s="310">
        <f t="shared" si="290"/>
        <v>0</v>
      </c>
      <c r="HA52" s="146">
        <f t="shared" si="291"/>
        <v>0</v>
      </c>
      <c r="HB52" s="146">
        <f t="shared" si="292"/>
        <v>20</v>
      </c>
      <c r="HC52" s="310">
        <f t="shared" si="293"/>
        <v>0</v>
      </c>
      <c r="HD52" s="146">
        <f t="shared" si="294"/>
        <v>0</v>
      </c>
      <c r="HE52" s="146">
        <f t="shared" si="295"/>
        <v>40</v>
      </c>
      <c r="HF52" s="310">
        <f t="shared" si="296"/>
        <v>0</v>
      </c>
      <c r="HG52" s="146">
        <f t="shared" si="297"/>
        <v>0</v>
      </c>
      <c r="HH52" s="146">
        <f t="shared" si="298"/>
        <v>60</v>
      </c>
      <c r="HI52" s="310">
        <f t="shared" si="299"/>
        <v>0</v>
      </c>
      <c r="HJ52" s="146">
        <f t="shared" si="300"/>
        <v>0</v>
      </c>
      <c r="HK52" s="146">
        <f t="shared" si="301"/>
        <v>80</v>
      </c>
      <c r="HL52" s="310">
        <f t="shared" si="302"/>
        <v>0</v>
      </c>
      <c r="HM52" s="146">
        <f t="shared" si="303"/>
        <v>0</v>
      </c>
      <c r="HN52" s="146">
        <f t="shared" si="304"/>
        <v>100</v>
      </c>
      <c r="HO52" s="310">
        <f t="shared" si="305"/>
        <v>0</v>
      </c>
      <c r="HQ52" s="299"/>
      <c r="HV52" s="310"/>
      <c r="HW52" s="326">
        <v>1</v>
      </c>
      <c r="HX52" s="146">
        <v>1</v>
      </c>
      <c r="HY52" s="310">
        <f t="shared" si="306"/>
        <v>6.38888888888889e-5</v>
      </c>
      <c r="HZ52" s="146">
        <f t="shared" si="307"/>
        <v>1</v>
      </c>
      <c r="IA52" s="146">
        <f t="shared" si="308"/>
        <v>1</v>
      </c>
      <c r="IB52" s="310">
        <f t="shared" si="309"/>
        <v>0.000127777777777778</v>
      </c>
      <c r="IC52" s="146">
        <f t="shared" si="310"/>
        <v>1</v>
      </c>
      <c r="ID52" s="146">
        <f t="shared" si="311"/>
        <v>1</v>
      </c>
      <c r="IE52" s="310">
        <f t="shared" si="312"/>
        <v>0.000191666666666667</v>
      </c>
      <c r="IF52" s="146">
        <f t="shared" si="313"/>
        <v>1</v>
      </c>
      <c r="IG52" s="146">
        <f t="shared" si="314"/>
        <v>1</v>
      </c>
      <c r="IH52" s="310">
        <f t="shared" si="315"/>
        <v>0.000255555555555556</v>
      </c>
      <c r="II52" s="146">
        <f t="shared" si="316"/>
        <v>1</v>
      </c>
      <c r="IJ52" s="146">
        <f t="shared" si="317"/>
        <v>1</v>
      </c>
      <c r="IK52" s="310">
        <f t="shared" si="318"/>
        <v>0.000319444444444445</v>
      </c>
      <c r="IL52" s="146">
        <f t="shared" si="319"/>
        <v>1</v>
      </c>
      <c r="IM52" s="146">
        <f t="shared" si="320"/>
        <v>1</v>
      </c>
      <c r="IN52" s="310">
        <f t="shared" si="321"/>
        <v>0.000638888888888889</v>
      </c>
      <c r="IO52" s="146">
        <f t="shared" si="322"/>
        <v>1</v>
      </c>
      <c r="IP52" s="146">
        <f t="shared" si="323"/>
        <v>1</v>
      </c>
      <c r="IQ52" s="310">
        <f t="shared" si="324"/>
        <v>0.00127777777777778</v>
      </c>
      <c r="IR52" s="146">
        <f t="shared" si="325"/>
        <v>1</v>
      </c>
      <c r="IS52" s="146">
        <f t="shared" si="326"/>
        <v>1</v>
      </c>
      <c r="IT52" s="310">
        <f t="shared" si="327"/>
        <v>0.00191666666666667</v>
      </c>
      <c r="IU52" s="146">
        <f t="shared" si="328"/>
        <v>1</v>
      </c>
      <c r="IV52" s="146">
        <f t="shared" si="329"/>
        <v>1</v>
      </c>
      <c r="IW52" s="310">
        <f t="shared" si="330"/>
        <v>0.00255555555555556</v>
      </c>
      <c r="IX52" s="146">
        <f t="shared" si="331"/>
        <v>1</v>
      </c>
      <c r="IY52" s="146">
        <f t="shared" si="332"/>
        <v>1</v>
      </c>
      <c r="IZ52" s="310">
        <f t="shared" si="333"/>
        <v>0.00319444444444445</v>
      </c>
      <c r="JA52" s="146">
        <f t="shared" si="334"/>
        <v>1</v>
      </c>
      <c r="JB52" s="146">
        <f t="shared" si="335"/>
        <v>1</v>
      </c>
      <c r="JC52" s="310">
        <f t="shared" si="336"/>
        <v>0.00638888888888889</v>
      </c>
      <c r="JD52" s="146">
        <f t="shared" si="337"/>
        <v>1</v>
      </c>
      <c r="JE52" s="146">
        <f t="shared" si="338"/>
        <v>1</v>
      </c>
      <c r="JF52" s="310">
        <f t="shared" si="339"/>
        <v>0.0127777777777778</v>
      </c>
      <c r="JG52" s="146">
        <f t="shared" si="340"/>
        <v>1</v>
      </c>
      <c r="JH52" s="146">
        <f t="shared" si="341"/>
        <v>1</v>
      </c>
      <c r="JI52" s="310">
        <f t="shared" si="342"/>
        <v>0.0191666666666667</v>
      </c>
      <c r="JJ52" s="146">
        <f t="shared" si="343"/>
        <v>1</v>
      </c>
      <c r="JK52" s="146">
        <f t="shared" si="344"/>
        <v>1</v>
      </c>
      <c r="JL52" s="310">
        <f t="shared" si="345"/>
        <v>0.0255555555555556</v>
      </c>
      <c r="JM52" s="146">
        <f t="shared" si="346"/>
        <v>1</v>
      </c>
      <c r="JN52" s="146">
        <f t="shared" si="347"/>
        <v>1</v>
      </c>
      <c r="JO52" s="310">
        <f t="shared" si="348"/>
        <v>0.0319444444444445</v>
      </c>
      <c r="JP52" s="146">
        <f t="shared" si="349"/>
        <v>1</v>
      </c>
      <c r="JQ52" s="146">
        <f t="shared" si="350"/>
        <v>1</v>
      </c>
      <c r="JR52" s="310">
        <f t="shared" si="351"/>
        <v>0.0638888888888889</v>
      </c>
      <c r="JS52" s="146">
        <f t="shared" si="352"/>
        <v>1</v>
      </c>
      <c r="JT52" s="146">
        <f t="shared" si="353"/>
        <v>1</v>
      </c>
      <c r="JU52" s="310">
        <f t="shared" si="354"/>
        <v>0.127777777777778</v>
      </c>
      <c r="JV52" s="146">
        <f t="shared" si="355"/>
        <v>1</v>
      </c>
      <c r="JW52" s="146">
        <f t="shared" si="356"/>
        <v>1</v>
      </c>
      <c r="JX52" s="310">
        <f t="shared" si="357"/>
        <v>0.191666666666667</v>
      </c>
      <c r="JY52" s="146">
        <f t="shared" si="358"/>
        <v>1</v>
      </c>
      <c r="JZ52" s="146">
        <f t="shared" si="359"/>
        <v>1</v>
      </c>
      <c r="KA52" s="310">
        <f t="shared" si="360"/>
        <v>0.255555555555556</v>
      </c>
      <c r="KB52" s="146">
        <f t="shared" si="361"/>
        <v>1</v>
      </c>
      <c r="KC52" s="146">
        <f t="shared" si="362"/>
        <v>1</v>
      </c>
      <c r="KD52" s="310">
        <f t="shared" si="363"/>
        <v>0.319444444444445</v>
      </c>
      <c r="KI52" s="334">
        <f t="shared" ref="KI52:LB52" si="421">$AI52*KI$4/10000*$F52*KI$3/$KQ$1</f>
        <v>0</v>
      </c>
      <c r="KJ52" s="334">
        <f t="shared" si="421"/>
        <v>0</v>
      </c>
      <c r="KK52" s="334">
        <f t="shared" si="421"/>
        <v>0</v>
      </c>
      <c r="KL52" s="334">
        <f t="shared" si="421"/>
        <v>0.023</v>
      </c>
      <c r="KM52" s="334">
        <f t="shared" si="421"/>
        <v>0.02875</v>
      </c>
      <c r="KN52" s="334">
        <f t="shared" si="421"/>
        <v>0.0575</v>
      </c>
      <c r="KO52" s="334">
        <f t="shared" si="421"/>
        <v>0.115</v>
      </c>
      <c r="KP52" s="334">
        <f t="shared" si="421"/>
        <v>0.1725</v>
      </c>
      <c r="KQ52" s="334">
        <f t="shared" si="421"/>
        <v>0.23</v>
      </c>
      <c r="KR52" s="334">
        <f t="shared" si="421"/>
        <v>0.2875</v>
      </c>
      <c r="KS52" s="334">
        <f t="shared" si="421"/>
        <v>0.575</v>
      </c>
      <c r="KT52" s="334">
        <f t="shared" si="421"/>
        <v>0.71875</v>
      </c>
      <c r="KU52" s="334">
        <f t="shared" si="421"/>
        <v>0.718635</v>
      </c>
      <c r="KV52" s="334">
        <f t="shared" si="421"/>
        <v>0.71852</v>
      </c>
      <c r="KW52" s="334">
        <f t="shared" si="421"/>
        <v>0.7184625</v>
      </c>
      <c r="KX52" s="334">
        <f t="shared" si="421"/>
        <v>0.718175</v>
      </c>
      <c r="KY52" s="334">
        <f t="shared" si="421"/>
        <v>0.7176</v>
      </c>
      <c r="KZ52" s="334">
        <f t="shared" si="421"/>
        <v>0.7176</v>
      </c>
      <c r="LA52" s="334">
        <f t="shared" si="421"/>
        <v>0.7176</v>
      </c>
      <c r="LB52" s="334">
        <f t="shared" si="421"/>
        <v>0.715875</v>
      </c>
      <c r="LI52" s="91">
        <v>0.115</v>
      </c>
      <c r="LJ52" s="91">
        <v>0.46</v>
      </c>
      <c r="LK52" s="91">
        <v>0.575</v>
      </c>
      <c r="LN52" s="108"/>
      <c r="LO52" s="343">
        <v>0.05</v>
      </c>
      <c r="LP52" s="343">
        <v>0.05</v>
      </c>
      <c r="LQ52" s="343">
        <v>0.05</v>
      </c>
      <c r="LR52" s="343">
        <v>0.05</v>
      </c>
      <c r="LS52" s="343">
        <v>0.05</v>
      </c>
      <c r="LT52" s="343">
        <v>0.025</v>
      </c>
      <c r="LU52" s="343">
        <v>0.025</v>
      </c>
      <c r="LV52" s="343">
        <v>0.025</v>
      </c>
      <c r="LW52" s="343">
        <v>0.025</v>
      </c>
      <c r="LX52" s="343">
        <v>0.025</v>
      </c>
      <c r="LY52" s="343">
        <v>0.005</v>
      </c>
      <c r="LZ52" s="343">
        <v>0.005</v>
      </c>
      <c r="MA52" s="343">
        <v>0.005</v>
      </c>
      <c r="MB52" s="343">
        <v>0.005</v>
      </c>
      <c r="MC52" s="343">
        <v>0.005</v>
      </c>
      <c r="MD52" s="343">
        <v>0.0009</v>
      </c>
      <c r="ME52" s="343">
        <v>0.0009</v>
      </c>
      <c r="MF52" s="343">
        <v>0.0009</v>
      </c>
      <c r="MG52" s="343">
        <v>0.0009</v>
      </c>
      <c r="MH52" s="343">
        <v>0.0009</v>
      </c>
      <c r="MI52" s="343">
        <v>0.0006</v>
      </c>
      <c r="MJ52" s="343">
        <v>0.00045</v>
      </c>
      <c r="MK52" s="343">
        <v>0.0004</v>
      </c>
      <c r="ML52" s="343">
        <v>0.0003</v>
      </c>
      <c r="MM52" s="343">
        <v>0.00025</v>
      </c>
      <c r="MN52" s="343">
        <v>0.00025</v>
      </c>
      <c r="MO52" s="343">
        <v>0.0002</v>
      </c>
      <c r="MP52" s="343">
        <v>0.0002</v>
      </c>
      <c r="MQ52" s="343"/>
      <c r="MR52" s="104">
        <v>1</v>
      </c>
      <c r="MS52" s="104">
        <v>1</v>
      </c>
      <c r="MT52" s="104">
        <v>1</v>
      </c>
      <c r="MU52" s="104">
        <v>1</v>
      </c>
      <c r="MV52" s="104">
        <v>1</v>
      </c>
      <c r="MW52" s="104">
        <v>1</v>
      </c>
      <c r="MX52" s="91">
        <v>3</v>
      </c>
      <c r="MY52" s="91">
        <v>3</v>
      </c>
      <c r="MZ52" s="91">
        <v>3</v>
      </c>
      <c r="NA52" s="91">
        <v>3</v>
      </c>
      <c r="NB52" s="91">
        <v>3</v>
      </c>
      <c r="NC52" s="91">
        <v>3</v>
      </c>
      <c r="ND52" s="91">
        <v>3</v>
      </c>
      <c r="NE52" s="91">
        <v>3</v>
      </c>
      <c r="NF52" s="91">
        <v>3</v>
      </c>
      <c r="NG52" s="91">
        <v>5</v>
      </c>
      <c r="NH52" s="91">
        <v>5</v>
      </c>
      <c r="NI52" s="91">
        <v>5</v>
      </c>
      <c r="NJ52" s="91">
        <v>5</v>
      </c>
      <c r="NK52" s="91">
        <v>5</v>
      </c>
      <c r="NL52" s="91">
        <v>5</v>
      </c>
      <c r="NM52" s="91">
        <v>5</v>
      </c>
      <c r="NN52" s="91">
        <v>5</v>
      </c>
      <c r="NO52" s="91">
        <v>5</v>
      </c>
      <c r="NP52" s="91">
        <v>5</v>
      </c>
      <c r="NQ52" s="91">
        <v>5</v>
      </c>
      <c r="NR52" s="91">
        <v>5</v>
      </c>
      <c r="NS52" s="91">
        <v>5</v>
      </c>
      <c r="NU52" s="345">
        <f t="shared" si="365"/>
        <v>0.02875</v>
      </c>
      <c r="NV52" s="345">
        <f t="shared" si="366"/>
        <v>0.0575</v>
      </c>
      <c r="NW52" s="345">
        <f t="shared" si="367"/>
        <v>0.08625</v>
      </c>
      <c r="NX52" s="345">
        <f t="shared" si="368"/>
        <v>0.115</v>
      </c>
      <c r="NY52" s="345">
        <f t="shared" si="369"/>
        <v>0.14375</v>
      </c>
      <c r="NZ52" s="345">
        <f t="shared" si="370"/>
        <v>0.14375</v>
      </c>
      <c r="OA52" s="345">
        <f t="shared" si="371"/>
        <v>0.0958333333333333</v>
      </c>
      <c r="OB52" s="345">
        <f t="shared" si="372"/>
        <v>0.14375</v>
      </c>
      <c r="OC52" s="345">
        <f t="shared" si="373"/>
        <v>0.191666666666667</v>
      </c>
      <c r="OD52" s="345">
        <f t="shared" si="374"/>
        <v>0.239583333333333</v>
      </c>
      <c r="OE52" s="345">
        <f t="shared" si="375"/>
        <v>0.0958333333333333</v>
      </c>
      <c r="OF52" s="345">
        <f t="shared" si="376"/>
        <v>0.191666666666667</v>
      </c>
      <c r="OG52" s="345">
        <f t="shared" si="377"/>
        <v>0.2875</v>
      </c>
      <c r="OH52" s="345">
        <f t="shared" si="378"/>
        <v>0.383333333333333</v>
      </c>
      <c r="OI52" s="345">
        <f t="shared" si="379"/>
        <v>0.479166666666667</v>
      </c>
      <c r="OJ52" s="345">
        <f t="shared" si="380"/>
        <v>0.1035</v>
      </c>
      <c r="OK52" s="345">
        <f t="shared" si="381"/>
        <v>0.207</v>
      </c>
      <c r="OL52" s="345">
        <f t="shared" si="382"/>
        <v>0.3105</v>
      </c>
      <c r="OM52" s="345">
        <f t="shared" si="383"/>
        <v>0.414</v>
      </c>
      <c r="ON52" s="345">
        <f t="shared" si="384"/>
        <v>0.5175</v>
      </c>
      <c r="OO52" s="345">
        <f t="shared" si="385"/>
        <v>0.5175</v>
      </c>
      <c r="OP52" s="345">
        <f t="shared" si="386"/>
        <v>0.5175</v>
      </c>
      <c r="OQ52" s="345">
        <f t="shared" si="387"/>
        <v>0.575</v>
      </c>
      <c r="OR52" s="345">
        <f t="shared" si="388"/>
        <v>0.5175</v>
      </c>
      <c r="OS52" s="345">
        <f t="shared" si="389"/>
        <v>0.503125</v>
      </c>
      <c r="OT52" s="345">
        <f t="shared" si="390"/>
        <v>0.575</v>
      </c>
      <c r="OU52" s="345">
        <f t="shared" si="391"/>
        <v>0.5175</v>
      </c>
      <c r="OV52" s="345">
        <f t="shared" si="392"/>
        <v>0.575</v>
      </c>
      <c r="OX52"/>
      <c r="OY52" s="356">
        <v>0.2</v>
      </c>
      <c r="OZ52" s="357">
        <v>0.0775193798449613</v>
      </c>
      <c r="PA52" s="377">
        <v>0.0368324125230203</v>
      </c>
      <c r="PB52"/>
      <c r="PC52"/>
      <c r="PD52"/>
      <c r="PE52" s="369"/>
      <c r="PF52" s="370">
        <f>PF$3*$F52*$AG52*PF$4/'[1]Sheet3 '!$AJ$5</f>
        <v>0.161</v>
      </c>
      <c r="PG52" s="370">
        <f>PG$3*$F52*$AG52*PG$4/'[1]Sheet3 '!$AJ$5</f>
        <v>0.1609425</v>
      </c>
      <c r="PH52" s="370">
        <f>PH$3*$F52*$AG52*PH$4/'[1]Sheet3 '!$AJ$5</f>
        <v>0.161</v>
      </c>
      <c r="PI52" s="370">
        <f>PI$3*$F52*$AG52*PI$4/'[1]Sheet3 '!$AJ$5</f>
        <v>0.1449</v>
      </c>
      <c r="PJ52" s="370">
        <f>PJ$3*$F52*$AG52*PJ$4/'[1]Sheet3 '!$AJ$5</f>
        <v>0.1449</v>
      </c>
      <c r="PK52" s="370">
        <f>PK$3*$F52*$AG52*PK$4/'[1]Sheet3 '!$AJ$5</f>
        <v>0.138</v>
      </c>
      <c r="PL52" s="370">
        <f>PL$3*$F52*$AG52*PL$4/'[1]Sheet3 '!$AJ$5</f>
        <v>0.1242</v>
      </c>
      <c r="PM52" s="370">
        <f>PM$3*$F52*$AG52*PM$4/'[1]Sheet3 '!$AJ$5</f>
        <v>0.1173</v>
      </c>
      <c r="PN52" s="370">
        <f>PN$3*$F52*$AG52*PN$4/'[1]Sheet3 '!$AJ$5</f>
        <v>0.10649</v>
      </c>
      <c r="PO52" s="370">
        <f>PO$3*$F52*$AG52*PO$4/'[1]Sheet3 '!$AJ$5</f>
        <v>0.092</v>
      </c>
      <c r="PP52" s="370">
        <f>PP$3*$F52*$AG52*PP$4/'[1]Sheet3 '!$AJ$5</f>
        <v>0.0828</v>
      </c>
      <c r="PQ52" s="370">
        <f>PQ$3*$F52*$AG52*PQ$4/'[1]Sheet3 '!$AJ$5</f>
        <v>0.0736</v>
      </c>
      <c r="PR52" s="370">
        <f>PR$3*$F52*$AG52*PR$4/'[1]Sheet3 '!$AJ$5</f>
        <v>0.046</v>
      </c>
      <c r="PS52" s="367"/>
      <c r="PT52" s="367"/>
      <c r="PU52" s="367"/>
    </row>
    <row r="53" ht="16.2" spans="1:437">
      <c r="A53" s="39">
        <v>44</v>
      </c>
      <c r="B53" s="39" t="s">
        <v>577</v>
      </c>
      <c r="C53" s="74">
        <v>5</v>
      </c>
      <c r="D53" s="39">
        <v>2</v>
      </c>
      <c r="E53" s="39"/>
      <c r="F53" s="39">
        <v>200</v>
      </c>
      <c r="G53" s="116"/>
      <c r="H53" s="39">
        <f t="shared" si="232"/>
        <v>200</v>
      </c>
      <c r="I53" s="131"/>
      <c r="J53" s="39">
        <f t="shared" si="419"/>
        <v>200</v>
      </c>
      <c r="K53" s="127"/>
      <c r="L53" s="127" t="s">
        <v>578</v>
      </c>
      <c r="M53" s="128">
        <f t="shared" si="178"/>
        <v>44</v>
      </c>
      <c r="N53" s="39">
        <f t="shared" si="396"/>
        <v>0</v>
      </c>
      <c r="O53" s="39">
        <f t="shared" si="397"/>
        <v>0</v>
      </c>
      <c r="P53" s="39">
        <v>0</v>
      </c>
      <c r="Q53" s="151">
        <v>0.1388884</v>
      </c>
      <c r="R53" s="91">
        <v>2</v>
      </c>
      <c r="S53" s="141">
        <v>0</v>
      </c>
      <c r="T53" s="146">
        <f t="shared" si="233"/>
        <v>0.066667</v>
      </c>
      <c r="U53" s="145">
        <v>0</v>
      </c>
      <c r="V53" s="143" t="s">
        <v>287</v>
      </c>
      <c r="W53" s="147">
        <v>0</v>
      </c>
      <c r="X53" s="145">
        <v>12</v>
      </c>
      <c r="Y53" s="166">
        <v>1</v>
      </c>
      <c r="Z53" s="143" t="str">
        <f t="shared" si="212"/>
        <v>[[0,1],[0,1],[0,1],[0,1],[0,1],[0,1],[0,1],[0,1],[0,1],[0,1],[0,2],[0,4],[0,6],[0,8],[0,10],[0,20],[0,40],[0,60],[0,80],[0,100]]</v>
      </c>
      <c r="AA53" s="143">
        <v>1</v>
      </c>
      <c r="AB53" s="143">
        <v>1</v>
      </c>
      <c r="AC53" s="143" t="str">
        <f t="shared" si="234"/>
        <v>[[0,1],[0,1],[0,1],[0,1],[0,1],[0,1],[0,1],[0,1],[0,1],[0,1],[0,1],[0,1],[0,1],[0,1],[0,1],[0,1],[0,1],[0,1],[0,1],[0,1]]</v>
      </c>
      <c r="AD53" s="39">
        <v>0</v>
      </c>
      <c r="AE53" s="167">
        <v>0</v>
      </c>
      <c r="AF53" s="172">
        <f t="shared" si="226"/>
        <v>0</v>
      </c>
      <c r="AG53" s="172">
        <v>0.1</v>
      </c>
      <c r="AH53" s="168">
        <v>0</v>
      </c>
      <c r="AI53" s="186">
        <v>0</v>
      </c>
      <c r="AJ53" s="168">
        <v>0</v>
      </c>
      <c r="AK53" s="168">
        <v>0</v>
      </c>
      <c r="AL53" s="187">
        <v>0</v>
      </c>
      <c r="AM53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53" s="39" t="str">
        <f t="shared" si="213"/>
        <v>[[8,5],[9,2],[10,2]]</v>
      </c>
      <c r="AO53" s="195" t="str">
        <f t="shared" si="214"/>
        <v>[0.307692,0.153846,0.102564]</v>
      </c>
      <c r="AP53" s="195">
        <v>0</v>
      </c>
      <c r="AQ53" s="195">
        <v>1</v>
      </c>
      <c r="AR53" s="195">
        <f t="shared" si="236"/>
        <v>1</v>
      </c>
      <c r="AS53" s="195">
        <v>1</v>
      </c>
      <c r="AT53" s="195">
        <v>1</v>
      </c>
      <c r="AU53" s="195" t="s">
        <v>505</v>
      </c>
      <c r="AV53" s="195">
        <v>3</v>
      </c>
      <c r="AW53" s="199">
        <v>12</v>
      </c>
      <c r="AX53" s="39">
        <v>1</v>
      </c>
      <c r="AY53" s="39">
        <v>0</v>
      </c>
      <c r="AZ53" s="96">
        <v>2</v>
      </c>
      <c r="BA53" s="96">
        <v>4</v>
      </c>
      <c r="BB53" s="96" t="s">
        <v>365</v>
      </c>
      <c r="BC53" s="39">
        <v>1.5</v>
      </c>
      <c r="BD53" s="115">
        <f>BC53*1.5</f>
        <v>2.25</v>
      </c>
      <c r="BE53" s="39"/>
      <c r="BF53" s="39"/>
      <c r="BG53" s="39">
        <v>1</v>
      </c>
      <c r="BH53" s="39">
        <v>1</v>
      </c>
      <c r="BI53" s="39" t="s">
        <v>516</v>
      </c>
      <c r="BJ53" s="203">
        <v>1</v>
      </c>
      <c r="BK53" s="203">
        <v>0.8</v>
      </c>
      <c r="BL53" s="96">
        <f t="shared" si="420"/>
        <v>200</v>
      </c>
      <c r="BM53" s="96" t="s">
        <v>291</v>
      </c>
      <c r="BN53" s="96">
        <v>1</v>
      </c>
      <c r="BO53" s="96" t="s">
        <v>579</v>
      </c>
      <c r="BP53" s="96" t="s">
        <v>489</v>
      </c>
      <c r="BQ53" s="214" t="s">
        <v>580</v>
      </c>
      <c r="BR53" s="214" t="s">
        <v>580</v>
      </c>
      <c r="BS53" s="128">
        <v>55001</v>
      </c>
      <c r="BT53" s="128">
        <v>2</v>
      </c>
      <c r="BU53" s="128"/>
      <c r="BV53" s="128"/>
      <c r="BW53" s="127" t="s">
        <v>295</v>
      </c>
      <c r="BX53" s="218">
        <v>0</v>
      </c>
      <c r="BY53" s="128">
        <f t="shared" si="237"/>
        <v>5</v>
      </c>
      <c r="BZ53" s="219" t="str">
        <f t="shared" si="238"/>
        <v>[5,5,0,5]</v>
      </c>
      <c r="CA53" s="42">
        <v>1</v>
      </c>
      <c r="CB53" s="42">
        <v>1</v>
      </c>
      <c r="CC53" s="42">
        <v>1</v>
      </c>
      <c r="CD53" s="42">
        <v>0</v>
      </c>
      <c r="CE53" s="46">
        <v>0</v>
      </c>
      <c r="CF53" s="42">
        <v>0</v>
      </c>
      <c r="CG53" s="42">
        <v>0</v>
      </c>
      <c r="CH53" s="42" t="str">
        <f t="shared" si="398"/>
        <v>0,0,0,0,0,0,0</v>
      </c>
      <c r="CI53" s="42" t="str">
        <f t="shared" si="399"/>
        <v>"1|0,1,3|0|0|200","2|2|0|0|200","3|2|0|0|200",</v>
      </c>
      <c r="CJ53" s="46"/>
      <c r="CK53" s="46"/>
      <c r="CL53" s="46"/>
      <c r="CM53" s="46"/>
      <c r="CN53" s="46"/>
      <c r="CO53" s="46"/>
      <c r="CP53" s="46" t="s">
        <v>581</v>
      </c>
      <c r="CQ53" s="46"/>
      <c r="CR53" s="46"/>
      <c r="CS53" s="53" t="s">
        <v>297</v>
      </c>
      <c r="CT53" s="53">
        <v>1</v>
      </c>
      <c r="CU53" s="42"/>
      <c r="CV53" s="42">
        <f t="shared" si="400"/>
        <v>1</v>
      </c>
      <c r="CW53" s="42" t="s">
        <v>495</v>
      </c>
      <c r="CX53" s="42">
        <v>0</v>
      </c>
      <c r="CY53" s="42">
        <v>0</v>
      </c>
      <c r="CZ53" s="42">
        <f>F53</f>
        <v>200</v>
      </c>
      <c r="DA53" s="42">
        <f t="shared" si="401"/>
        <v>2</v>
      </c>
      <c r="DB53" s="42">
        <v>2</v>
      </c>
      <c r="DC53" s="42">
        <v>0</v>
      </c>
      <c r="DD53" s="42">
        <v>0</v>
      </c>
      <c r="DE53" s="42">
        <f>F53</f>
        <v>200</v>
      </c>
      <c r="DF53" s="42">
        <f t="shared" si="402"/>
        <v>3</v>
      </c>
      <c r="DG53" s="42">
        <v>2</v>
      </c>
      <c r="DH53" s="42">
        <v>0</v>
      </c>
      <c r="DI53" s="42">
        <v>0</v>
      </c>
      <c r="DJ53" s="42">
        <f>F53</f>
        <v>200</v>
      </c>
      <c r="DK53" s="42" t="str">
        <f t="shared" si="403"/>
        <v/>
      </c>
      <c r="DL53" s="42">
        <v>2</v>
      </c>
      <c r="DM53" s="42">
        <v>0</v>
      </c>
      <c r="DN53" s="42">
        <v>0</v>
      </c>
      <c r="DO53" s="42">
        <f>F53</f>
        <v>200</v>
      </c>
      <c r="DP53" s="42" t="str">
        <f t="shared" si="404"/>
        <v/>
      </c>
      <c r="DQ53" s="42">
        <v>2</v>
      </c>
      <c r="DR53" s="42">
        <v>0</v>
      </c>
      <c r="DS53" s="42">
        <v>0</v>
      </c>
      <c r="DT53" s="42">
        <f>F53</f>
        <v>200</v>
      </c>
      <c r="DU53" s="42" t="s">
        <v>582</v>
      </c>
      <c r="DV53" s="238">
        <f t="shared" si="412"/>
        <v>5</v>
      </c>
      <c r="DW53" s="238">
        <f t="shared" si="413"/>
        <v>5</v>
      </c>
      <c r="DX53" s="238">
        <v>0</v>
      </c>
      <c r="DY53" s="128">
        <f t="shared" si="239"/>
        <v>5</v>
      </c>
      <c r="DZ53" s="128"/>
      <c r="EK53" s="269">
        <f t="shared" si="240"/>
        <v>220</v>
      </c>
      <c r="EL53" s="270">
        <v>0.1</v>
      </c>
      <c r="EM53" s="271">
        <v>8</v>
      </c>
      <c r="EN53" s="108">
        <v>5</v>
      </c>
      <c r="EO53" s="271">
        <v>9</v>
      </c>
      <c r="EP53" s="108">
        <v>2</v>
      </c>
      <c r="EQ53" s="271">
        <v>10</v>
      </c>
      <c r="ER53" s="108">
        <v>2</v>
      </c>
      <c r="ES53" s="108">
        <f t="shared" si="241"/>
        <v>8.66666666666667</v>
      </c>
      <c r="ET53" s="108">
        <f t="shared" si="242"/>
        <v>7.5</v>
      </c>
      <c r="EU53" s="283">
        <f t="shared" si="243"/>
        <v>0.307692</v>
      </c>
      <c r="EV53" s="108">
        <f t="shared" si="244"/>
        <v>15</v>
      </c>
      <c r="EW53" s="293">
        <f t="shared" si="245"/>
        <v>0.153846</v>
      </c>
      <c r="EX53" s="108">
        <f t="shared" si="246"/>
        <v>22.5</v>
      </c>
      <c r="EY53" s="294">
        <f t="shared" si="247"/>
        <v>0.102564</v>
      </c>
      <c r="FB53" s="300"/>
      <c r="FC53" s="91"/>
      <c r="FG53" s="310"/>
      <c r="FH53" s="311">
        <v>0</v>
      </c>
      <c r="FI53" s="146">
        <v>1</v>
      </c>
      <c r="FJ53" s="310">
        <f t="shared" si="248"/>
        <v>0</v>
      </c>
      <c r="FK53" s="311">
        <f t="shared" si="249"/>
        <v>0</v>
      </c>
      <c r="FL53" s="146">
        <f t="shared" si="250"/>
        <v>1</v>
      </c>
      <c r="FM53" s="310">
        <f t="shared" si="251"/>
        <v>0</v>
      </c>
      <c r="FN53" s="311">
        <f t="shared" si="252"/>
        <v>0</v>
      </c>
      <c r="FO53" s="146">
        <f t="shared" si="253"/>
        <v>1</v>
      </c>
      <c r="FP53" s="310">
        <f t="shared" si="254"/>
        <v>0</v>
      </c>
      <c r="FQ53" s="311">
        <f t="shared" si="255"/>
        <v>0</v>
      </c>
      <c r="FR53" s="146">
        <f t="shared" si="256"/>
        <v>1</v>
      </c>
      <c r="FS53" s="310">
        <f t="shared" si="257"/>
        <v>0</v>
      </c>
      <c r="FT53" s="311">
        <f t="shared" si="258"/>
        <v>0</v>
      </c>
      <c r="FU53" s="146">
        <f t="shared" si="259"/>
        <v>1</v>
      </c>
      <c r="FV53" s="310">
        <f t="shared" si="260"/>
        <v>0</v>
      </c>
      <c r="FW53" s="311">
        <f t="shared" si="261"/>
        <v>0</v>
      </c>
      <c r="FX53" s="146">
        <f t="shared" si="262"/>
        <v>1</v>
      </c>
      <c r="FY53" s="310">
        <f t="shared" si="263"/>
        <v>0</v>
      </c>
      <c r="FZ53" s="311">
        <f t="shared" si="264"/>
        <v>0</v>
      </c>
      <c r="GA53" s="146">
        <f t="shared" si="265"/>
        <v>1</v>
      </c>
      <c r="GB53" s="310">
        <f t="shared" si="266"/>
        <v>0</v>
      </c>
      <c r="GC53" s="311">
        <f t="shared" si="267"/>
        <v>0</v>
      </c>
      <c r="GD53" s="146">
        <f t="shared" si="268"/>
        <v>1</v>
      </c>
      <c r="GE53" s="310">
        <f t="shared" si="269"/>
        <v>0</v>
      </c>
      <c r="GF53" s="311">
        <f t="shared" si="270"/>
        <v>0</v>
      </c>
      <c r="GG53" s="146">
        <f t="shared" si="271"/>
        <v>1</v>
      </c>
      <c r="GH53" s="310">
        <f t="shared" si="272"/>
        <v>0</v>
      </c>
      <c r="GI53" s="311">
        <f t="shared" si="273"/>
        <v>0</v>
      </c>
      <c r="GJ53" s="146">
        <f t="shared" si="274"/>
        <v>1</v>
      </c>
      <c r="GK53" s="310">
        <f t="shared" si="275"/>
        <v>0</v>
      </c>
      <c r="GL53" s="311">
        <f t="shared" si="276"/>
        <v>0</v>
      </c>
      <c r="GM53" s="146">
        <f t="shared" si="277"/>
        <v>2</v>
      </c>
      <c r="GN53" s="310">
        <f t="shared" si="278"/>
        <v>0</v>
      </c>
      <c r="GO53" s="311">
        <f t="shared" si="279"/>
        <v>0</v>
      </c>
      <c r="GP53" s="146">
        <f t="shared" si="280"/>
        <v>4</v>
      </c>
      <c r="GQ53" s="310">
        <f t="shared" si="281"/>
        <v>0</v>
      </c>
      <c r="GR53" s="311">
        <f t="shared" si="282"/>
        <v>0</v>
      </c>
      <c r="GS53" s="146">
        <f t="shared" si="283"/>
        <v>6</v>
      </c>
      <c r="GT53" s="310">
        <f t="shared" si="284"/>
        <v>0</v>
      </c>
      <c r="GU53" s="311">
        <f t="shared" si="285"/>
        <v>0</v>
      </c>
      <c r="GV53" s="146">
        <f t="shared" si="286"/>
        <v>8</v>
      </c>
      <c r="GW53" s="310">
        <f t="shared" si="287"/>
        <v>0</v>
      </c>
      <c r="GX53" s="311">
        <f t="shared" si="288"/>
        <v>0</v>
      </c>
      <c r="GY53" s="146">
        <f t="shared" si="289"/>
        <v>10</v>
      </c>
      <c r="GZ53" s="310">
        <f t="shared" si="290"/>
        <v>0</v>
      </c>
      <c r="HA53" s="311">
        <f t="shared" si="291"/>
        <v>0</v>
      </c>
      <c r="HB53" s="146">
        <f t="shared" si="292"/>
        <v>20</v>
      </c>
      <c r="HC53" s="310">
        <f t="shared" si="293"/>
        <v>0</v>
      </c>
      <c r="HD53" s="311">
        <f t="shared" si="294"/>
        <v>0</v>
      </c>
      <c r="HE53" s="146">
        <f t="shared" si="295"/>
        <v>40</v>
      </c>
      <c r="HF53" s="310">
        <f t="shared" si="296"/>
        <v>0</v>
      </c>
      <c r="HG53" s="311">
        <f t="shared" si="297"/>
        <v>0</v>
      </c>
      <c r="HH53" s="146">
        <f t="shared" si="298"/>
        <v>60</v>
      </c>
      <c r="HI53" s="310">
        <f t="shared" si="299"/>
        <v>0</v>
      </c>
      <c r="HJ53" s="311">
        <f t="shared" si="300"/>
        <v>0</v>
      </c>
      <c r="HK53" s="146">
        <f t="shared" si="301"/>
        <v>80</v>
      </c>
      <c r="HL53" s="310">
        <f t="shared" si="302"/>
        <v>0</v>
      </c>
      <c r="HM53" s="311">
        <f t="shared" si="303"/>
        <v>0</v>
      </c>
      <c r="HN53" s="146">
        <f t="shared" si="304"/>
        <v>100</v>
      </c>
      <c r="HO53" s="310">
        <f t="shared" si="305"/>
        <v>0</v>
      </c>
      <c r="HQ53" s="300"/>
      <c r="HR53" s="91"/>
      <c r="HV53" s="310"/>
      <c r="HW53" s="311">
        <v>0</v>
      </c>
      <c r="HX53" s="146">
        <v>1</v>
      </c>
      <c r="HY53" s="310">
        <f t="shared" si="306"/>
        <v>0</v>
      </c>
      <c r="HZ53" s="311">
        <f t="shared" si="307"/>
        <v>0</v>
      </c>
      <c r="IA53" s="146">
        <f t="shared" si="308"/>
        <v>1</v>
      </c>
      <c r="IB53" s="310">
        <f t="shared" si="309"/>
        <v>0</v>
      </c>
      <c r="IC53" s="311">
        <f t="shared" si="310"/>
        <v>0</v>
      </c>
      <c r="ID53" s="146">
        <f t="shared" si="311"/>
        <v>1</v>
      </c>
      <c r="IE53" s="310">
        <f t="shared" si="312"/>
        <v>0</v>
      </c>
      <c r="IF53" s="311">
        <f t="shared" si="313"/>
        <v>0</v>
      </c>
      <c r="IG53" s="146">
        <f t="shared" si="314"/>
        <v>1</v>
      </c>
      <c r="IH53" s="310">
        <f t="shared" si="315"/>
        <v>0</v>
      </c>
      <c r="II53" s="311">
        <f t="shared" si="316"/>
        <v>0</v>
      </c>
      <c r="IJ53" s="146">
        <f t="shared" si="317"/>
        <v>1</v>
      </c>
      <c r="IK53" s="310">
        <f t="shared" si="318"/>
        <v>0</v>
      </c>
      <c r="IL53" s="311">
        <f t="shared" si="319"/>
        <v>0</v>
      </c>
      <c r="IM53" s="146">
        <f t="shared" si="320"/>
        <v>1</v>
      </c>
      <c r="IN53" s="310">
        <f t="shared" si="321"/>
        <v>0</v>
      </c>
      <c r="IO53" s="311">
        <f t="shared" si="322"/>
        <v>0</v>
      </c>
      <c r="IP53" s="146">
        <f t="shared" si="323"/>
        <v>1</v>
      </c>
      <c r="IQ53" s="310">
        <f t="shared" si="324"/>
        <v>0</v>
      </c>
      <c r="IR53" s="311">
        <f t="shared" si="325"/>
        <v>0</v>
      </c>
      <c r="IS53" s="146">
        <f t="shared" si="326"/>
        <v>1</v>
      </c>
      <c r="IT53" s="310">
        <f t="shared" si="327"/>
        <v>0</v>
      </c>
      <c r="IU53" s="311">
        <f t="shared" si="328"/>
        <v>0</v>
      </c>
      <c r="IV53" s="146">
        <f t="shared" si="329"/>
        <v>1</v>
      </c>
      <c r="IW53" s="310">
        <f t="shared" si="330"/>
        <v>0</v>
      </c>
      <c r="IX53" s="311">
        <f t="shared" si="331"/>
        <v>0</v>
      </c>
      <c r="IY53" s="146">
        <f t="shared" si="332"/>
        <v>1</v>
      </c>
      <c r="IZ53" s="310">
        <f t="shared" si="333"/>
        <v>0</v>
      </c>
      <c r="JA53" s="311">
        <f t="shared" si="334"/>
        <v>0</v>
      </c>
      <c r="JB53" s="146">
        <f t="shared" si="335"/>
        <v>1</v>
      </c>
      <c r="JC53" s="310">
        <f t="shared" si="336"/>
        <v>0</v>
      </c>
      <c r="JD53" s="311">
        <f t="shared" si="337"/>
        <v>0</v>
      </c>
      <c r="JE53" s="146">
        <f t="shared" si="338"/>
        <v>1</v>
      </c>
      <c r="JF53" s="310">
        <f t="shared" si="339"/>
        <v>0</v>
      </c>
      <c r="JG53" s="311">
        <f t="shared" si="340"/>
        <v>0</v>
      </c>
      <c r="JH53" s="146">
        <f t="shared" si="341"/>
        <v>1</v>
      </c>
      <c r="JI53" s="310">
        <f t="shared" si="342"/>
        <v>0</v>
      </c>
      <c r="JJ53" s="311">
        <f t="shared" si="343"/>
        <v>0</v>
      </c>
      <c r="JK53" s="146">
        <f t="shared" si="344"/>
        <v>1</v>
      </c>
      <c r="JL53" s="310">
        <f t="shared" si="345"/>
        <v>0</v>
      </c>
      <c r="JM53" s="311">
        <f t="shared" si="346"/>
        <v>0</v>
      </c>
      <c r="JN53" s="146">
        <f t="shared" si="347"/>
        <v>1</v>
      </c>
      <c r="JO53" s="310">
        <f t="shared" si="348"/>
        <v>0</v>
      </c>
      <c r="JP53" s="311">
        <f t="shared" si="349"/>
        <v>0</v>
      </c>
      <c r="JQ53" s="146">
        <f t="shared" si="350"/>
        <v>1</v>
      </c>
      <c r="JR53" s="310">
        <f t="shared" si="351"/>
        <v>0</v>
      </c>
      <c r="JS53" s="311">
        <f t="shared" si="352"/>
        <v>0</v>
      </c>
      <c r="JT53" s="146">
        <f t="shared" si="353"/>
        <v>1</v>
      </c>
      <c r="JU53" s="310">
        <f t="shared" si="354"/>
        <v>0</v>
      </c>
      <c r="JV53" s="311">
        <f t="shared" si="355"/>
        <v>0</v>
      </c>
      <c r="JW53" s="146">
        <f t="shared" si="356"/>
        <v>1</v>
      </c>
      <c r="JX53" s="310">
        <f t="shared" si="357"/>
        <v>0</v>
      </c>
      <c r="JY53" s="311">
        <f t="shared" si="358"/>
        <v>0</v>
      </c>
      <c r="JZ53" s="146">
        <f t="shared" si="359"/>
        <v>1</v>
      </c>
      <c r="KA53" s="310">
        <f t="shared" si="360"/>
        <v>0</v>
      </c>
      <c r="KB53" s="311">
        <f t="shared" si="361"/>
        <v>0</v>
      </c>
      <c r="KC53" s="146">
        <f t="shared" si="362"/>
        <v>1</v>
      </c>
      <c r="KD53" s="310">
        <f t="shared" si="363"/>
        <v>0</v>
      </c>
      <c r="KI53" s="334">
        <f t="shared" ref="KI53:LB53" si="422">$AI53*KI$4/10000*$F53*KI$3/$KQ$1</f>
        <v>0</v>
      </c>
      <c r="KJ53" s="334">
        <f t="shared" si="422"/>
        <v>0</v>
      </c>
      <c r="KK53" s="334">
        <f t="shared" si="422"/>
        <v>0</v>
      </c>
      <c r="KL53" s="334">
        <f t="shared" si="422"/>
        <v>0</v>
      </c>
      <c r="KM53" s="334">
        <f t="shared" si="422"/>
        <v>0</v>
      </c>
      <c r="KN53" s="334">
        <f t="shared" si="422"/>
        <v>0</v>
      </c>
      <c r="KO53" s="334">
        <f t="shared" si="422"/>
        <v>0</v>
      </c>
      <c r="KP53" s="334">
        <f t="shared" si="422"/>
        <v>0</v>
      </c>
      <c r="KQ53" s="334">
        <f t="shared" si="422"/>
        <v>0</v>
      </c>
      <c r="KR53" s="334">
        <f t="shared" si="422"/>
        <v>0</v>
      </c>
      <c r="KS53" s="334">
        <f t="shared" si="422"/>
        <v>0</v>
      </c>
      <c r="KT53" s="334">
        <f t="shared" si="422"/>
        <v>0</v>
      </c>
      <c r="KU53" s="334">
        <f t="shared" si="422"/>
        <v>0</v>
      </c>
      <c r="KV53" s="334">
        <f t="shared" si="422"/>
        <v>0</v>
      </c>
      <c r="KW53" s="334">
        <f t="shared" si="422"/>
        <v>0</v>
      </c>
      <c r="KX53" s="334">
        <f t="shared" si="422"/>
        <v>0</v>
      </c>
      <c r="KY53" s="334">
        <f t="shared" si="422"/>
        <v>0</v>
      </c>
      <c r="KZ53" s="334">
        <f t="shared" si="422"/>
        <v>0</v>
      </c>
      <c r="LA53" s="334">
        <f t="shared" si="422"/>
        <v>0</v>
      </c>
      <c r="LB53" s="334">
        <f t="shared" si="422"/>
        <v>0</v>
      </c>
      <c r="LI53" s="79">
        <v>0</v>
      </c>
      <c r="LJ53" s="79">
        <v>0</v>
      </c>
      <c r="LK53" s="79">
        <v>0</v>
      </c>
      <c r="LN53" s="108"/>
      <c r="LO53" s="343">
        <v>0.05</v>
      </c>
      <c r="LP53" s="343">
        <v>0.05</v>
      </c>
      <c r="LQ53" s="343">
        <v>0.05</v>
      </c>
      <c r="LR53" s="343">
        <v>0.05</v>
      </c>
      <c r="LS53" s="343">
        <v>0.05</v>
      </c>
      <c r="LT53" s="343">
        <v>0.025</v>
      </c>
      <c r="LU53" s="343">
        <v>0.025</v>
      </c>
      <c r="LV53" s="343">
        <v>0.025</v>
      </c>
      <c r="LW53" s="343">
        <v>0.025</v>
      </c>
      <c r="LX53" s="343">
        <v>0.025</v>
      </c>
      <c r="LY53" s="343">
        <v>0.005</v>
      </c>
      <c r="LZ53" s="343">
        <v>0.005</v>
      </c>
      <c r="MA53" s="343">
        <v>0.005</v>
      </c>
      <c r="MB53" s="343">
        <v>0.005</v>
      </c>
      <c r="MC53" s="343">
        <v>0.005</v>
      </c>
      <c r="MD53" s="343">
        <v>0.0009</v>
      </c>
      <c r="ME53" s="343">
        <v>0.0009</v>
      </c>
      <c r="MF53" s="343">
        <v>0.0009</v>
      </c>
      <c r="MG53" s="343">
        <v>0.0009</v>
      </c>
      <c r="MH53" s="343">
        <v>0.0009</v>
      </c>
      <c r="MI53" s="343">
        <v>0.0006</v>
      </c>
      <c r="MJ53" s="343">
        <v>0.00045</v>
      </c>
      <c r="MK53" s="343">
        <v>0.0004</v>
      </c>
      <c r="ML53" s="343">
        <v>0.0003</v>
      </c>
      <c r="MM53" s="343">
        <v>0.00025</v>
      </c>
      <c r="MN53" s="343">
        <v>0.00025</v>
      </c>
      <c r="MO53" s="343">
        <v>0.0002</v>
      </c>
      <c r="MP53" s="343">
        <v>0.0002</v>
      </c>
      <c r="MQ53" s="343"/>
      <c r="MR53" s="104">
        <v>1</v>
      </c>
      <c r="MS53" s="104">
        <v>1</v>
      </c>
      <c r="MT53" s="104">
        <v>1</v>
      </c>
      <c r="MU53" s="104">
        <v>1</v>
      </c>
      <c r="MV53" s="104">
        <v>1</v>
      </c>
      <c r="MW53" s="104">
        <v>1</v>
      </c>
      <c r="MX53" s="91">
        <v>1</v>
      </c>
      <c r="MY53" s="91">
        <v>1</v>
      </c>
      <c r="MZ53" s="91">
        <v>1</v>
      </c>
      <c r="NA53" s="91">
        <v>1</v>
      </c>
      <c r="NB53" s="91">
        <v>1</v>
      </c>
      <c r="NC53" s="91">
        <v>1</v>
      </c>
      <c r="ND53" s="91">
        <v>1</v>
      </c>
      <c r="NE53" s="91">
        <v>1</v>
      </c>
      <c r="NF53" s="91">
        <v>1</v>
      </c>
      <c r="NG53" s="91">
        <v>2</v>
      </c>
      <c r="NH53" s="91">
        <v>2</v>
      </c>
      <c r="NI53" s="91">
        <v>2</v>
      </c>
      <c r="NJ53" s="91">
        <v>2</v>
      </c>
      <c r="NK53" s="91">
        <v>2</v>
      </c>
      <c r="NL53" s="91">
        <v>2</v>
      </c>
      <c r="NM53" s="91">
        <v>2</v>
      </c>
      <c r="NN53" s="91">
        <v>2</v>
      </c>
      <c r="NO53" s="91">
        <v>2</v>
      </c>
      <c r="NP53" s="91">
        <v>2</v>
      </c>
      <c r="NQ53" s="91">
        <v>2</v>
      </c>
      <c r="NR53" s="91">
        <v>2</v>
      </c>
      <c r="NS53" s="91">
        <v>2</v>
      </c>
      <c r="NT53" s="91"/>
      <c r="NU53" s="345">
        <f t="shared" si="365"/>
        <v>0.01</v>
      </c>
      <c r="NV53" s="345">
        <f t="shared" si="366"/>
        <v>0.02</v>
      </c>
      <c r="NW53" s="345">
        <f t="shared" si="367"/>
        <v>0.03</v>
      </c>
      <c r="NX53" s="345">
        <f t="shared" si="368"/>
        <v>0.04</v>
      </c>
      <c r="NY53" s="345">
        <f t="shared" si="369"/>
        <v>0.05</v>
      </c>
      <c r="NZ53" s="345">
        <f t="shared" si="370"/>
        <v>0.05</v>
      </c>
      <c r="OA53" s="345">
        <f t="shared" si="371"/>
        <v>0.1</v>
      </c>
      <c r="OB53" s="345">
        <f t="shared" si="372"/>
        <v>0.15</v>
      </c>
      <c r="OC53" s="345">
        <f t="shared" si="373"/>
        <v>0.2</v>
      </c>
      <c r="OD53" s="345">
        <f t="shared" si="374"/>
        <v>0.25</v>
      </c>
      <c r="OE53" s="345">
        <f t="shared" si="375"/>
        <v>0.1</v>
      </c>
      <c r="OF53" s="345">
        <f t="shared" si="376"/>
        <v>0.2</v>
      </c>
      <c r="OG53" s="345">
        <f t="shared" si="377"/>
        <v>0.3</v>
      </c>
      <c r="OH53" s="345">
        <f t="shared" si="378"/>
        <v>0.4</v>
      </c>
      <c r="OI53" s="345">
        <f t="shared" si="379"/>
        <v>0.5</v>
      </c>
      <c r="OJ53" s="345">
        <f t="shared" si="380"/>
        <v>0.09</v>
      </c>
      <c r="OK53" s="345">
        <f t="shared" si="381"/>
        <v>0.18</v>
      </c>
      <c r="OL53" s="345">
        <f t="shared" si="382"/>
        <v>0.27</v>
      </c>
      <c r="OM53" s="345">
        <f t="shared" si="383"/>
        <v>0.36</v>
      </c>
      <c r="ON53" s="345">
        <f t="shared" si="384"/>
        <v>0.45</v>
      </c>
      <c r="OO53" s="345">
        <f t="shared" si="385"/>
        <v>0.45</v>
      </c>
      <c r="OP53" s="345">
        <f t="shared" si="386"/>
        <v>0.45</v>
      </c>
      <c r="OQ53" s="345">
        <f t="shared" si="387"/>
        <v>0.5</v>
      </c>
      <c r="OR53" s="345">
        <f t="shared" si="388"/>
        <v>0.45</v>
      </c>
      <c r="OS53" s="345">
        <f t="shared" si="389"/>
        <v>0.4375</v>
      </c>
      <c r="OT53" s="345">
        <f t="shared" si="390"/>
        <v>0.5</v>
      </c>
      <c r="OU53" s="345">
        <f t="shared" si="391"/>
        <v>0.45</v>
      </c>
      <c r="OV53" s="345">
        <f t="shared" si="392"/>
        <v>0.5</v>
      </c>
      <c r="OY53" s="358">
        <v>0.5</v>
      </c>
      <c r="OZ53" s="357">
        <v>0.0310077519379846</v>
      </c>
      <c r="PA53" s="377">
        <v>0.0147329650092081</v>
      </c>
      <c r="PE53" s="369"/>
      <c r="PF53" s="370">
        <f>PF$3*$F53*$AG53*PF$4/'[1]Sheet3 '!$AJ$5</f>
        <v>0.056</v>
      </c>
      <c r="PG53" s="370">
        <f>PG$3*$F53*$AG53*PG$4/'[1]Sheet3 '!$AJ$5</f>
        <v>0.05598</v>
      </c>
      <c r="PH53" s="370">
        <f>PH$3*$F53*$AG53*PH$4/'[1]Sheet3 '!$AJ$5</f>
        <v>0.056</v>
      </c>
      <c r="PI53" s="370">
        <f>PI$3*$F53*$AG53*PI$4/'[1]Sheet3 '!$AJ$5</f>
        <v>0.0504</v>
      </c>
      <c r="PJ53" s="370">
        <f>PJ$3*$F53*$AG53*PJ$4/'[1]Sheet3 '!$AJ$5</f>
        <v>0.0504</v>
      </c>
      <c r="PK53" s="370">
        <f>PK$3*$F53*$AG53*PK$4/'[1]Sheet3 '!$AJ$5</f>
        <v>0.048</v>
      </c>
      <c r="PL53" s="370">
        <f>PL$3*$F53*$AG53*PL$4/'[1]Sheet3 '!$AJ$5</f>
        <v>0.0432</v>
      </c>
      <c r="PM53" s="370">
        <f>PM$3*$F53*$AG53*PM$4/'[1]Sheet3 '!$AJ$5</f>
        <v>0.0408</v>
      </c>
      <c r="PN53" s="370">
        <f>PN$3*$F53*$AG53*PN$4/'[1]Sheet3 '!$AJ$5</f>
        <v>0.03704</v>
      </c>
      <c r="PO53" s="370">
        <f>PO$3*$F53*$AG53*PO$4/'[1]Sheet3 '!$AJ$5</f>
        <v>0.032</v>
      </c>
      <c r="PP53" s="370">
        <f>PP$3*$F53*$AG53*PP$4/'[1]Sheet3 '!$AJ$5</f>
        <v>0.0288</v>
      </c>
      <c r="PQ53" s="370">
        <f>PQ$3*$F53*$AG53*PQ$4/'[1]Sheet3 '!$AJ$5</f>
        <v>0.0256</v>
      </c>
      <c r="PR53" s="370">
        <f>PR$3*$F53*$AG53*PR$4/'[1]Sheet3 '!$AJ$5</f>
        <v>0.016</v>
      </c>
      <c r="PS53" s="367"/>
      <c r="PT53" s="367"/>
      <c r="PU53" s="367"/>
    </row>
    <row r="54" ht="16.2" spans="1:437">
      <c r="A54" s="39">
        <v>45</v>
      </c>
      <c r="B54" s="117" t="s">
        <v>583</v>
      </c>
      <c r="C54" s="74">
        <v>5</v>
      </c>
      <c r="D54" s="39">
        <v>25</v>
      </c>
      <c r="F54" s="39">
        <v>200</v>
      </c>
      <c r="G54" s="107"/>
      <c r="H54" s="39">
        <f t="shared" si="232"/>
        <v>200</v>
      </c>
      <c r="I54" s="127"/>
      <c r="J54" s="39">
        <f t="shared" si="419"/>
        <v>200</v>
      </c>
      <c r="K54" s="127"/>
      <c r="L54" s="127"/>
      <c r="M54" s="128">
        <f t="shared" si="178"/>
        <v>45</v>
      </c>
      <c r="N54" s="39">
        <f t="shared" si="396"/>
        <v>0</v>
      </c>
      <c r="O54" s="39">
        <f t="shared" si="397"/>
        <v>0</v>
      </c>
      <c r="P54" s="39">
        <v>0</v>
      </c>
      <c r="Q54" s="151">
        <v>0.1388884</v>
      </c>
      <c r="R54" s="91">
        <v>2</v>
      </c>
      <c r="S54" s="141">
        <v>0</v>
      </c>
      <c r="T54" s="146">
        <f t="shared" si="233"/>
        <v>0.066667</v>
      </c>
      <c r="U54" s="145">
        <v>0</v>
      </c>
      <c r="V54" s="143" t="s">
        <v>405</v>
      </c>
      <c r="W54" s="147">
        <v>0</v>
      </c>
      <c r="X54" s="145">
        <v>12</v>
      </c>
      <c r="Y54" s="166">
        <v>1</v>
      </c>
      <c r="Z54" s="143" t="str">
        <f t="shared" si="212"/>
        <v>[[0,1],[0,1],[0,1],[0,1],[0,1],[0,1],[0,1],[0,1],[0,1],[0,1],[0,2],[0,4],[0,6],[0,8],[0,10],[0,20],[0,40],[0,60],[0,80],[0,100]]</v>
      </c>
      <c r="AA54" s="143">
        <v>1</v>
      </c>
      <c r="AB54" s="143">
        <v>1</v>
      </c>
      <c r="AC54" s="143" t="str">
        <f t="shared" si="234"/>
        <v>[[0,1],[0,1],[0,1],[0,1],[0,1],[0,1],[0,1],[0,1],[0,1],[0,1],[0,1],[0,1],[0,1],[0,1],[0,1],[0,1],[0,1],[0,1],[0,1],[0,1]]</v>
      </c>
      <c r="AD54" s="39">
        <v>0</v>
      </c>
      <c r="AE54" s="167">
        <v>0</v>
      </c>
      <c r="AF54" s="173">
        <f t="shared" si="226"/>
        <v>0</v>
      </c>
      <c r="AG54" s="173">
        <v>0.1</v>
      </c>
      <c r="AH54" s="168">
        <v>0</v>
      </c>
      <c r="AI54" s="186">
        <v>0</v>
      </c>
      <c r="AJ54" s="168">
        <v>0</v>
      </c>
      <c r="AK54" s="168">
        <v>0</v>
      </c>
      <c r="AL54" s="187">
        <v>0</v>
      </c>
      <c r="AM54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54" s="39" t="str">
        <f t="shared" si="213"/>
        <v>[[6,5],[8,2],[10,2]]</v>
      </c>
      <c r="AO54" s="104"/>
      <c r="AP54" s="195">
        <v>0</v>
      </c>
      <c r="AQ54" s="195">
        <v>1</v>
      </c>
      <c r="AR54" s="195">
        <f t="shared" si="236"/>
        <v>1</v>
      </c>
      <c r="AS54" s="195">
        <v>1</v>
      </c>
      <c r="AT54" s="195">
        <v>1</v>
      </c>
      <c r="AU54" s="195" t="s">
        <v>584</v>
      </c>
      <c r="AV54" s="195">
        <v>3</v>
      </c>
      <c r="AW54" s="199">
        <v>12</v>
      </c>
      <c r="AX54" s="39">
        <v>1</v>
      </c>
      <c r="AY54" s="39">
        <v>0</v>
      </c>
      <c r="AZ54" s="96">
        <v>2</v>
      </c>
      <c r="BA54" s="96"/>
      <c r="BB54" s="96" t="s">
        <v>365</v>
      </c>
      <c r="BC54" s="39">
        <v>1</v>
      </c>
      <c r="BD54" s="115">
        <v>1.5</v>
      </c>
      <c r="BE54" s="39"/>
      <c r="BF54" s="39"/>
      <c r="BG54" s="39">
        <v>1</v>
      </c>
      <c r="BH54" s="39">
        <v>1</v>
      </c>
      <c r="BI54" s="39" t="s">
        <v>365</v>
      </c>
      <c r="BJ54" s="203">
        <v>1</v>
      </c>
      <c r="BK54" s="203">
        <v>0.6</v>
      </c>
      <c r="BL54" s="96">
        <f t="shared" si="420"/>
        <v>200</v>
      </c>
      <c r="BM54" s="96" t="s">
        <v>291</v>
      </c>
      <c r="BN54" s="96">
        <v>1</v>
      </c>
      <c r="BO54" s="96" t="s">
        <v>579</v>
      </c>
      <c r="BP54" s="96" t="s">
        <v>489</v>
      </c>
      <c r="BQ54" s="127" t="s">
        <v>585</v>
      </c>
      <c r="BR54" s="127" t="s">
        <v>585</v>
      </c>
      <c r="BS54" s="127"/>
      <c r="BT54" s="128"/>
      <c r="BU54" s="127"/>
      <c r="BV54" s="127"/>
      <c r="BW54" s="127" t="s">
        <v>295</v>
      </c>
      <c r="BX54" s="218">
        <v>0</v>
      </c>
      <c r="BY54" s="128">
        <f t="shared" si="237"/>
        <v>0</v>
      </c>
      <c r="BZ54" s="219" t="str">
        <f t="shared" si="238"/>
        <v>[0,0,0,0]</v>
      </c>
      <c r="CA54" s="46">
        <v>0</v>
      </c>
      <c r="CB54" s="46">
        <v>0</v>
      </c>
      <c r="CC54" s="46">
        <v>0</v>
      </c>
      <c r="CD54" s="46">
        <v>0</v>
      </c>
      <c r="CE54" s="46">
        <v>0</v>
      </c>
      <c r="CF54" s="46">
        <v>0</v>
      </c>
      <c r="CG54" s="46">
        <v>0</v>
      </c>
      <c r="CH54" s="42" t="str">
        <f t="shared" si="398"/>
        <v>0,0,0,0,0,0,0</v>
      </c>
      <c r="CI54" s="42" t="str">
        <f t="shared" si="399"/>
        <v/>
      </c>
      <c r="CJ54" s="46"/>
      <c r="CK54" s="46"/>
      <c r="CL54" s="46"/>
      <c r="CM54" s="46"/>
      <c r="CN54" s="46"/>
      <c r="CO54" s="46"/>
      <c r="CP54" s="46"/>
      <c r="CQ54" s="46"/>
      <c r="CR54" s="46"/>
      <c r="CS54" s="53" t="s">
        <v>297</v>
      </c>
      <c r="CT54" s="53"/>
      <c r="CU54" s="42"/>
      <c r="CV54" s="42" t="str">
        <f t="shared" si="400"/>
        <v/>
      </c>
      <c r="CW54" s="42"/>
      <c r="CX54" s="42"/>
      <c r="CY54" s="42"/>
      <c r="CZ54" s="42"/>
      <c r="DA54" s="42" t="str">
        <f t="shared" si="401"/>
        <v/>
      </c>
      <c r="DB54" s="42"/>
      <c r="DC54" s="42"/>
      <c r="DD54" s="42"/>
      <c r="DE54" s="42"/>
      <c r="DF54" s="42" t="str">
        <f t="shared" si="402"/>
        <v/>
      </c>
      <c r="DG54" s="42"/>
      <c r="DH54" s="42"/>
      <c r="DI54" s="42"/>
      <c r="DJ54" s="42"/>
      <c r="DK54" s="42" t="str">
        <f t="shared" si="403"/>
        <v/>
      </c>
      <c r="DL54" s="42"/>
      <c r="DM54" s="42"/>
      <c r="DN54" s="42"/>
      <c r="DO54" s="42"/>
      <c r="DP54" s="42" t="str">
        <f t="shared" si="404"/>
        <v/>
      </c>
      <c r="DQ54" s="42"/>
      <c r="DR54" s="42"/>
      <c r="DS54" s="42"/>
      <c r="DT54" s="42"/>
      <c r="DU54" s="42" t="e">
        <v>#N/A</v>
      </c>
      <c r="DV54" s="239">
        <v>0</v>
      </c>
      <c r="DW54" s="240">
        <v>0</v>
      </c>
      <c r="DX54" s="241">
        <v>0</v>
      </c>
      <c r="DY54" s="128">
        <f t="shared" si="239"/>
        <v>0</v>
      </c>
      <c r="DZ54" s="128"/>
      <c r="EK54" s="269">
        <f t="shared" si="240"/>
        <v>220</v>
      </c>
      <c r="EL54" s="270">
        <v>0</v>
      </c>
      <c r="EM54" s="271">
        <v>6</v>
      </c>
      <c r="EN54" s="108">
        <v>5</v>
      </c>
      <c r="EO54" s="271">
        <v>8</v>
      </c>
      <c r="EP54" s="108">
        <v>2</v>
      </c>
      <c r="EQ54" s="271">
        <v>10</v>
      </c>
      <c r="ER54" s="108">
        <v>2</v>
      </c>
      <c r="ES54" s="108">
        <f t="shared" si="241"/>
        <v>7.33333333333333</v>
      </c>
      <c r="ET54" s="108">
        <f t="shared" si="242"/>
        <v>7.5</v>
      </c>
      <c r="EU54" s="283">
        <f t="shared" si="243"/>
        <v>0</v>
      </c>
      <c r="EV54" s="108">
        <f t="shared" si="244"/>
        <v>15</v>
      </c>
      <c r="EW54" s="293">
        <f t="shared" si="245"/>
        <v>0</v>
      </c>
      <c r="EX54" s="108">
        <f t="shared" si="246"/>
        <v>22.5</v>
      </c>
      <c r="EY54" s="294">
        <f t="shared" si="247"/>
        <v>0</v>
      </c>
      <c r="FB54" s="300"/>
      <c r="FC54" s="91"/>
      <c r="FG54" s="310"/>
      <c r="FH54" s="311">
        <v>0</v>
      </c>
      <c r="FI54" s="146">
        <v>1</v>
      </c>
      <c r="FJ54" s="310">
        <f t="shared" si="248"/>
        <v>0</v>
      </c>
      <c r="FK54" s="311">
        <f t="shared" si="249"/>
        <v>0</v>
      </c>
      <c r="FL54" s="146">
        <f t="shared" si="250"/>
        <v>1</v>
      </c>
      <c r="FM54" s="310">
        <f t="shared" si="251"/>
        <v>0</v>
      </c>
      <c r="FN54" s="311">
        <f t="shared" si="252"/>
        <v>0</v>
      </c>
      <c r="FO54" s="146">
        <f t="shared" si="253"/>
        <v>1</v>
      </c>
      <c r="FP54" s="310">
        <f t="shared" si="254"/>
        <v>0</v>
      </c>
      <c r="FQ54" s="311">
        <f t="shared" si="255"/>
        <v>0</v>
      </c>
      <c r="FR54" s="146">
        <f t="shared" si="256"/>
        <v>1</v>
      </c>
      <c r="FS54" s="310">
        <f t="shared" si="257"/>
        <v>0</v>
      </c>
      <c r="FT54" s="311">
        <f t="shared" si="258"/>
        <v>0</v>
      </c>
      <c r="FU54" s="146">
        <f t="shared" si="259"/>
        <v>1</v>
      </c>
      <c r="FV54" s="310">
        <f t="shared" si="260"/>
        <v>0</v>
      </c>
      <c r="FW54" s="311">
        <f t="shared" si="261"/>
        <v>0</v>
      </c>
      <c r="FX54" s="146">
        <f t="shared" si="262"/>
        <v>1</v>
      </c>
      <c r="FY54" s="310">
        <f t="shared" si="263"/>
        <v>0</v>
      </c>
      <c r="FZ54" s="311">
        <f t="shared" si="264"/>
        <v>0</v>
      </c>
      <c r="GA54" s="146">
        <f t="shared" si="265"/>
        <v>1</v>
      </c>
      <c r="GB54" s="310">
        <f t="shared" si="266"/>
        <v>0</v>
      </c>
      <c r="GC54" s="311">
        <f t="shared" si="267"/>
        <v>0</v>
      </c>
      <c r="GD54" s="146">
        <f t="shared" si="268"/>
        <v>1</v>
      </c>
      <c r="GE54" s="310">
        <f t="shared" si="269"/>
        <v>0</v>
      </c>
      <c r="GF54" s="311">
        <f t="shared" si="270"/>
        <v>0</v>
      </c>
      <c r="GG54" s="146">
        <f t="shared" si="271"/>
        <v>1</v>
      </c>
      <c r="GH54" s="310">
        <f t="shared" si="272"/>
        <v>0</v>
      </c>
      <c r="GI54" s="311">
        <f t="shared" si="273"/>
        <v>0</v>
      </c>
      <c r="GJ54" s="146">
        <f t="shared" si="274"/>
        <v>1</v>
      </c>
      <c r="GK54" s="310">
        <f t="shared" si="275"/>
        <v>0</v>
      </c>
      <c r="GL54" s="311">
        <f t="shared" si="276"/>
        <v>0</v>
      </c>
      <c r="GM54" s="146">
        <f t="shared" si="277"/>
        <v>2</v>
      </c>
      <c r="GN54" s="310">
        <f t="shared" si="278"/>
        <v>0</v>
      </c>
      <c r="GO54" s="311">
        <f t="shared" si="279"/>
        <v>0</v>
      </c>
      <c r="GP54" s="146">
        <f t="shared" si="280"/>
        <v>4</v>
      </c>
      <c r="GQ54" s="310">
        <f t="shared" si="281"/>
        <v>0</v>
      </c>
      <c r="GR54" s="311">
        <f t="shared" si="282"/>
        <v>0</v>
      </c>
      <c r="GS54" s="146">
        <f t="shared" si="283"/>
        <v>6</v>
      </c>
      <c r="GT54" s="310">
        <f t="shared" si="284"/>
        <v>0</v>
      </c>
      <c r="GU54" s="311">
        <f t="shared" si="285"/>
        <v>0</v>
      </c>
      <c r="GV54" s="146">
        <f t="shared" si="286"/>
        <v>8</v>
      </c>
      <c r="GW54" s="310">
        <f t="shared" si="287"/>
        <v>0</v>
      </c>
      <c r="GX54" s="311">
        <f t="shared" si="288"/>
        <v>0</v>
      </c>
      <c r="GY54" s="146">
        <f t="shared" si="289"/>
        <v>10</v>
      </c>
      <c r="GZ54" s="310">
        <f t="shared" si="290"/>
        <v>0</v>
      </c>
      <c r="HA54" s="311">
        <f t="shared" si="291"/>
        <v>0</v>
      </c>
      <c r="HB54" s="146">
        <f t="shared" si="292"/>
        <v>20</v>
      </c>
      <c r="HC54" s="310">
        <f t="shared" si="293"/>
        <v>0</v>
      </c>
      <c r="HD54" s="311">
        <f t="shared" si="294"/>
        <v>0</v>
      </c>
      <c r="HE54" s="146">
        <f t="shared" si="295"/>
        <v>40</v>
      </c>
      <c r="HF54" s="310">
        <f t="shared" si="296"/>
        <v>0</v>
      </c>
      <c r="HG54" s="311">
        <f t="shared" si="297"/>
        <v>0</v>
      </c>
      <c r="HH54" s="146">
        <f t="shared" si="298"/>
        <v>60</v>
      </c>
      <c r="HI54" s="310">
        <f t="shared" si="299"/>
        <v>0</v>
      </c>
      <c r="HJ54" s="311">
        <f t="shared" si="300"/>
        <v>0</v>
      </c>
      <c r="HK54" s="146">
        <f t="shared" si="301"/>
        <v>80</v>
      </c>
      <c r="HL54" s="310">
        <f t="shared" si="302"/>
        <v>0</v>
      </c>
      <c r="HM54" s="311">
        <f t="shared" si="303"/>
        <v>0</v>
      </c>
      <c r="HN54" s="146">
        <f t="shared" si="304"/>
        <v>100</v>
      </c>
      <c r="HO54" s="310">
        <f t="shared" si="305"/>
        <v>0</v>
      </c>
      <c r="HQ54" s="300"/>
      <c r="HR54" s="91"/>
      <c r="HV54" s="310"/>
      <c r="HW54" s="311">
        <v>0</v>
      </c>
      <c r="HX54" s="146">
        <v>1</v>
      </c>
      <c r="HY54" s="310">
        <f t="shared" si="306"/>
        <v>0</v>
      </c>
      <c r="HZ54" s="311">
        <f t="shared" si="307"/>
        <v>0</v>
      </c>
      <c r="IA54" s="146">
        <f t="shared" si="308"/>
        <v>1</v>
      </c>
      <c r="IB54" s="310">
        <f t="shared" si="309"/>
        <v>0</v>
      </c>
      <c r="IC54" s="311">
        <f t="shared" si="310"/>
        <v>0</v>
      </c>
      <c r="ID54" s="146">
        <f t="shared" si="311"/>
        <v>1</v>
      </c>
      <c r="IE54" s="310">
        <f t="shared" si="312"/>
        <v>0</v>
      </c>
      <c r="IF54" s="311">
        <f t="shared" si="313"/>
        <v>0</v>
      </c>
      <c r="IG54" s="146">
        <f t="shared" si="314"/>
        <v>1</v>
      </c>
      <c r="IH54" s="310">
        <f t="shared" si="315"/>
        <v>0</v>
      </c>
      <c r="II54" s="311">
        <f t="shared" si="316"/>
        <v>0</v>
      </c>
      <c r="IJ54" s="146">
        <f t="shared" si="317"/>
        <v>1</v>
      </c>
      <c r="IK54" s="310">
        <f t="shared" si="318"/>
        <v>0</v>
      </c>
      <c r="IL54" s="311">
        <f t="shared" si="319"/>
        <v>0</v>
      </c>
      <c r="IM54" s="146">
        <f t="shared" si="320"/>
        <v>1</v>
      </c>
      <c r="IN54" s="310">
        <f t="shared" si="321"/>
        <v>0</v>
      </c>
      <c r="IO54" s="311">
        <f t="shared" si="322"/>
        <v>0</v>
      </c>
      <c r="IP54" s="146">
        <f t="shared" si="323"/>
        <v>1</v>
      </c>
      <c r="IQ54" s="310">
        <f t="shared" si="324"/>
        <v>0</v>
      </c>
      <c r="IR54" s="311">
        <f t="shared" si="325"/>
        <v>0</v>
      </c>
      <c r="IS54" s="146">
        <f t="shared" si="326"/>
        <v>1</v>
      </c>
      <c r="IT54" s="310">
        <f t="shared" si="327"/>
        <v>0</v>
      </c>
      <c r="IU54" s="311">
        <f t="shared" si="328"/>
        <v>0</v>
      </c>
      <c r="IV54" s="146">
        <f t="shared" si="329"/>
        <v>1</v>
      </c>
      <c r="IW54" s="310">
        <f t="shared" si="330"/>
        <v>0</v>
      </c>
      <c r="IX54" s="311">
        <f t="shared" si="331"/>
        <v>0</v>
      </c>
      <c r="IY54" s="146">
        <f t="shared" si="332"/>
        <v>1</v>
      </c>
      <c r="IZ54" s="310">
        <f t="shared" si="333"/>
        <v>0</v>
      </c>
      <c r="JA54" s="311">
        <f t="shared" si="334"/>
        <v>0</v>
      </c>
      <c r="JB54" s="146">
        <f t="shared" si="335"/>
        <v>1</v>
      </c>
      <c r="JC54" s="310">
        <f t="shared" si="336"/>
        <v>0</v>
      </c>
      <c r="JD54" s="311">
        <f t="shared" si="337"/>
        <v>0</v>
      </c>
      <c r="JE54" s="146">
        <f t="shared" si="338"/>
        <v>1</v>
      </c>
      <c r="JF54" s="310">
        <f t="shared" si="339"/>
        <v>0</v>
      </c>
      <c r="JG54" s="311">
        <f t="shared" si="340"/>
        <v>0</v>
      </c>
      <c r="JH54" s="146">
        <f t="shared" si="341"/>
        <v>1</v>
      </c>
      <c r="JI54" s="310">
        <f t="shared" si="342"/>
        <v>0</v>
      </c>
      <c r="JJ54" s="311">
        <f t="shared" si="343"/>
        <v>0</v>
      </c>
      <c r="JK54" s="146">
        <f t="shared" si="344"/>
        <v>1</v>
      </c>
      <c r="JL54" s="310">
        <f t="shared" si="345"/>
        <v>0</v>
      </c>
      <c r="JM54" s="311">
        <f t="shared" si="346"/>
        <v>0</v>
      </c>
      <c r="JN54" s="146">
        <f t="shared" si="347"/>
        <v>1</v>
      </c>
      <c r="JO54" s="310">
        <f t="shared" si="348"/>
        <v>0</v>
      </c>
      <c r="JP54" s="311">
        <f t="shared" si="349"/>
        <v>0</v>
      </c>
      <c r="JQ54" s="146">
        <f t="shared" si="350"/>
        <v>1</v>
      </c>
      <c r="JR54" s="310">
        <f t="shared" si="351"/>
        <v>0</v>
      </c>
      <c r="JS54" s="311">
        <f t="shared" si="352"/>
        <v>0</v>
      </c>
      <c r="JT54" s="146">
        <f t="shared" si="353"/>
        <v>1</v>
      </c>
      <c r="JU54" s="310">
        <f t="shared" si="354"/>
        <v>0</v>
      </c>
      <c r="JV54" s="311">
        <f t="shared" si="355"/>
        <v>0</v>
      </c>
      <c r="JW54" s="146">
        <f t="shared" si="356"/>
        <v>1</v>
      </c>
      <c r="JX54" s="310">
        <f t="shared" si="357"/>
        <v>0</v>
      </c>
      <c r="JY54" s="311">
        <f t="shared" si="358"/>
        <v>0</v>
      </c>
      <c r="JZ54" s="146">
        <f t="shared" si="359"/>
        <v>1</v>
      </c>
      <c r="KA54" s="310">
        <f t="shared" si="360"/>
        <v>0</v>
      </c>
      <c r="KB54" s="311">
        <f t="shared" si="361"/>
        <v>0</v>
      </c>
      <c r="KC54" s="146">
        <f t="shared" si="362"/>
        <v>1</v>
      </c>
      <c r="KD54" s="310">
        <f t="shared" si="363"/>
        <v>0</v>
      </c>
      <c r="KI54" s="334">
        <f t="shared" ref="KI54:LB54" si="423">$AI54*KI$4/10000*$F54*KI$3/$KQ$1</f>
        <v>0</v>
      </c>
      <c r="KJ54" s="334">
        <f t="shared" si="423"/>
        <v>0</v>
      </c>
      <c r="KK54" s="334">
        <f t="shared" si="423"/>
        <v>0</v>
      </c>
      <c r="KL54" s="334">
        <f t="shared" si="423"/>
        <v>0</v>
      </c>
      <c r="KM54" s="334">
        <f t="shared" si="423"/>
        <v>0</v>
      </c>
      <c r="KN54" s="334">
        <f t="shared" si="423"/>
        <v>0</v>
      </c>
      <c r="KO54" s="334">
        <f t="shared" si="423"/>
        <v>0</v>
      </c>
      <c r="KP54" s="334">
        <f t="shared" si="423"/>
        <v>0</v>
      </c>
      <c r="KQ54" s="334">
        <f t="shared" si="423"/>
        <v>0</v>
      </c>
      <c r="KR54" s="334">
        <f t="shared" si="423"/>
        <v>0</v>
      </c>
      <c r="KS54" s="334">
        <f t="shared" si="423"/>
        <v>0</v>
      </c>
      <c r="KT54" s="334">
        <f t="shared" si="423"/>
        <v>0</v>
      </c>
      <c r="KU54" s="334">
        <f t="shared" si="423"/>
        <v>0</v>
      </c>
      <c r="KV54" s="334">
        <f t="shared" si="423"/>
        <v>0</v>
      </c>
      <c r="KW54" s="334">
        <f t="shared" si="423"/>
        <v>0</v>
      </c>
      <c r="KX54" s="334">
        <f t="shared" si="423"/>
        <v>0</v>
      </c>
      <c r="KY54" s="334">
        <f t="shared" si="423"/>
        <v>0</v>
      </c>
      <c r="KZ54" s="334">
        <f t="shared" si="423"/>
        <v>0</v>
      </c>
      <c r="LA54" s="334">
        <f t="shared" si="423"/>
        <v>0</v>
      </c>
      <c r="LB54" s="334">
        <f t="shared" si="423"/>
        <v>0</v>
      </c>
      <c r="LI54" s="79">
        <v>0</v>
      </c>
      <c r="LJ54" s="79">
        <v>0</v>
      </c>
      <c r="LK54" s="79">
        <v>0</v>
      </c>
      <c r="LN54" s="108"/>
      <c r="LO54" s="343">
        <v>0.05</v>
      </c>
      <c r="LP54" s="343">
        <v>0.05</v>
      </c>
      <c r="LQ54" s="343">
        <v>0.05</v>
      </c>
      <c r="LR54" s="343">
        <v>0.05</v>
      </c>
      <c r="LS54" s="343">
        <v>0.05</v>
      </c>
      <c r="LT54" s="343">
        <v>0.025</v>
      </c>
      <c r="LU54" s="343">
        <v>0.025</v>
      </c>
      <c r="LV54" s="343">
        <v>0.025</v>
      </c>
      <c r="LW54" s="343">
        <v>0.025</v>
      </c>
      <c r="LX54" s="343">
        <v>0.025</v>
      </c>
      <c r="LY54" s="343">
        <v>0.005</v>
      </c>
      <c r="LZ54" s="343">
        <v>0.005</v>
      </c>
      <c r="MA54" s="343">
        <v>0.005</v>
      </c>
      <c r="MB54" s="343">
        <v>0.005</v>
      </c>
      <c r="MC54" s="343">
        <v>0.005</v>
      </c>
      <c r="MD54" s="343">
        <v>0.0009</v>
      </c>
      <c r="ME54" s="343">
        <v>0.0009</v>
      </c>
      <c r="MF54" s="343">
        <v>0.0009</v>
      </c>
      <c r="MG54" s="343">
        <v>0.0009</v>
      </c>
      <c r="MH54" s="343">
        <v>0.0009</v>
      </c>
      <c r="MI54" s="343">
        <v>0.0006</v>
      </c>
      <c r="MJ54" s="343">
        <v>0.00045</v>
      </c>
      <c r="MK54" s="343">
        <v>0.0004</v>
      </c>
      <c r="ML54" s="343">
        <v>0.0003</v>
      </c>
      <c r="MM54" s="343">
        <v>0.00025</v>
      </c>
      <c r="MN54" s="343">
        <v>0.00025</v>
      </c>
      <c r="MO54" s="343">
        <v>0.0002</v>
      </c>
      <c r="MP54" s="343">
        <v>0.0002</v>
      </c>
      <c r="MQ54" s="343"/>
      <c r="MR54" s="104">
        <v>1</v>
      </c>
      <c r="MS54" s="104">
        <v>1</v>
      </c>
      <c r="MT54" s="104">
        <v>1</v>
      </c>
      <c r="MU54" s="104">
        <v>1</v>
      </c>
      <c r="MV54" s="104">
        <v>1</v>
      </c>
      <c r="MW54" s="104">
        <v>1</v>
      </c>
      <c r="MX54" s="91">
        <v>1</v>
      </c>
      <c r="MY54" s="91">
        <v>1</v>
      </c>
      <c r="MZ54" s="91">
        <v>1</v>
      </c>
      <c r="NA54" s="91">
        <v>1</v>
      </c>
      <c r="NB54" s="91">
        <v>1</v>
      </c>
      <c r="NC54" s="91">
        <v>1</v>
      </c>
      <c r="ND54" s="91">
        <v>1</v>
      </c>
      <c r="NE54" s="91">
        <v>1</v>
      </c>
      <c r="NF54" s="91">
        <v>1</v>
      </c>
      <c r="NG54" s="91">
        <v>2</v>
      </c>
      <c r="NH54" s="91">
        <v>2</v>
      </c>
      <c r="NI54" s="91">
        <v>2</v>
      </c>
      <c r="NJ54" s="91">
        <v>2</v>
      </c>
      <c r="NK54" s="91">
        <v>2</v>
      </c>
      <c r="NL54" s="91">
        <v>2</v>
      </c>
      <c r="NM54" s="91">
        <v>2</v>
      </c>
      <c r="NN54" s="91">
        <v>2</v>
      </c>
      <c r="NO54" s="91">
        <v>2</v>
      </c>
      <c r="NP54" s="91">
        <v>2</v>
      </c>
      <c r="NQ54" s="91">
        <v>2</v>
      </c>
      <c r="NR54" s="91">
        <v>2</v>
      </c>
      <c r="NS54" s="91">
        <v>2</v>
      </c>
      <c r="NT54" s="91"/>
      <c r="NU54" s="345">
        <f t="shared" si="365"/>
        <v>0.01</v>
      </c>
      <c r="NV54" s="345">
        <f t="shared" si="366"/>
        <v>0.02</v>
      </c>
      <c r="NW54" s="345">
        <f t="shared" si="367"/>
        <v>0.03</v>
      </c>
      <c r="NX54" s="345">
        <f t="shared" si="368"/>
        <v>0.04</v>
      </c>
      <c r="NY54" s="345">
        <f t="shared" si="369"/>
        <v>0.05</v>
      </c>
      <c r="NZ54" s="345">
        <f t="shared" si="370"/>
        <v>0.05</v>
      </c>
      <c r="OA54" s="345">
        <f t="shared" si="371"/>
        <v>0.1</v>
      </c>
      <c r="OB54" s="345">
        <f t="shared" si="372"/>
        <v>0.15</v>
      </c>
      <c r="OC54" s="345">
        <f t="shared" si="373"/>
        <v>0.2</v>
      </c>
      <c r="OD54" s="345">
        <f t="shared" si="374"/>
        <v>0.25</v>
      </c>
      <c r="OE54" s="345">
        <f t="shared" si="375"/>
        <v>0.1</v>
      </c>
      <c r="OF54" s="345">
        <f t="shared" si="376"/>
        <v>0.2</v>
      </c>
      <c r="OG54" s="345">
        <f t="shared" si="377"/>
        <v>0.3</v>
      </c>
      <c r="OH54" s="345">
        <f t="shared" si="378"/>
        <v>0.4</v>
      </c>
      <c r="OI54" s="345">
        <f t="shared" si="379"/>
        <v>0.5</v>
      </c>
      <c r="OJ54" s="345">
        <f t="shared" si="380"/>
        <v>0.09</v>
      </c>
      <c r="OK54" s="345">
        <f t="shared" si="381"/>
        <v>0.18</v>
      </c>
      <c r="OL54" s="345">
        <f t="shared" si="382"/>
        <v>0.27</v>
      </c>
      <c r="OM54" s="345">
        <f t="shared" si="383"/>
        <v>0.36</v>
      </c>
      <c r="ON54" s="345">
        <f t="shared" si="384"/>
        <v>0.45</v>
      </c>
      <c r="OO54" s="345">
        <f t="shared" si="385"/>
        <v>0.45</v>
      </c>
      <c r="OP54" s="345">
        <f t="shared" si="386"/>
        <v>0.45</v>
      </c>
      <c r="OQ54" s="345">
        <f t="shared" si="387"/>
        <v>0.5</v>
      </c>
      <c r="OR54" s="345">
        <f t="shared" si="388"/>
        <v>0.45</v>
      </c>
      <c r="OS54" s="345">
        <f t="shared" si="389"/>
        <v>0.4375</v>
      </c>
      <c r="OT54" s="345">
        <f t="shared" si="390"/>
        <v>0.5</v>
      </c>
      <c r="OU54" s="345">
        <f t="shared" si="391"/>
        <v>0.45</v>
      </c>
      <c r="OV54" s="345">
        <f t="shared" si="392"/>
        <v>0.5</v>
      </c>
      <c r="PE54" s="369"/>
      <c r="PF54" s="370">
        <f>PF$3*$F54*$AG54*PF$4/'[1]Sheet3 '!$AJ$5</f>
        <v>0.056</v>
      </c>
      <c r="PG54" s="370">
        <f>PG$3*$F54*$AG54*PG$4/'[1]Sheet3 '!$AJ$5</f>
        <v>0.05598</v>
      </c>
      <c r="PH54" s="370">
        <f>PH$3*$F54*$AG54*PH$4/'[1]Sheet3 '!$AJ$5</f>
        <v>0.056</v>
      </c>
      <c r="PI54" s="370">
        <f>PI$3*$F54*$AG54*PI$4/'[1]Sheet3 '!$AJ$5</f>
        <v>0.0504</v>
      </c>
      <c r="PJ54" s="370">
        <f>PJ$3*$F54*$AG54*PJ$4/'[1]Sheet3 '!$AJ$5</f>
        <v>0.0504</v>
      </c>
      <c r="PK54" s="370">
        <f>PK$3*$F54*$AG54*PK$4/'[1]Sheet3 '!$AJ$5</f>
        <v>0.048</v>
      </c>
      <c r="PL54" s="370">
        <f>PL$3*$F54*$AG54*PL$4/'[1]Sheet3 '!$AJ$5</f>
        <v>0.0432</v>
      </c>
      <c r="PM54" s="370">
        <f>PM$3*$F54*$AG54*PM$4/'[1]Sheet3 '!$AJ$5</f>
        <v>0.0408</v>
      </c>
      <c r="PN54" s="370">
        <f>PN$3*$F54*$AG54*PN$4/'[1]Sheet3 '!$AJ$5</f>
        <v>0.03704</v>
      </c>
      <c r="PO54" s="370">
        <f>PO$3*$F54*$AG54*PO$4/'[1]Sheet3 '!$AJ$5</f>
        <v>0.032</v>
      </c>
      <c r="PP54" s="370">
        <f>PP$3*$F54*$AG54*PP$4/'[1]Sheet3 '!$AJ$5</f>
        <v>0.0288</v>
      </c>
      <c r="PQ54" s="370">
        <f>PQ$3*$F54*$AG54*PQ$4/'[1]Sheet3 '!$AJ$5</f>
        <v>0.0256</v>
      </c>
      <c r="PR54" s="370">
        <f>PR$3*$F54*$AG54*PR$4/'[1]Sheet3 '!$AJ$5</f>
        <v>0.016</v>
      </c>
      <c r="PS54" s="367"/>
      <c r="PT54" s="367"/>
      <c r="PU54" s="367"/>
    </row>
    <row r="55" s="91" customFormat="1" ht="16.2" spans="1:437">
      <c r="A55" s="39">
        <v>46</v>
      </c>
      <c r="B55" s="39" t="s">
        <v>586</v>
      </c>
      <c r="C55" s="74">
        <v>5</v>
      </c>
      <c r="D55" s="39">
        <v>10</v>
      </c>
      <c r="E55" s="39"/>
      <c r="F55" s="74">
        <v>300</v>
      </c>
      <c r="G55" s="107"/>
      <c r="H55" s="39">
        <f t="shared" si="232"/>
        <v>300</v>
      </c>
      <c r="I55" s="127"/>
      <c r="J55" s="39">
        <f t="shared" si="419"/>
        <v>300</v>
      </c>
      <c r="K55" s="127"/>
      <c r="L55" s="127"/>
      <c r="M55" s="128">
        <f t="shared" si="178"/>
        <v>46</v>
      </c>
      <c r="N55" s="39">
        <f t="shared" si="396"/>
        <v>0</v>
      </c>
      <c r="O55" s="39">
        <f t="shared" si="397"/>
        <v>0</v>
      </c>
      <c r="P55" s="39">
        <v>0</v>
      </c>
      <c r="Q55" s="151">
        <v>0.208334</v>
      </c>
      <c r="R55" s="91">
        <v>5</v>
      </c>
      <c r="S55" s="141">
        <v>0</v>
      </c>
      <c r="T55" s="146">
        <f t="shared" si="233"/>
        <v>0.1</v>
      </c>
      <c r="U55" s="145">
        <v>0</v>
      </c>
      <c r="V55" s="143" t="s">
        <v>405</v>
      </c>
      <c r="W55" s="147">
        <v>0</v>
      </c>
      <c r="X55" s="145">
        <v>12</v>
      </c>
      <c r="Y55" s="166">
        <v>1</v>
      </c>
      <c r="Z55" s="143" t="str">
        <f t="shared" si="212"/>
        <v>[[0,1],[0,1],[0,1],[0,1],[0,1],[0,1],[0,1],[0,1],[0,1],[0,1],[0,2],[0,4],[0,6],[0,8],[0,10],[0,20],[0,40],[0,60],[0,80],[0,100]]</v>
      </c>
      <c r="AA55" s="143">
        <v>1</v>
      </c>
      <c r="AB55" s="143">
        <v>1</v>
      </c>
      <c r="AC55" s="143" t="str">
        <f t="shared" si="234"/>
        <v>[[0,1],[0,1],[0,1],[0,1],[0,1],[0,1],[0,1],[0,1],[0,1],[0,1],[0,1],[0,1],[0,1],[0,1],[0,1],[0,1],[0,1],[0,1],[0,1],[0,1]]</v>
      </c>
      <c r="AD55" s="39">
        <v>0</v>
      </c>
      <c r="AE55" s="167">
        <v>0</v>
      </c>
      <c r="AF55" s="173">
        <f t="shared" si="226"/>
        <v>0</v>
      </c>
      <c r="AG55" s="173">
        <v>0.1</v>
      </c>
      <c r="AH55" s="168">
        <v>0</v>
      </c>
      <c r="AI55" s="186">
        <v>0</v>
      </c>
      <c r="AJ55" s="168">
        <v>0</v>
      </c>
      <c r="AK55" s="168">
        <v>0</v>
      </c>
      <c r="AL55" s="187">
        <v>0</v>
      </c>
      <c r="AM55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55" s="39" t="str">
        <f t="shared" si="213"/>
        <v>[[6,5],[8,2],[10,2]]</v>
      </c>
      <c r="AO55" s="195" t="str">
        <f t="shared" ref="AO55:AO88" si="424">"["&amp;EU55&amp;","&amp;EW55&amp;","&amp;EY55&amp;"]"</f>
        <v>[0.545455,0.272727,0.181818]</v>
      </c>
      <c r="AP55" s="195">
        <v>0</v>
      </c>
      <c r="AQ55" s="195">
        <v>1</v>
      </c>
      <c r="AR55" s="195">
        <f t="shared" si="236"/>
        <v>1</v>
      </c>
      <c r="AS55" s="195">
        <v>1</v>
      </c>
      <c r="AT55" s="195">
        <v>1</v>
      </c>
      <c r="AU55" s="195" t="s">
        <v>587</v>
      </c>
      <c r="AV55" s="195">
        <v>3</v>
      </c>
      <c r="AW55" s="199">
        <v>12</v>
      </c>
      <c r="AX55" s="39">
        <v>1</v>
      </c>
      <c r="AY55" s="39">
        <v>1</v>
      </c>
      <c r="AZ55" s="96">
        <v>2</v>
      </c>
      <c r="BA55" s="39">
        <v>4</v>
      </c>
      <c r="BB55" s="96" t="s">
        <v>365</v>
      </c>
      <c r="BC55" s="39">
        <v>1</v>
      </c>
      <c r="BD55" s="115">
        <v>1</v>
      </c>
      <c r="BE55" s="39"/>
      <c r="BF55" s="39"/>
      <c r="BG55" s="39">
        <v>1</v>
      </c>
      <c r="BH55" s="39">
        <v>1</v>
      </c>
      <c r="BI55" s="39" t="s">
        <v>531</v>
      </c>
      <c r="BJ55" s="203">
        <v>1</v>
      </c>
      <c r="BK55" s="203">
        <v>0.6</v>
      </c>
      <c r="BL55" s="96">
        <f t="shared" si="420"/>
        <v>300</v>
      </c>
      <c r="BM55" s="96" t="s">
        <v>588</v>
      </c>
      <c r="BN55" s="96">
        <v>1</v>
      </c>
      <c r="BO55" s="96" t="s">
        <v>579</v>
      </c>
      <c r="BP55" s="96" t="s">
        <v>489</v>
      </c>
      <c r="BQ55" s="207" t="s">
        <v>589</v>
      </c>
      <c r="BR55" s="207" t="s">
        <v>589</v>
      </c>
      <c r="BS55" s="128">
        <v>57001</v>
      </c>
      <c r="BT55" s="128">
        <v>2</v>
      </c>
      <c r="BU55" s="127"/>
      <c r="BV55" s="127"/>
      <c r="BW55" s="127" t="s">
        <v>295</v>
      </c>
      <c r="BX55" s="218">
        <v>6</v>
      </c>
      <c r="BY55" s="128">
        <f t="shared" si="237"/>
        <v>5</v>
      </c>
      <c r="BZ55" s="219" t="str">
        <f t="shared" si="238"/>
        <v>[5,5,0,5]</v>
      </c>
      <c r="CA55" s="42">
        <v>0</v>
      </c>
      <c r="CB55" s="42">
        <v>0</v>
      </c>
      <c r="CC55" s="42">
        <v>1</v>
      </c>
      <c r="CD55" s="42">
        <v>1</v>
      </c>
      <c r="CE55" s="42">
        <v>1</v>
      </c>
      <c r="CF55" s="42">
        <v>0</v>
      </c>
      <c r="CG55" s="42">
        <v>1</v>
      </c>
      <c r="CH55" s="42" t="str">
        <f t="shared" si="398"/>
        <v>0,0,0,0,0,0,0</v>
      </c>
      <c r="CI55" s="42" t="str">
        <f t="shared" si="399"/>
        <v>"3|2|0|0|300","4|2|0|0|300","7|2|0|0|300",</v>
      </c>
      <c r="CJ55" s="46"/>
      <c r="CK55" s="46"/>
      <c r="CL55" s="46"/>
      <c r="CM55" s="46"/>
      <c r="CN55" s="46"/>
      <c r="CO55" s="46"/>
      <c r="CP55" s="46" t="s">
        <v>590</v>
      </c>
      <c r="CQ55" s="46"/>
      <c r="CR55" s="46"/>
      <c r="CS55" s="53" t="s">
        <v>297</v>
      </c>
      <c r="CT55" s="53">
        <v>1</v>
      </c>
      <c r="CU55" s="42"/>
      <c r="CV55" s="42" t="str">
        <f t="shared" si="400"/>
        <v/>
      </c>
      <c r="CW55" s="42"/>
      <c r="CX55" s="42"/>
      <c r="CY55" s="42"/>
      <c r="CZ55" s="42"/>
      <c r="DA55" s="42" t="str">
        <f t="shared" si="401"/>
        <v/>
      </c>
      <c r="DB55" s="42"/>
      <c r="DC55" s="42"/>
      <c r="DD55" s="42"/>
      <c r="DE55" s="42"/>
      <c r="DF55" s="42">
        <f t="shared" si="402"/>
        <v>3</v>
      </c>
      <c r="DG55" s="42">
        <v>2</v>
      </c>
      <c r="DH55" s="42">
        <v>0</v>
      </c>
      <c r="DI55" s="42">
        <v>0</v>
      </c>
      <c r="DJ55" s="42">
        <f>F55</f>
        <v>300</v>
      </c>
      <c r="DK55" s="42">
        <f t="shared" si="403"/>
        <v>4</v>
      </c>
      <c r="DL55" s="42">
        <v>2</v>
      </c>
      <c r="DM55" s="42">
        <v>0</v>
      </c>
      <c r="DN55" s="42">
        <v>0</v>
      </c>
      <c r="DO55" s="42">
        <f>F55</f>
        <v>300</v>
      </c>
      <c r="DP55" s="42">
        <f t="shared" si="404"/>
        <v>7</v>
      </c>
      <c r="DQ55" s="42">
        <v>2</v>
      </c>
      <c r="DR55" s="42">
        <v>0</v>
      </c>
      <c r="DS55" s="42">
        <v>0</v>
      </c>
      <c r="DT55" s="42">
        <f>F55</f>
        <v>300</v>
      </c>
      <c r="DU55" s="42" t="s">
        <v>591</v>
      </c>
      <c r="DV55" s="238">
        <f>IF($F55&lt;800,5,10)</f>
        <v>5</v>
      </c>
      <c r="DW55" s="238">
        <f>DV55</f>
        <v>5</v>
      </c>
      <c r="DX55" s="238">
        <v>0</v>
      </c>
      <c r="DY55" s="128">
        <f t="shared" si="239"/>
        <v>5</v>
      </c>
      <c r="DZ55" s="128"/>
      <c r="EK55" s="269">
        <f t="shared" si="240"/>
        <v>330</v>
      </c>
      <c r="EL55" s="270">
        <f>EN1</f>
        <v>0.1</v>
      </c>
      <c r="EM55" s="271">
        <v>6</v>
      </c>
      <c r="EN55" s="108">
        <v>5</v>
      </c>
      <c r="EO55" s="271">
        <v>8</v>
      </c>
      <c r="EP55" s="108">
        <v>2</v>
      </c>
      <c r="EQ55" s="271">
        <v>10</v>
      </c>
      <c r="ER55" s="108">
        <v>2</v>
      </c>
      <c r="ES55" s="108">
        <f t="shared" si="241"/>
        <v>7.33333333333333</v>
      </c>
      <c r="ET55" s="108">
        <f t="shared" si="242"/>
        <v>7.5</v>
      </c>
      <c r="EU55" s="283">
        <f t="shared" si="243"/>
        <v>0.545455</v>
      </c>
      <c r="EV55" s="108">
        <f t="shared" si="244"/>
        <v>15</v>
      </c>
      <c r="EW55" s="293">
        <f t="shared" si="245"/>
        <v>0.272727</v>
      </c>
      <c r="EX55" s="108">
        <f t="shared" si="246"/>
        <v>22.5</v>
      </c>
      <c r="EY55" s="294">
        <f t="shared" si="247"/>
        <v>0.181818</v>
      </c>
      <c r="FB55" s="299"/>
      <c r="FG55" s="310"/>
      <c r="FH55" s="311">
        <v>0</v>
      </c>
      <c r="FI55" s="146">
        <v>1</v>
      </c>
      <c r="FJ55" s="310">
        <f t="shared" si="248"/>
        <v>0</v>
      </c>
      <c r="FK55" s="311">
        <f t="shared" si="249"/>
        <v>0</v>
      </c>
      <c r="FL55" s="146">
        <f t="shared" si="250"/>
        <v>1</v>
      </c>
      <c r="FM55" s="310">
        <f t="shared" si="251"/>
        <v>0</v>
      </c>
      <c r="FN55" s="311">
        <f t="shared" si="252"/>
        <v>0</v>
      </c>
      <c r="FO55" s="146">
        <f t="shared" si="253"/>
        <v>1</v>
      </c>
      <c r="FP55" s="310">
        <f t="shared" si="254"/>
        <v>0</v>
      </c>
      <c r="FQ55" s="311">
        <f t="shared" si="255"/>
        <v>0</v>
      </c>
      <c r="FR55" s="146">
        <f t="shared" si="256"/>
        <v>1</v>
      </c>
      <c r="FS55" s="310">
        <f t="shared" si="257"/>
        <v>0</v>
      </c>
      <c r="FT55" s="311">
        <f t="shared" si="258"/>
        <v>0</v>
      </c>
      <c r="FU55" s="146">
        <f t="shared" si="259"/>
        <v>1</v>
      </c>
      <c r="FV55" s="310">
        <f t="shared" si="260"/>
        <v>0</v>
      </c>
      <c r="FW55" s="311">
        <f t="shared" si="261"/>
        <v>0</v>
      </c>
      <c r="FX55" s="146">
        <f t="shared" si="262"/>
        <v>1</v>
      </c>
      <c r="FY55" s="310">
        <f t="shared" si="263"/>
        <v>0</v>
      </c>
      <c r="FZ55" s="311">
        <f t="shared" si="264"/>
        <v>0</v>
      </c>
      <c r="GA55" s="146">
        <f t="shared" si="265"/>
        <v>1</v>
      </c>
      <c r="GB55" s="310">
        <f t="shared" si="266"/>
        <v>0</v>
      </c>
      <c r="GC55" s="311">
        <f t="shared" si="267"/>
        <v>0</v>
      </c>
      <c r="GD55" s="146">
        <f t="shared" si="268"/>
        <v>1</v>
      </c>
      <c r="GE55" s="310">
        <f t="shared" si="269"/>
        <v>0</v>
      </c>
      <c r="GF55" s="311">
        <f t="shared" si="270"/>
        <v>0</v>
      </c>
      <c r="GG55" s="146">
        <f t="shared" si="271"/>
        <v>1</v>
      </c>
      <c r="GH55" s="310">
        <f t="shared" si="272"/>
        <v>0</v>
      </c>
      <c r="GI55" s="311">
        <f t="shared" si="273"/>
        <v>0</v>
      </c>
      <c r="GJ55" s="146">
        <f t="shared" si="274"/>
        <v>1</v>
      </c>
      <c r="GK55" s="310">
        <f t="shared" si="275"/>
        <v>0</v>
      </c>
      <c r="GL55" s="311">
        <f t="shared" si="276"/>
        <v>0</v>
      </c>
      <c r="GM55" s="146">
        <f t="shared" si="277"/>
        <v>2</v>
      </c>
      <c r="GN55" s="310">
        <f t="shared" si="278"/>
        <v>0</v>
      </c>
      <c r="GO55" s="311">
        <f t="shared" si="279"/>
        <v>0</v>
      </c>
      <c r="GP55" s="146">
        <f t="shared" si="280"/>
        <v>4</v>
      </c>
      <c r="GQ55" s="310">
        <f t="shared" si="281"/>
        <v>0</v>
      </c>
      <c r="GR55" s="311">
        <f t="shared" si="282"/>
        <v>0</v>
      </c>
      <c r="GS55" s="146">
        <f t="shared" si="283"/>
        <v>6</v>
      </c>
      <c r="GT55" s="310">
        <f t="shared" si="284"/>
        <v>0</v>
      </c>
      <c r="GU55" s="311">
        <f t="shared" si="285"/>
        <v>0</v>
      </c>
      <c r="GV55" s="146">
        <f t="shared" si="286"/>
        <v>8</v>
      </c>
      <c r="GW55" s="310">
        <f t="shared" si="287"/>
        <v>0</v>
      </c>
      <c r="GX55" s="311">
        <f t="shared" si="288"/>
        <v>0</v>
      </c>
      <c r="GY55" s="146">
        <f t="shared" si="289"/>
        <v>10</v>
      </c>
      <c r="GZ55" s="310">
        <f t="shared" si="290"/>
        <v>0</v>
      </c>
      <c r="HA55" s="311">
        <f t="shared" si="291"/>
        <v>0</v>
      </c>
      <c r="HB55" s="146">
        <f t="shared" si="292"/>
        <v>20</v>
      </c>
      <c r="HC55" s="310">
        <f t="shared" si="293"/>
        <v>0</v>
      </c>
      <c r="HD55" s="311">
        <f t="shared" si="294"/>
        <v>0</v>
      </c>
      <c r="HE55" s="146">
        <f t="shared" si="295"/>
        <v>40</v>
      </c>
      <c r="HF55" s="310">
        <f t="shared" si="296"/>
        <v>0</v>
      </c>
      <c r="HG55" s="311">
        <f t="shared" si="297"/>
        <v>0</v>
      </c>
      <c r="HH55" s="146">
        <f t="shared" si="298"/>
        <v>60</v>
      </c>
      <c r="HI55" s="310">
        <f t="shared" si="299"/>
        <v>0</v>
      </c>
      <c r="HJ55" s="311">
        <f t="shared" si="300"/>
        <v>0</v>
      </c>
      <c r="HK55" s="146">
        <f t="shared" si="301"/>
        <v>80</v>
      </c>
      <c r="HL55" s="310">
        <f t="shared" si="302"/>
        <v>0</v>
      </c>
      <c r="HM55" s="311">
        <f t="shared" si="303"/>
        <v>0</v>
      </c>
      <c r="HN55" s="146">
        <f t="shared" si="304"/>
        <v>100</v>
      </c>
      <c r="HO55" s="310">
        <f t="shared" si="305"/>
        <v>0</v>
      </c>
      <c r="HQ55" s="299"/>
      <c r="HV55" s="310"/>
      <c r="HW55" s="311">
        <v>0</v>
      </c>
      <c r="HX55" s="146">
        <v>1</v>
      </c>
      <c r="HY55" s="310">
        <f t="shared" si="306"/>
        <v>0</v>
      </c>
      <c r="HZ55" s="311">
        <f t="shared" si="307"/>
        <v>0</v>
      </c>
      <c r="IA55" s="146">
        <f t="shared" si="308"/>
        <v>1</v>
      </c>
      <c r="IB55" s="310">
        <f t="shared" si="309"/>
        <v>0</v>
      </c>
      <c r="IC55" s="311">
        <f t="shared" si="310"/>
        <v>0</v>
      </c>
      <c r="ID55" s="146">
        <f t="shared" si="311"/>
        <v>1</v>
      </c>
      <c r="IE55" s="310">
        <f t="shared" si="312"/>
        <v>0</v>
      </c>
      <c r="IF55" s="311">
        <f t="shared" si="313"/>
        <v>0</v>
      </c>
      <c r="IG55" s="146">
        <f t="shared" si="314"/>
        <v>1</v>
      </c>
      <c r="IH55" s="310">
        <f t="shared" si="315"/>
        <v>0</v>
      </c>
      <c r="II55" s="311">
        <f t="shared" si="316"/>
        <v>0</v>
      </c>
      <c r="IJ55" s="146">
        <f t="shared" si="317"/>
        <v>1</v>
      </c>
      <c r="IK55" s="310">
        <f t="shared" si="318"/>
        <v>0</v>
      </c>
      <c r="IL55" s="311">
        <f t="shared" si="319"/>
        <v>0</v>
      </c>
      <c r="IM55" s="146">
        <f t="shared" si="320"/>
        <v>1</v>
      </c>
      <c r="IN55" s="310">
        <f t="shared" si="321"/>
        <v>0</v>
      </c>
      <c r="IO55" s="311">
        <f t="shared" si="322"/>
        <v>0</v>
      </c>
      <c r="IP55" s="146">
        <f t="shared" si="323"/>
        <v>1</v>
      </c>
      <c r="IQ55" s="310">
        <f t="shared" si="324"/>
        <v>0</v>
      </c>
      <c r="IR55" s="311">
        <f t="shared" si="325"/>
        <v>0</v>
      </c>
      <c r="IS55" s="146">
        <f t="shared" si="326"/>
        <v>1</v>
      </c>
      <c r="IT55" s="310">
        <f t="shared" si="327"/>
        <v>0</v>
      </c>
      <c r="IU55" s="311">
        <f t="shared" si="328"/>
        <v>0</v>
      </c>
      <c r="IV55" s="146">
        <f t="shared" si="329"/>
        <v>1</v>
      </c>
      <c r="IW55" s="310">
        <f t="shared" si="330"/>
        <v>0</v>
      </c>
      <c r="IX55" s="311">
        <f t="shared" si="331"/>
        <v>0</v>
      </c>
      <c r="IY55" s="146">
        <f t="shared" si="332"/>
        <v>1</v>
      </c>
      <c r="IZ55" s="310">
        <f t="shared" si="333"/>
        <v>0</v>
      </c>
      <c r="JA55" s="311">
        <f t="shared" si="334"/>
        <v>0</v>
      </c>
      <c r="JB55" s="146">
        <f t="shared" si="335"/>
        <v>1</v>
      </c>
      <c r="JC55" s="310">
        <f t="shared" si="336"/>
        <v>0</v>
      </c>
      <c r="JD55" s="311">
        <f t="shared" si="337"/>
        <v>0</v>
      </c>
      <c r="JE55" s="146">
        <f t="shared" si="338"/>
        <v>1</v>
      </c>
      <c r="JF55" s="310">
        <f t="shared" si="339"/>
        <v>0</v>
      </c>
      <c r="JG55" s="311">
        <f t="shared" si="340"/>
        <v>0</v>
      </c>
      <c r="JH55" s="146">
        <f t="shared" si="341"/>
        <v>1</v>
      </c>
      <c r="JI55" s="310">
        <f t="shared" si="342"/>
        <v>0</v>
      </c>
      <c r="JJ55" s="311">
        <f t="shared" si="343"/>
        <v>0</v>
      </c>
      <c r="JK55" s="146">
        <f t="shared" si="344"/>
        <v>1</v>
      </c>
      <c r="JL55" s="310">
        <f t="shared" si="345"/>
        <v>0</v>
      </c>
      <c r="JM55" s="311">
        <f t="shared" si="346"/>
        <v>0</v>
      </c>
      <c r="JN55" s="146">
        <f t="shared" si="347"/>
        <v>1</v>
      </c>
      <c r="JO55" s="310">
        <f t="shared" si="348"/>
        <v>0</v>
      </c>
      <c r="JP55" s="311">
        <f t="shared" si="349"/>
        <v>0</v>
      </c>
      <c r="JQ55" s="146">
        <f t="shared" si="350"/>
        <v>1</v>
      </c>
      <c r="JR55" s="310">
        <f t="shared" si="351"/>
        <v>0</v>
      </c>
      <c r="JS55" s="311">
        <f t="shared" si="352"/>
        <v>0</v>
      </c>
      <c r="JT55" s="146">
        <f t="shared" si="353"/>
        <v>1</v>
      </c>
      <c r="JU55" s="310">
        <f t="shared" si="354"/>
        <v>0</v>
      </c>
      <c r="JV55" s="311">
        <f t="shared" si="355"/>
        <v>0</v>
      </c>
      <c r="JW55" s="146">
        <f t="shared" si="356"/>
        <v>1</v>
      </c>
      <c r="JX55" s="310">
        <f t="shared" si="357"/>
        <v>0</v>
      </c>
      <c r="JY55" s="311">
        <f t="shared" si="358"/>
        <v>0</v>
      </c>
      <c r="JZ55" s="146">
        <f t="shared" si="359"/>
        <v>1</v>
      </c>
      <c r="KA55" s="310">
        <f t="shared" si="360"/>
        <v>0</v>
      </c>
      <c r="KB55" s="311">
        <f t="shared" si="361"/>
        <v>0</v>
      </c>
      <c r="KC55" s="146">
        <f t="shared" si="362"/>
        <v>1</v>
      </c>
      <c r="KD55" s="310">
        <f t="shared" si="363"/>
        <v>0</v>
      </c>
      <c r="KI55" s="334">
        <f t="shared" ref="KI55:LB55" si="425">$AI55*KI$4/10000*$F55*KI$3/$KQ$1</f>
        <v>0</v>
      </c>
      <c r="KJ55" s="334">
        <f t="shared" si="425"/>
        <v>0</v>
      </c>
      <c r="KK55" s="334">
        <f t="shared" si="425"/>
        <v>0</v>
      </c>
      <c r="KL55" s="334">
        <f t="shared" si="425"/>
        <v>0</v>
      </c>
      <c r="KM55" s="334">
        <f t="shared" si="425"/>
        <v>0</v>
      </c>
      <c r="KN55" s="334">
        <f t="shared" si="425"/>
        <v>0</v>
      </c>
      <c r="KO55" s="334">
        <f t="shared" si="425"/>
        <v>0</v>
      </c>
      <c r="KP55" s="334">
        <f t="shared" si="425"/>
        <v>0</v>
      </c>
      <c r="KQ55" s="334">
        <f t="shared" si="425"/>
        <v>0</v>
      </c>
      <c r="KR55" s="334">
        <f t="shared" si="425"/>
        <v>0</v>
      </c>
      <c r="KS55" s="334">
        <f t="shared" si="425"/>
        <v>0</v>
      </c>
      <c r="KT55" s="334">
        <f t="shared" si="425"/>
        <v>0</v>
      </c>
      <c r="KU55" s="334">
        <f t="shared" si="425"/>
        <v>0</v>
      </c>
      <c r="KV55" s="334">
        <f t="shared" si="425"/>
        <v>0</v>
      </c>
      <c r="KW55" s="334">
        <f t="shared" si="425"/>
        <v>0</v>
      </c>
      <c r="KX55" s="334">
        <f t="shared" si="425"/>
        <v>0</v>
      </c>
      <c r="KY55" s="334">
        <f t="shared" si="425"/>
        <v>0</v>
      </c>
      <c r="KZ55" s="334">
        <f t="shared" si="425"/>
        <v>0</v>
      </c>
      <c r="LA55" s="334">
        <f t="shared" si="425"/>
        <v>0</v>
      </c>
      <c r="LB55" s="334">
        <f t="shared" si="425"/>
        <v>0</v>
      </c>
      <c r="LI55" s="91">
        <v>0</v>
      </c>
      <c r="LJ55" s="91">
        <v>0</v>
      </c>
      <c r="LK55" s="91">
        <v>0</v>
      </c>
      <c r="LN55" s="108"/>
      <c r="LO55" s="343">
        <v>0.05</v>
      </c>
      <c r="LP55" s="343">
        <v>0.05</v>
      </c>
      <c r="LQ55" s="343">
        <v>0.05</v>
      </c>
      <c r="LR55" s="343">
        <v>0.05</v>
      </c>
      <c r="LS55" s="343">
        <v>0.05</v>
      </c>
      <c r="LT55" s="343">
        <v>0.025</v>
      </c>
      <c r="LU55" s="343">
        <v>0.025</v>
      </c>
      <c r="LV55" s="343">
        <v>0.025</v>
      </c>
      <c r="LW55" s="343">
        <v>0.025</v>
      </c>
      <c r="LX55" s="343">
        <v>0.025</v>
      </c>
      <c r="LY55" s="343">
        <v>0.005</v>
      </c>
      <c r="LZ55" s="343">
        <v>0.005</v>
      </c>
      <c r="MA55" s="343">
        <v>0.005</v>
      </c>
      <c r="MB55" s="343">
        <v>0.005</v>
      </c>
      <c r="MC55" s="343">
        <v>0.005</v>
      </c>
      <c r="MD55" s="343">
        <v>0.0009</v>
      </c>
      <c r="ME55" s="343">
        <v>0.0009</v>
      </c>
      <c r="MF55" s="343">
        <v>0.0009</v>
      </c>
      <c r="MG55" s="343">
        <v>0.0009</v>
      </c>
      <c r="MH55" s="343">
        <v>0.0009</v>
      </c>
      <c r="MI55" s="343">
        <v>0.0006</v>
      </c>
      <c r="MJ55" s="343">
        <v>0.00045</v>
      </c>
      <c r="MK55" s="343">
        <v>0.0004</v>
      </c>
      <c r="ML55" s="343">
        <v>0.0003</v>
      </c>
      <c r="MM55" s="343">
        <v>0.00025</v>
      </c>
      <c r="MN55" s="343">
        <v>0.00025</v>
      </c>
      <c r="MO55" s="343">
        <v>0.0002</v>
      </c>
      <c r="MP55" s="343">
        <v>0.0002</v>
      </c>
      <c r="MQ55" s="343"/>
      <c r="MR55" s="104">
        <v>1</v>
      </c>
      <c r="MS55" s="104">
        <v>1</v>
      </c>
      <c r="MT55" s="104">
        <v>1</v>
      </c>
      <c r="MU55" s="104">
        <v>1</v>
      </c>
      <c r="MV55" s="104">
        <v>1</v>
      </c>
      <c r="MW55" s="104">
        <v>1</v>
      </c>
      <c r="MX55" s="91">
        <v>3</v>
      </c>
      <c r="MY55" s="91">
        <v>3</v>
      </c>
      <c r="MZ55" s="91">
        <v>3</v>
      </c>
      <c r="NA55" s="91">
        <v>3</v>
      </c>
      <c r="NB55" s="91">
        <v>3</v>
      </c>
      <c r="NC55" s="91">
        <v>3</v>
      </c>
      <c r="ND55" s="91">
        <v>3</v>
      </c>
      <c r="NE55" s="91">
        <v>3</v>
      </c>
      <c r="NF55" s="91">
        <v>3</v>
      </c>
      <c r="NG55" s="91">
        <v>5</v>
      </c>
      <c r="NH55" s="91">
        <v>5</v>
      </c>
      <c r="NI55" s="91">
        <v>5</v>
      </c>
      <c r="NJ55" s="91">
        <v>5</v>
      </c>
      <c r="NK55" s="91">
        <v>5</v>
      </c>
      <c r="NL55" s="91">
        <v>5</v>
      </c>
      <c r="NM55" s="91">
        <v>5</v>
      </c>
      <c r="NN55" s="91">
        <v>5</v>
      </c>
      <c r="NO55" s="91">
        <v>5</v>
      </c>
      <c r="NP55" s="91">
        <v>5</v>
      </c>
      <c r="NQ55" s="91">
        <v>5</v>
      </c>
      <c r="NR55" s="91">
        <v>5</v>
      </c>
      <c r="NS55" s="91">
        <v>5</v>
      </c>
      <c r="NU55" s="345">
        <f t="shared" si="365"/>
        <v>0.015</v>
      </c>
      <c r="NV55" s="345">
        <f t="shared" si="366"/>
        <v>0.03</v>
      </c>
      <c r="NW55" s="345">
        <f t="shared" si="367"/>
        <v>0.045</v>
      </c>
      <c r="NX55" s="345">
        <f t="shared" si="368"/>
        <v>0.06</v>
      </c>
      <c r="NY55" s="345">
        <f t="shared" si="369"/>
        <v>0.075</v>
      </c>
      <c r="NZ55" s="345">
        <f t="shared" si="370"/>
        <v>0.075</v>
      </c>
      <c r="OA55" s="345">
        <f t="shared" si="371"/>
        <v>0.05</v>
      </c>
      <c r="OB55" s="345">
        <f t="shared" si="372"/>
        <v>0.075</v>
      </c>
      <c r="OC55" s="345">
        <f t="shared" si="373"/>
        <v>0.1</v>
      </c>
      <c r="OD55" s="345">
        <f t="shared" si="374"/>
        <v>0.125</v>
      </c>
      <c r="OE55" s="345">
        <f t="shared" si="375"/>
        <v>0.05</v>
      </c>
      <c r="OF55" s="345">
        <f t="shared" si="376"/>
        <v>0.1</v>
      </c>
      <c r="OG55" s="345">
        <f t="shared" si="377"/>
        <v>0.15</v>
      </c>
      <c r="OH55" s="345">
        <f t="shared" si="378"/>
        <v>0.2</v>
      </c>
      <c r="OI55" s="345">
        <f t="shared" si="379"/>
        <v>0.25</v>
      </c>
      <c r="OJ55" s="345">
        <f t="shared" si="380"/>
        <v>0.054</v>
      </c>
      <c r="OK55" s="345">
        <f t="shared" si="381"/>
        <v>0.108</v>
      </c>
      <c r="OL55" s="345">
        <f t="shared" si="382"/>
        <v>0.162</v>
      </c>
      <c r="OM55" s="345">
        <f t="shared" si="383"/>
        <v>0.216</v>
      </c>
      <c r="ON55" s="345">
        <f t="shared" si="384"/>
        <v>0.27</v>
      </c>
      <c r="OO55" s="345">
        <f t="shared" si="385"/>
        <v>0.27</v>
      </c>
      <c r="OP55" s="345">
        <f t="shared" si="386"/>
        <v>0.27</v>
      </c>
      <c r="OQ55" s="345">
        <f t="shared" si="387"/>
        <v>0.3</v>
      </c>
      <c r="OR55" s="345">
        <f t="shared" si="388"/>
        <v>0.27</v>
      </c>
      <c r="OS55" s="345">
        <f t="shared" si="389"/>
        <v>0.2625</v>
      </c>
      <c r="OT55" s="345">
        <f t="shared" si="390"/>
        <v>0.3</v>
      </c>
      <c r="OU55" s="345">
        <f t="shared" si="391"/>
        <v>0.27</v>
      </c>
      <c r="OV55" s="345">
        <f t="shared" si="392"/>
        <v>0.3</v>
      </c>
      <c r="OX55"/>
      <c r="OY55"/>
      <c r="OZ55"/>
      <c r="PA55"/>
      <c r="PB55"/>
      <c r="PC55"/>
      <c r="PD55"/>
      <c r="PE55" s="369"/>
      <c r="PF55" s="370">
        <f>PF$3*$F55*$AG55*PF$4/'[1]Sheet3 '!$AJ$5</f>
        <v>0.084</v>
      </c>
      <c r="PG55" s="370">
        <f>PG$3*$F55*$AG55*PG$4/'[1]Sheet3 '!$AJ$5</f>
        <v>0.08397</v>
      </c>
      <c r="PH55" s="370">
        <f>PH$3*$F55*$AG55*PH$4/'[1]Sheet3 '!$AJ$5</f>
        <v>0.084</v>
      </c>
      <c r="PI55" s="370">
        <f>PI$3*$F55*$AG55*PI$4/'[1]Sheet3 '!$AJ$5</f>
        <v>0.0756</v>
      </c>
      <c r="PJ55" s="370">
        <f>PJ$3*$F55*$AG55*PJ$4/'[1]Sheet3 '!$AJ$5</f>
        <v>0.0756</v>
      </c>
      <c r="PK55" s="370">
        <f>PK$3*$F55*$AG55*PK$4/'[1]Sheet3 '!$AJ$5</f>
        <v>0.072</v>
      </c>
      <c r="PL55" s="370">
        <f>PL$3*$F55*$AG55*PL$4/'[1]Sheet3 '!$AJ$5</f>
        <v>0.0648</v>
      </c>
      <c r="PM55" s="370">
        <f>PM$3*$F55*$AG55*PM$4/'[1]Sheet3 '!$AJ$5</f>
        <v>0.0612</v>
      </c>
      <c r="PN55" s="370">
        <f>PN$3*$F55*$AG55*PN$4/'[1]Sheet3 '!$AJ$5</f>
        <v>0.05556</v>
      </c>
      <c r="PO55" s="370">
        <f>PO$3*$F55*$AG55*PO$4/'[1]Sheet3 '!$AJ$5</f>
        <v>0.048</v>
      </c>
      <c r="PP55" s="370">
        <f>PP$3*$F55*$AG55*PP$4/'[1]Sheet3 '!$AJ$5</f>
        <v>0.0432</v>
      </c>
      <c r="PQ55" s="370">
        <f>PQ$3*$F55*$AG55*PQ$4/'[1]Sheet3 '!$AJ$5</f>
        <v>0.0384</v>
      </c>
      <c r="PR55" s="370">
        <f>PR$3*$F55*$AG55*PR$4/'[1]Sheet3 '!$AJ$5</f>
        <v>0.024</v>
      </c>
      <c r="PS55" s="367"/>
      <c r="PT55" s="367"/>
      <c r="PU55" s="367"/>
    </row>
    <row r="56" s="91" customFormat="1" ht="16.2" spans="1:437">
      <c r="A56" s="39">
        <v>47</v>
      </c>
      <c r="B56" s="39" t="s">
        <v>592</v>
      </c>
      <c r="C56" s="74">
        <v>5</v>
      </c>
      <c r="D56" s="39">
        <v>1</v>
      </c>
      <c r="E56" s="39"/>
      <c r="F56" s="39">
        <v>300</v>
      </c>
      <c r="G56" s="107"/>
      <c r="H56" s="39">
        <f t="shared" si="232"/>
        <v>300</v>
      </c>
      <c r="I56" s="127"/>
      <c r="J56" s="39">
        <f t="shared" si="419"/>
        <v>300</v>
      </c>
      <c r="K56" s="127"/>
      <c r="L56" s="127"/>
      <c r="M56" s="128">
        <f t="shared" si="178"/>
        <v>47</v>
      </c>
      <c r="N56" s="39">
        <f t="shared" si="396"/>
        <v>0</v>
      </c>
      <c r="O56" s="39">
        <f t="shared" si="397"/>
        <v>0</v>
      </c>
      <c r="P56" s="39">
        <v>0</v>
      </c>
      <c r="Q56" s="151">
        <v>0.208334</v>
      </c>
      <c r="R56" s="91">
        <v>5</v>
      </c>
      <c r="S56" s="141">
        <v>0</v>
      </c>
      <c r="T56" s="146">
        <f t="shared" si="233"/>
        <v>1</v>
      </c>
      <c r="U56" s="145">
        <v>0</v>
      </c>
      <c r="V56" s="143" t="s">
        <v>405</v>
      </c>
      <c r="W56" s="147">
        <v>0</v>
      </c>
      <c r="X56" s="145">
        <v>12</v>
      </c>
      <c r="Y56" s="166">
        <v>1</v>
      </c>
      <c r="Z56" s="143" t="str">
        <f t="shared" si="212"/>
        <v>[[0,1],[0,1],[0,1],[0,1],[0,1],[0,1],[0,1],[0,1],[0,1],[0,1],[0,2],[0,4],[0,6],[0,8],[0,10],[0,20],[0,40],[0,60],[0,80],[0,100]]</v>
      </c>
      <c r="AA56" s="143">
        <v>1</v>
      </c>
      <c r="AB56" s="143">
        <v>1</v>
      </c>
      <c r="AC56" s="143" t="str">
        <f t="shared" si="234"/>
        <v>[[0,1],[0,1],[0,1],[0,1],[0,1],[0,1],[0,1],[0,1],[0,1],[0,1],[0,1],[0,1],[0,1],[0,1],[0,1],[0,1],[0,1],[0,1],[0,1],[0,1]]</v>
      </c>
      <c r="AD56" s="39">
        <v>0</v>
      </c>
      <c r="AE56" s="167">
        <v>0</v>
      </c>
      <c r="AF56" s="173">
        <f t="shared" si="226"/>
        <v>0</v>
      </c>
      <c r="AG56" s="173">
        <v>0.1</v>
      </c>
      <c r="AH56" s="168">
        <v>0</v>
      </c>
      <c r="AI56" s="186">
        <v>0</v>
      </c>
      <c r="AJ56" s="168">
        <v>0</v>
      </c>
      <c r="AK56" s="168">
        <v>0</v>
      </c>
      <c r="AL56" s="187">
        <v>0</v>
      </c>
      <c r="AM56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56" s="39" t="str">
        <f t="shared" si="213"/>
        <v>[[6,5],[8,2],[10,2]]</v>
      </c>
      <c r="AO56" s="195" t="str">
        <f t="shared" si="424"/>
        <v>[0,0,0]</v>
      </c>
      <c r="AP56" s="195">
        <v>0</v>
      </c>
      <c r="AQ56" s="195">
        <v>1</v>
      </c>
      <c r="AR56" s="195">
        <f t="shared" si="236"/>
        <v>1</v>
      </c>
      <c r="AS56" s="195">
        <v>1</v>
      </c>
      <c r="AT56" s="195">
        <v>1</v>
      </c>
      <c r="AU56" s="195" t="s">
        <v>593</v>
      </c>
      <c r="AV56" s="195">
        <v>3</v>
      </c>
      <c r="AW56" s="199">
        <v>12</v>
      </c>
      <c r="AX56" s="39">
        <v>1</v>
      </c>
      <c r="AY56" s="39">
        <v>0</v>
      </c>
      <c r="AZ56" s="96">
        <v>2</v>
      </c>
      <c r="BA56" s="39">
        <v>4</v>
      </c>
      <c r="BB56" s="96" t="s">
        <v>365</v>
      </c>
      <c r="BC56" s="39">
        <v>1</v>
      </c>
      <c r="BD56" s="115">
        <v>1.5</v>
      </c>
      <c r="BE56" s="39"/>
      <c r="BF56" s="39"/>
      <c r="BG56" s="39">
        <v>1</v>
      </c>
      <c r="BH56" s="39">
        <v>1</v>
      </c>
      <c r="BI56" s="39" t="s">
        <v>594</v>
      </c>
      <c r="BJ56" s="203">
        <v>1</v>
      </c>
      <c r="BK56" s="203">
        <v>0.8</v>
      </c>
      <c r="BL56" s="96">
        <f t="shared" si="420"/>
        <v>300</v>
      </c>
      <c r="BM56" s="96" t="s">
        <v>291</v>
      </c>
      <c r="BN56" s="96">
        <v>1</v>
      </c>
      <c r="BO56" s="96" t="s">
        <v>579</v>
      </c>
      <c r="BP56" s="96" t="s">
        <v>489</v>
      </c>
      <c r="BQ56" s="207" t="s">
        <v>595</v>
      </c>
      <c r="BR56" s="207" t="s">
        <v>596</v>
      </c>
      <c r="BS56" s="128"/>
      <c r="BT56" s="128"/>
      <c r="BU56" s="127"/>
      <c r="BV56" s="127"/>
      <c r="BW56" s="127" t="s">
        <v>295</v>
      </c>
      <c r="BX56" s="218">
        <v>0</v>
      </c>
      <c r="BY56" s="128">
        <f t="shared" si="237"/>
        <v>5</v>
      </c>
      <c r="BZ56" s="219" t="str">
        <f t="shared" si="238"/>
        <v>[5,5,0,5]</v>
      </c>
      <c r="CA56" s="46">
        <v>0</v>
      </c>
      <c r="CB56" s="46">
        <v>0</v>
      </c>
      <c r="CC56" s="46">
        <v>0</v>
      </c>
      <c r="CD56" s="46">
        <v>0</v>
      </c>
      <c r="CE56" s="46">
        <v>0</v>
      </c>
      <c r="CF56" s="46">
        <v>0</v>
      </c>
      <c r="CG56" s="46">
        <v>0</v>
      </c>
      <c r="CH56" s="42" t="str">
        <f t="shared" si="398"/>
        <v>0,0,0,0,0,0,0</v>
      </c>
      <c r="CI56" s="42" t="str">
        <f t="shared" si="399"/>
        <v/>
      </c>
      <c r="CJ56" s="46"/>
      <c r="CK56" s="46"/>
      <c r="CL56" s="46"/>
      <c r="CM56" s="46"/>
      <c r="CN56" s="46"/>
      <c r="CO56" s="46"/>
      <c r="CP56" s="46"/>
      <c r="CQ56" s="46"/>
      <c r="CR56" s="46"/>
      <c r="CS56" s="53" t="s">
        <v>297</v>
      </c>
      <c r="CT56" s="53">
        <v>1</v>
      </c>
      <c r="CU56" s="42"/>
      <c r="CV56" s="42" t="str">
        <f t="shared" si="400"/>
        <v/>
      </c>
      <c r="CW56" s="42">
        <v>2</v>
      </c>
      <c r="CX56" s="42">
        <v>0</v>
      </c>
      <c r="CY56" s="42">
        <v>0</v>
      </c>
      <c r="CZ56" s="42">
        <f>F57</f>
        <v>200</v>
      </c>
      <c r="DA56" s="42" t="str">
        <f t="shared" si="401"/>
        <v/>
      </c>
      <c r="DB56" s="42">
        <v>2</v>
      </c>
      <c r="DC56" s="42">
        <v>0</v>
      </c>
      <c r="DD56" s="42">
        <v>0</v>
      </c>
      <c r="DE56" s="42">
        <f>F56</f>
        <v>300</v>
      </c>
      <c r="DF56" s="42" t="str">
        <f t="shared" si="402"/>
        <v/>
      </c>
      <c r="DG56" s="42">
        <v>2</v>
      </c>
      <c r="DH56" s="42">
        <v>0</v>
      </c>
      <c r="DI56" s="42">
        <v>0</v>
      </c>
      <c r="DJ56" s="42">
        <f>F56</f>
        <v>300</v>
      </c>
      <c r="DK56" s="42" t="str">
        <f t="shared" si="403"/>
        <v/>
      </c>
      <c r="DL56" s="42">
        <v>2</v>
      </c>
      <c r="DM56" s="42">
        <v>0</v>
      </c>
      <c r="DN56" s="42">
        <v>0</v>
      </c>
      <c r="DO56" s="42">
        <f>F56</f>
        <v>300</v>
      </c>
      <c r="DP56" s="42" t="str">
        <f t="shared" si="404"/>
        <v/>
      </c>
      <c r="DQ56" s="42">
        <v>2</v>
      </c>
      <c r="DR56" s="42">
        <v>0</v>
      </c>
      <c r="DS56" s="42">
        <v>0</v>
      </c>
      <c r="DT56" s="42">
        <f>F56</f>
        <v>300</v>
      </c>
      <c r="DU56" s="42" t="s">
        <v>597</v>
      </c>
      <c r="DV56" s="238">
        <f>IF($F56&lt;800,5,10)</f>
        <v>5</v>
      </c>
      <c r="DW56" s="238">
        <f>DV56</f>
        <v>5</v>
      </c>
      <c r="DX56" s="238">
        <v>0</v>
      </c>
      <c r="DY56" s="128">
        <f t="shared" si="239"/>
        <v>5</v>
      </c>
      <c r="DZ56" s="128"/>
      <c r="EK56" s="269">
        <f t="shared" si="240"/>
        <v>330</v>
      </c>
      <c r="EL56" s="270">
        <v>0</v>
      </c>
      <c r="EM56" s="271">
        <v>6</v>
      </c>
      <c r="EN56" s="108">
        <v>5</v>
      </c>
      <c r="EO56" s="271">
        <v>8</v>
      </c>
      <c r="EP56" s="108">
        <v>2</v>
      </c>
      <c r="EQ56" s="271">
        <v>10</v>
      </c>
      <c r="ER56" s="108">
        <v>2</v>
      </c>
      <c r="ES56" s="108">
        <f t="shared" si="241"/>
        <v>7.33333333333333</v>
      </c>
      <c r="ET56" s="108">
        <f t="shared" si="242"/>
        <v>7.5</v>
      </c>
      <c r="EU56" s="283">
        <f t="shared" si="243"/>
        <v>0</v>
      </c>
      <c r="EV56" s="108">
        <f t="shared" si="244"/>
        <v>15</v>
      </c>
      <c r="EW56" s="293">
        <f t="shared" si="245"/>
        <v>0</v>
      </c>
      <c r="EX56" s="108">
        <f t="shared" si="246"/>
        <v>22.5</v>
      </c>
      <c r="EY56" s="294">
        <f t="shared" si="247"/>
        <v>0</v>
      </c>
      <c r="FB56" s="299"/>
      <c r="FG56" s="310"/>
      <c r="FH56" s="311">
        <v>0</v>
      </c>
      <c r="FI56" s="146">
        <v>1</v>
      </c>
      <c r="FJ56" s="310">
        <f t="shared" si="248"/>
        <v>0</v>
      </c>
      <c r="FK56" s="311">
        <f t="shared" si="249"/>
        <v>0</v>
      </c>
      <c r="FL56" s="146">
        <f t="shared" si="250"/>
        <v>1</v>
      </c>
      <c r="FM56" s="310">
        <f t="shared" si="251"/>
        <v>0</v>
      </c>
      <c r="FN56" s="311">
        <f t="shared" si="252"/>
        <v>0</v>
      </c>
      <c r="FO56" s="146">
        <f t="shared" si="253"/>
        <v>1</v>
      </c>
      <c r="FP56" s="310">
        <f t="shared" si="254"/>
        <v>0</v>
      </c>
      <c r="FQ56" s="311">
        <f t="shared" si="255"/>
        <v>0</v>
      </c>
      <c r="FR56" s="146">
        <f t="shared" si="256"/>
        <v>1</v>
      </c>
      <c r="FS56" s="310">
        <f t="shared" si="257"/>
        <v>0</v>
      </c>
      <c r="FT56" s="311">
        <f t="shared" si="258"/>
        <v>0</v>
      </c>
      <c r="FU56" s="146">
        <f t="shared" si="259"/>
        <v>1</v>
      </c>
      <c r="FV56" s="310">
        <f t="shared" si="260"/>
        <v>0</v>
      </c>
      <c r="FW56" s="311">
        <f t="shared" si="261"/>
        <v>0</v>
      </c>
      <c r="FX56" s="146">
        <f t="shared" si="262"/>
        <v>1</v>
      </c>
      <c r="FY56" s="310">
        <f t="shared" si="263"/>
        <v>0</v>
      </c>
      <c r="FZ56" s="311">
        <f t="shared" si="264"/>
        <v>0</v>
      </c>
      <c r="GA56" s="146">
        <f t="shared" si="265"/>
        <v>1</v>
      </c>
      <c r="GB56" s="310">
        <f t="shared" si="266"/>
        <v>0</v>
      </c>
      <c r="GC56" s="311">
        <f t="shared" si="267"/>
        <v>0</v>
      </c>
      <c r="GD56" s="146">
        <f t="shared" si="268"/>
        <v>1</v>
      </c>
      <c r="GE56" s="310">
        <f t="shared" si="269"/>
        <v>0</v>
      </c>
      <c r="GF56" s="311">
        <f t="shared" si="270"/>
        <v>0</v>
      </c>
      <c r="GG56" s="146">
        <f t="shared" si="271"/>
        <v>1</v>
      </c>
      <c r="GH56" s="310">
        <f t="shared" si="272"/>
        <v>0</v>
      </c>
      <c r="GI56" s="311">
        <f t="shared" si="273"/>
        <v>0</v>
      </c>
      <c r="GJ56" s="146">
        <f t="shared" si="274"/>
        <v>1</v>
      </c>
      <c r="GK56" s="310">
        <f t="shared" si="275"/>
        <v>0</v>
      </c>
      <c r="GL56" s="311">
        <f t="shared" si="276"/>
        <v>0</v>
      </c>
      <c r="GM56" s="146">
        <f t="shared" si="277"/>
        <v>2</v>
      </c>
      <c r="GN56" s="310">
        <f t="shared" si="278"/>
        <v>0</v>
      </c>
      <c r="GO56" s="311">
        <f t="shared" si="279"/>
        <v>0</v>
      </c>
      <c r="GP56" s="146">
        <f t="shared" si="280"/>
        <v>4</v>
      </c>
      <c r="GQ56" s="310">
        <f t="shared" si="281"/>
        <v>0</v>
      </c>
      <c r="GR56" s="311">
        <f t="shared" si="282"/>
        <v>0</v>
      </c>
      <c r="GS56" s="146">
        <f t="shared" si="283"/>
        <v>6</v>
      </c>
      <c r="GT56" s="310">
        <f t="shared" si="284"/>
        <v>0</v>
      </c>
      <c r="GU56" s="311">
        <f t="shared" si="285"/>
        <v>0</v>
      </c>
      <c r="GV56" s="146">
        <f t="shared" si="286"/>
        <v>8</v>
      </c>
      <c r="GW56" s="310">
        <f t="shared" si="287"/>
        <v>0</v>
      </c>
      <c r="GX56" s="311">
        <f t="shared" si="288"/>
        <v>0</v>
      </c>
      <c r="GY56" s="146">
        <f t="shared" si="289"/>
        <v>10</v>
      </c>
      <c r="GZ56" s="310">
        <f t="shared" si="290"/>
        <v>0</v>
      </c>
      <c r="HA56" s="311">
        <f t="shared" si="291"/>
        <v>0</v>
      </c>
      <c r="HB56" s="146">
        <f t="shared" si="292"/>
        <v>20</v>
      </c>
      <c r="HC56" s="310">
        <f t="shared" si="293"/>
        <v>0</v>
      </c>
      <c r="HD56" s="311">
        <f t="shared" si="294"/>
        <v>0</v>
      </c>
      <c r="HE56" s="146">
        <f t="shared" si="295"/>
        <v>40</v>
      </c>
      <c r="HF56" s="310">
        <f t="shared" si="296"/>
        <v>0</v>
      </c>
      <c r="HG56" s="311">
        <f t="shared" si="297"/>
        <v>0</v>
      </c>
      <c r="HH56" s="146">
        <f t="shared" si="298"/>
        <v>60</v>
      </c>
      <c r="HI56" s="310">
        <f t="shared" si="299"/>
        <v>0</v>
      </c>
      <c r="HJ56" s="311">
        <f t="shared" si="300"/>
        <v>0</v>
      </c>
      <c r="HK56" s="146">
        <f t="shared" si="301"/>
        <v>80</v>
      </c>
      <c r="HL56" s="310">
        <f t="shared" si="302"/>
        <v>0</v>
      </c>
      <c r="HM56" s="311">
        <f t="shared" si="303"/>
        <v>0</v>
      </c>
      <c r="HN56" s="146">
        <f t="shared" si="304"/>
        <v>100</v>
      </c>
      <c r="HO56" s="310">
        <f t="shared" si="305"/>
        <v>0</v>
      </c>
      <c r="HQ56" s="299"/>
      <c r="HV56" s="310"/>
      <c r="HW56" s="311">
        <v>0</v>
      </c>
      <c r="HX56" s="146">
        <v>1</v>
      </c>
      <c r="HY56" s="310">
        <f t="shared" si="306"/>
        <v>0</v>
      </c>
      <c r="HZ56" s="311">
        <f t="shared" si="307"/>
        <v>0</v>
      </c>
      <c r="IA56" s="146">
        <f t="shared" si="308"/>
        <v>1</v>
      </c>
      <c r="IB56" s="310">
        <f t="shared" si="309"/>
        <v>0</v>
      </c>
      <c r="IC56" s="311">
        <f t="shared" si="310"/>
        <v>0</v>
      </c>
      <c r="ID56" s="146">
        <f t="shared" si="311"/>
        <v>1</v>
      </c>
      <c r="IE56" s="310">
        <f t="shared" si="312"/>
        <v>0</v>
      </c>
      <c r="IF56" s="311">
        <f t="shared" si="313"/>
        <v>0</v>
      </c>
      <c r="IG56" s="146">
        <f t="shared" si="314"/>
        <v>1</v>
      </c>
      <c r="IH56" s="310">
        <f t="shared" si="315"/>
        <v>0</v>
      </c>
      <c r="II56" s="311">
        <f t="shared" si="316"/>
        <v>0</v>
      </c>
      <c r="IJ56" s="146">
        <f t="shared" si="317"/>
        <v>1</v>
      </c>
      <c r="IK56" s="310">
        <f t="shared" si="318"/>
        <v>0</v>
      </c>
      <c r="IL56" s="311">
        <f t="shared" si="319"/>
        <v>0</v>
      </c>
      <c r="IM56" s="146">
        <f t="shared" si="320"/>
        <v>1</v>
      </c>
      <c r="IN56" s="310">
        <f t="shared" si="321"/>
        <v>0</v>
      </c>
      <c r="IO56" s="311">
        <f t="shared" si="322"/>
        <v>0</v>
      </c>
      <c r="IP56" s="146">
        <f t="shared" si="323"/>
        <v>1</v>
      </c>
      <c r="IQ56" s="310">
        <f t="shared" si="324"/>
        <v>0</v>
      </c>
      <c r="IR56" s="311">
        <f t="shared" si="325"/>
        <v>0</v>
      </c>
      <c r="IS56" s="146">
        <f t="shared" si="326"/>
        <v>1</v>
      </c>
      <c r="IT56" s="310">
        <f t="shared" si="327"/>
        <v>0</v>
      </c>
      <c r="IU56" s="311">
        <f t="shared" si="328"/>
        <v>0</v>
      </c>
      <c r="IV56" s="146">
        <f t="shared" si="329"/>
        <v>1</v>
      </c>
      <c r="IW56" s="310">
        <f t="shared" si="330"/>
        <v>0</v>
      </c>
      <c r="IX56" s="311">
        <f t="shared" si="331"/>
        <v>0</v>
      </c>
      <c r="IY56" s="146">
        <f t="shared" si="332"/>
        <v>1</v>
      </c>
      <c r="IZ56" s="310">
        <f t="shared" si="333"/>
        <v>0</v>
      </c>
      <c r="JA56" s="311">
        <f t="shared" si="334"/>
        <v>0</v>
      </c>
      <c r="JB56" s="146">
        <f t="shared" si="335"/>
        <v>1</v>
      </c>
      <c r="JC56" s="310">
        <f t="shared" si="336"/>
        <v>0</v>
      </c>
      <c r="JD56" s="311">
        <f t="shared" si="337"/>
        <v>0</v>
      </c>
      <c r="JE56" s="146">
        <f t="shared" si="338"/>
        <v>1</v>
      </c>
      <c r="JF56" s="310">
        <f t="shared" si="339"/>
        <v>0</v>
      </c>
      <c r="JG56" s="311">
        <f t="shared" si="340"/>
        <v>0</v>
      </c>
      <c r="JH56" s="146">
        <f t="shared" si="341"/>
        <v>1</v>
      </c>
      <c r="JI56" s="310">
        <f t="shared" si="342"/>
        <v>0</v>
      </c>
      <c r="JJ56" s="311">
        <f t="shared" si="343"/>
        <v>0</v>
      </c>
      <c r="JK56" s="146">
        <f t="shared" si="344"/>
        <v>1</v>
      </c>
      <c r="JL56" s="310">
        <f t="shared" si="345"/>
        <v>0</v>
      </c>
      <c r="JM56" s="311">
        <f t="shared" si="346"/>
        <v>0</v>
      </c>
      <c r="JN56" s="146">
        <f t="shared" si="347"/>
        <v>1</v>
      </c>
      <c r="JO56" s="310">
        <f t="shared" si="348"/>
        <v>0</v>
      </c>
      <c r="JP56" s="311">
        <f t="shared" si="349"/>
        <v>0</v>
      </c>
      <c r="JQ56" s="146">
        <f t="shared" si="350"/>
        <v>1</v>
      </c>
      <c r="JR56" s="310">
        <f t="shared" si="351"/>
        <v>0</v>
      </c>
      <c r="JS56" s="311">
        <f t="shared" si="352"/>
        <v>0</v>
      </c>
      <c r="JT56" s="146">
        <f t="shared" si="353"/>
        <v>1</v>
      </c>
      <c r="JU56" s="310">
        <f t="shared" si="354"/>
        <v>0</v>
      </c>
      <c r="JV56" s="311">
        <f t="shared" si="355"/>
        <v>0</v>
      </c>
      <c r="JW56" s="146">
        <f t="shared" si="356"/>
        <v>1</v>
      </c>
      <c r="JX56" s="310">
        <f t="shared" si="357"/>
        <v>0</v>
      </c>
      <c r="JY56" s="311">
        <f t="shared" si="358"/>
        <v>0</v>
      </c>
      <c r="JZ56" s="146">
        <f t="shared" si="359"/>
        <v>1</v>
      </c>
      <c r="KA56" s="310">
        <f t="shared" si="360"/>
        <v>0</v>
      </c>
      <c r="KB56" s="311">
        <f t="shared" si="361"/>
        <v>0</v>
      </c>
      <c r="KC56" s="146">
        <f t="shared" si="362"/>
        <v>1</v>
      </c>
      <c r="KD56" s="310">
        <f t="shared" si="363"/>
        <v>0</v>
      </c>
      <c r="KI56" s="334">
        <f t="shared" ref="KI56:LB56" si="426">$AI56*KI$4/10000*$F56*KI$3/$KQ$1</f>
        <v>0</v>
      </c>
      <c r="KJ56" s="334">
        <f t="shared" si="426"/>
        <v>0</v>
      </c>
      <c r="KK56" s="334">
        <f t="shared" si="426"/>
        <v>0</v>
      </c>
      <c r="KL56" s="334">
        <f t="shared" si="426"/>
        <v>0</v>
      </c>
      <c r="KM56" s="334">
        <f t="shared" si="426"/>
        <v>0</v>
      </c>
      <c r="KN56" s="334">
        <f t="shared" si="426"/>
        <v>0</v>
      </c>
      <c r="KO56" s="334">
        <f t="shared" si="426"/>
        <v>0</v>
      </c>
      <c r="KP56" s="334">
        <f t="shared" si="426"/>
        <v>0</v>
      </c>
      <c r="KQ56" s="334">
        <f t="shared" si="426"/>
        <v>0</v>
      </c>
      <c r="KR56" s="334">
        <f t="shared" si="426"/>
        <v>0</v>
      </c>
      <c r="KS56" s="334">
        <f t="shared" si="426"/>
        <v>0</v>
      </c>
      <c r="KT56" s="334">
        <f t="shared" si="426"/>
        <v>0</v>
      </c>
      <c r="KU56" s="334">
        <f t="shared" si="426"/>
        <v>0</v>
      </c>
      <c r="KV56" s="334">
        <f t="shared" si="426"/>
        <v>0</v>
      </c>
      <c r="KW56" s="334">
        <f t="shared" si="426"/>
        <v>0</v>
      </c>
      <c r="KX56" s="334">
        <f t="shared" si="426"/>
        <v>0</v>
      </c>
      <c r="KY56" s="334">
        <f t="shared" si="426"/>
        <v>0</v>
      </c>
      <c r="KZ56" s="334">
        <f t="shared" si="426"/>
        <v>0</v>
      </c>
      <c r="LA56" s="334">
        <f t="shared" si="426"/>
        <v>0</v>
      </c>
      <c r="LB56" s="334">
        <f t="shared" si="426"/>
        <v>0</v>
      </c>
      <c r="LI56" s="91">
        <v>0</v>
      </c>
      <c r="LJ56" s="91">
        <v>0</v>
      </c>
      <c r="LK56" s="91">
        <v>0</v>
      </c>
      <c r="LN56" s="108"/>
      <c r="LO56" s="343">
        <v>0.05</v>
      </c>
      <c r="LP56" s="343">
        <v>0.05</v>
      </c>
      <c r="LQ56" s="343">
        <v>0.05</v>
      </c>
      <c r="LR56" s="343">
        <v>0.05</v>
      </c>
      <c r="LS56" s="343">
        <v>0.05</v>
      </c>
      <c r="LT56" s="343">
        <v>0.025</v>
      </c>
      <c r="LU56" s="343">
        <v>0.025</v>
      </c>
      <c r="LV56" s="343">
        <v>0.025</v>
      </c>
      <c r="LW56" s="343">
        <v>0.025</v>
      </c>
      <c r="LX56" s="343">
        <v>0.025</v>
      </c>
      <c r="LY56" s="343">
        <v>0.005</v>
      </c>
      <c r="LZ56" s="343">
        <v>0.005</v>
      </c>
      <c r="MA56" s="343">
        <v>0.005</v>
      </c>
      <c r="MB56" s="343">
        <v>0.005</v>
      </c>
      <c r="MC56" s="343">
        <v>0.005</v>
      </c>
      <c r="MD56" s="343">
        <v>0.0009</v>
      </c>
      <c r="ME56" s="343">
        <v>0.0009</v>
      </c>
      <c r="MF56" s="343">
        <v>0.0009</v>
      </c>
      <c r="MG56" s="343">
        <v>0.0009</v>
      </c>
      <c r="MH56" s="343">
        <v>0.0009</v>
      </c>
      <c r="MI56" s="343">
        <v>0.0006</v>
      </c>
      <c r="MJ56" s="343">
        <v>0.00045</v>
      </c>
      <c r="MK56" s="343">
        <v>0.0004</v>
      </c>
      <c r="ML56" s="343">
        <v>0.0003</v>
      </c>
      <c r="MM56" s="343">
        <v>0.00025</v>
      </c>
      <c r="MN56" s="343">
        <v>0.00025</v>
      </c>
      <c r="MO56" s="343">
        <v>0.0002</v>
      </c>
      <c r="MP56" s="343">
        <v>0.0002</v>
      </c>
      <c r="MQ56" s="343"/>
      <c r="MR56" s="104">
        <v>1</v>
      </c>
      <c r="MS56" s="104">
        <v>1</v>
      </c>
      <c r="MT56" s="104">
        <v>1</v>
      </c>
      <c r="MU56" s="104">
        <v>1</v>
      </c>
      <c r="MV56" s="104">
        <v>1</v>
      </c>
      <c r="MW56" s="104">
        <v>1</v>
      </c>
      <c r="MX56" s="91">
        <v>3</v>
      </c>
      <c r="MY56" s="91">
        <v>3</v>
      </c>
      <c r="MZ56" s="91">
        <v>3</v>
      </c>
      <c r="NA56" s="91">
        <v>3</v>
      </c>
      <c r="NB56" s="91">
        <v>3</v>
      </c>
      <c r="NC56" s="91">
        <v>3</v>
      </c>
      <c r="ND56" s="91">
        <v>3</v>
      </c>
      <c r="NE56" s="91">
        <v>3</v>
      </c>
      <c r="NF56" s="91">
        <v>3</v>
      </c>
      <c r="NG56" s="91">
        <v>5</v>
      </c>
      <c r="NH56" s="91">
        <v>5</v>
      </c>
      <c r="NI56" s="91">
        <v>5</v>
      </c>
      <c r="NJ56" s="91">
        <v>5</v>
      </c>
      <c r="NK56" s="91">
        <v>5</v>
      </c>
      <c r="NL56" s="91">
        <v>5</v>
      </c>
      <c r="NM56" s="91">
        <v>5</v>
      </c>
      <c r="NN56" s="91">
        <v>5</v>
      </c>
      <c r="NO56" s="91">
        <v>5</v>
      </c>
      <c r="NP56" s="91">
        <v>5</v>
      </c>
      <c r="NQ56" s="91">
        <v>5</v>
      </c>
      <c r="NR56" s="91">
        <v>5</v>
      </c>
      <c r="NS56" s="91">
        <v>5</v>
      </c>
      <c r="NU56" s="345">
        <f t="shared" si="365"/>
        <v>0.015</v>
      </c>
      <c r="NV56" s="345">
        <f t="shared" si="366"/>
        <v>0.03</v>
      </c>
      <c r="NW56" s="345">
        <f t="shared" si="367"/>
        <v>0.045</v>
      </c>
      <c r="NX56" s="345">
        <f t="shared" si="368"/>
        <v>0.06</v>
      </c>
      <c r="NY56" s="345">
        <f t="shared" si="369"/>
        <v>0.075</v>
      </c>
      <c r="NZ56" s="345">
        <f t="shared" si="370"/>
        <v>0.075</v>
      </c>
      <c r="OA56" s="345">
        <f t="shared" si="371"/>
        <v>0.05</v>
      </c>
      <c r="OB56" s="345">
        <f t="shared" si="372"/>
        <v>0.075</v>
      </c>
      <c r="OC56" s="345">
        <f t="shared" si="373"/>
        <v>0.1</v>
      </c>
      <c r="OD56" s="345">
        <f t="shared" si="374"/>
        <v>0.125</v>
      </c>
      <c r="OE56" s="345">
        <f t="shared" si="375"/>
        <v>0.05</v>
      </c>
      <c r="OF56" s="345">
        <f t="shared" si="376"/>
        <v>0.1</v>
      </c>
      <c r="OG56" s="345">
        <f t="shared" si="377"/>
        <v>0.15</v>
      </c>
      <c r="OH56" s="345">
        <f t="shared" si="378"/>
        <v>0.2</v>
      </c>
      <c r="OI56" s="345">
        <f t="shared" si="379"/>
        <v>0.25</v>
      </c>
      <c r="OJ56" s="345">
        <f t="shared" si="380"/>
        <v>0.054</v>
      </c>
      <c r="OK56" s="345">
        <f t="shared" si="381"/>
        <v>0.108</v>
      </c>
      <c r="OL56" s="345">
        <f t="shared" si="382"/>
        <v>0.162</v>
      </c>
      <c r="OM56" s="345">
        <f t="shared" si="383"/>
        <v>0.216</v>
      </c>
      <c r="ON56" s="345">
        <f t="shared" si="384"/>
        <v>0.27</v>
      </c>
      <c r="OO56" s="345">
        <f t="shared" si="385"/>
        <v>0.27</v>
      </c>
      <c r="OP56" s="345">
        <f t="shared" si="386"/>
        <v>0.27</v>
      </c>
      <c r="OQ56" s="345">
        <f t="shared" si="387"/>
        <v>0.3</v>
      </c>
      <c r="OR56" s="345">
        <f t="shared" si="388"/>
        <v>0.27</v>
      </c>
      <c r="OS56" s="345">
        <f t="shared" si="389"/>
        <v>0.2625</v>
      </c>
      <c r="OT56" s="345">
        <f t="shared" si="390"/>
        <v>0.3</v>
      </c>
      <c r="OU56" s="345">
        <f t="shared" si="391"/>
        <v>0.27</v>
      </c>
      <c r="OV56" s="345">
        <f t="shared" si="392"/>
        <v>0.3</v>
      </c>
      <c r="OX56"/>
      <c r="OY56" t="s">
        <v>598</v>
      </c>
      <c r="OZ56"/>
      <c r="PA56"/>
      <c r="PB56"/>
      <c r="PC56"/>
      <c r="PD56"/>
      <c r="PE56" s="369"/>
      <c r="PF56" s="370">
        <f>PF$3*$F56*$AG56*PF$4/'[1]Sheet3 '!$AJ$5</f>
        <v>0.084</v>
      </c>
      <c r="PG56" s="370">
        <f>PG$3*$F56*$AG56*PG$4/'[1]Sheet3 '!$AJ$5</f>
        <v>0.08397</v>
      </c>
      <c r="PH56" s="370">
        <f>PH$3*$F56*$AG56*PH$4/'[1]Sheet3 '!$AJ$5</f>
        <v>0.084</v>
      </c>
      <c r="PI56" s="370">
        <f>PI$3*$F56*$AG56*PI$4/'[1]Sheet3 '!$AJ$5</f>
        <v>0.0756</v>
      </c>
      <c r="PJ56" s="370">
        <f>PJ$3*$F56*$AG56*PJ$4/'[1]Sheet3 '!$AJ$5</f>
        <v>0.0756</v>
      </c>
      <c r="PK56" s="370">
        <f>PK$3*$F56*$AG56*PK$4/'[1]Sheet3 '!$AJ$5</f>
        <v>0.072</v>
      </c>
      <c r="PL56" s="370">
        <f>PL$3*$F56*$AG56*PL$4/'[1]Sheet3 '!$AJ$5</f>
        <v>0.0648</v>
      </c>
      <c r="PM56" s="370">
        <f>PM$3*$F56*$AG56*PM$4/'[1]Sheet3 '!$AJ$5</f>
        <v>0.0612</v>
      </c>
      <c r="PN56" s="370">
        <f>PN$3*$F56*$AG56*PN$4/'[1]Sheet3 '!$AJ$5</f>
        <v>0.05556</v>
      </c>
      <c r="PO56" s="370">
        <f>PO$3*$F56*$AG56*PO$4/'[1]Sheet3 '!$AJ$5</f>
        <v>0.048</v>
      </c>
      <c r="PP56" s="370">
        <f>PP$3*$F56*$AG56*PP$4/'[1]Sheet3 '!$AJ$5</f>
        <v>0.0432</v>
      </c>
      <c r="PQ56" s="370">
        <f>PQ$3*$F56*$AG56*PQ$4/'[1]Sheet3 '!$AJ$5</f>
        <v>0.0384</v>
      </c>
      <c r="PR56" s="370">
        <f>PR$3*$F56*$AG56*PR$4/'[1]Sheet3 '!$AJ$5</f>
        <v>0.024</v>
      </c>
      <c r="PS56" s="367"/>
      <c r="PT56" s="367"/>
      <c r="PU56" s="367"/>
    </row>
    <row r="57" ht="16.2" spans="1:437">
      <c r="A57" s="39">
        <v>48</v>
      </c>
      <c r="B57" s="91" t="s">
        <v>599</v>
      </c>
      <c r="C57" s="74">
        <v>5</v>
      </c>
      <c r="D57" s="39">
        <v>9</v>
      </c>
      <c r="E57" s="39"/>
      <c r="F57" s="74">
        <v>200</v>
      </c>
      <c r="G57" s="107"/>
      <c r="H57" s="39">
        <f t="shared" si="232"/>
        <v>200</v>
      </c>
      <c r="I57" s="127"/>
      <c r="J57" s="39">
        <f t="shared" si="419"/>
        <v>200</v>
      </c>
      <c r="K57" s="127"/>
      <c r="L57" s="127"/>
      <c r="M57" s="128">
        <f t="shared" si="178"/>
        <v>48</v>
      </c>
      <c r="N57" s="39">
        <f t="shared" si="396"/>
        <v>0</v>
      </c>
      <c r="O57" s="39">
        <f t="shared" si="397"/>
        <v>0</v>
      </c>
      <c r="P57" s="39">
        <v>0</v>
      </c>
      <c r="Q57" s="151">
        <v>0.1388884</v>
      </c>
      <c r="R57" s="91">
        <v>2</v>
      </c>
      <c r="S57" s="141">
        <v>0</v>
      </c>
      <c r="T57" s="146">
        <f t="shared" si="233"/>
        <v>0.066667</v>
      </c>
      <c r="U57" s="145">
        <v>0</v>
      </c>
      <c r="V57" s="143" t="s">
        <v>405</v>
      </c>
      <c r="W57" s="147">
        <v>0</v>
      </c>
      <c r="X57" s="145">
        <v>12</v>
      </c>
      <c r="Y57" s="166">
        <v>1</v>
      </c>
      <c r="Z57" s="143" t="str">
        <f t="shared" si="212"/>
        <v>[[0,1],[0,1],[0,1],[0,1],[0,1],[0,1],[0,1],[0,1],[0,1],[0,1],[0,2],[0,4],[0,6],[0,8],[0,10],[0,20],[0,40],[0,60],[0,80],[0,100]]</v>
      </c>
      <c r="AA57" s="143">
        <v>1</v>
      </c>
      <c r="AB57" s="143">
        <v>1</v>
      </c>
      <c r="AC57" s="143" t="str">
        <f t="shared" si="234"/>
        <v>[[0,1],[0,1],[0,1],[0,1],[0,1],[0,1],[0,1],[0,1],[0,1],[0,1],[0,1],[0,1],[0,1],[0,1],[0,1],[0,1],[0,1],[0,1],[0,1],[0,1]]</v>
      </c>
      <c r="AD57" s="39">
        <v>0</v>
      </c>
      <c r="AE57" s="167">
        <v>0</v>
      </c>
      <c r="AF57" s="173">
        <f t="shared" si="226"/>
        <v>0</v>
      </c>
      <c r="AG57" s="173">
        <v>0.1</v>
      </c>
      <c r="AH57" s="168">
        <v>0</v>
      </c>
      <c r="AI57" s="186">
        <v>0</v>
      </c>
      <c r="AJ57" s="168">
        <v>0</v>
      </c>
      <c r="AK57" s="168">
        <v>0</v>
      </c>
      <c r="AL57" s="187">
        <v>0</v>
      </c>
      <c r="AM57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57" s="39" t="str">
        <f t="shared" si="213"/>
        <v>[[6,5],[8,2],[10,2]]</v>
      </c>
      <c r="AO57" s="195" t="str">
        <f t="shared" si="424"/>
        <v>[0,0,0]</v>
      </c>
      <c r="AP57" s="195">
        <v>0</v>
      </c>
      <c r="AQ57" s="195">
        <v>1</v>
      </c>
      <c r="AR57" s="195">
        <f t="shared" si="236"/>
        <v>1</v>
      </c>
      <c r="AS57" s="195">
        <v>1</v>
      </c>
      <c r="AT57" s="195">
        <v>1</v>
      </c>
      <c r="AU57" s="195" t="s">
        <v>593</v>
      </c>
      <c r="AV57" s="195">
        <v>3</v>
      </c>
      <c r="AW57" s="199">
        <v>12</v>
      </c>
      <c r="AX57" s="39">
        <v>1</v>
      </c>
      <c r="AY57" s="39">
        <v>1</v>
      </c>
      <c r="AZ57" s="96">
        <v>2</v>
      </c>
      <c r="BA57" s="39">
        <v>4</v>
      </c>
      <c r="BB57" s="96" t="s">
        <v>365</v>
      </c>
      <c r="BC57" s="39">
        <v>1</v>
      </c>
      <c r="BD57" s="115">
        <v>1</v>
      </c>
      <c r="BE57" s="39"/>
      <c r="BF57" s="39"/>
      <c r="BG57" s="39">
        <v>1</v>
      </c>
      <c r="BH57" s="39">
        <v>1</v>
      </c>
      <c r="BI57" s="39" t="s">
        <v>600</v>
      </c>
      <c r="BJ57" s="203">
        <v>1</v>
      </c>
      <c r="BK57" s="203">
        <v>0.8</v>
      </c>
      <c r="BL57" s="96">
        <f t="shared" si="420"/>
        <v>200</v>
      </c>
      <c r="BM57" s="96" t="s">
        <v>291</v>
      </c>
      <c r="BN57" s="96">
        <v>1</v>
      </c>
      <c r="BO57" s="96" t="s">
        <v>579</v>
      </c>
      <c r="BP57" s="96" t="s">
        <v>489</v>
      </c>
      <c r="BQ57" s="207" t="s">
        <v>601</v>
      </c>
      <c r="BR57" s="207" t="s">
        <v>602</v>
      </c>
      <c r="BS57" s="128">
        <v>58002</v>
      </c>
      <c r="BT57" s="128">
        <v>2</v>
      </c>
      <c r="BU57" s="127"/>
      <c r="BV57" s="127"/>
      <c r="BW57" s="127" t="s">
        <v>295</v>
      </c>
      <c r="BX57" s="218">
        <v>3</v>
      </c>
      <c r="BY57" s="128">
        <f t="shared" si="237"/>
        <v>5</v>
      </c>
      <c r="BZ57" s="219" t="str">
        <f t="shared" si="238"/>
        <v>[5,5,0,5]</v>
      </c>
      <c r="CA57" s="42">
        <v>1</v>
      </c>
      <c r="CB57" s="42">
        <v>1</v>
      </c>
      <c r="CC57" s="42">
        <v>0</v>
      </c>
      <c r="CD57" s="42">
        <v>0</v>
      </c>
      <c r="CE57" s="42">
        <v>0</v>
      </c>
      <c r="CF57" s="42">
        <v>0</v>
      </c>
      <c r="CG57" s="42">
        <v>0</v>
      </c>
      <c r="CH57" s="42" t="str">
        <f t="shared" si="398"/>
        <v>0,0,0,0,0,0,0</v>
      </c>
      <c r="CI57" s="42" t="str">
        <f t="shared" si="399"/>
        <v>"1|0,1,3|0|0|200","2|2|0|0|200",</v>
      </c>
      <c r="CJ57" s="46"/>
      <c r="CK57" s="46"/>
      <c r="CL57" s="46"/>
      <c r="CM57" s="46"/>
      <c r="CN57" s="46"/>
      <c r="CO57" s="46"/>
      <c r="CP57" s="46"/>
      <c r="CQ57" s="46"/>
      <c r="CR57" s="46"/>
      <c r="CS57" s="53" t="s">
        <v>524</v>
      </c>
      <c r="CT57" s="53">
        <v>1</v>
      </c>
      <c r="CU57" s="42"/>
      <c r="CV57" s="42">
        <f t="shared" si="400"/>
        <v>1</v>
      </c>
      <c r="CW57" s="42" t="s">
        <v>495</v>
      </c>
      <c r="CX57" s="42">
        <v>0</v>
      </c>
      <c r="CY57" s="42">
        <v>0</v>
      </c>
      <c r="CZ57" s="42">
        <f>F57</f>
        <v>200</v>
      </c>
      <c r="DA57" s="42">
        <f t="shared" si="401"/>
        <v>2</v>
      </c>
      <c r="DB57" s="42">
        <v>2</v>
      </c>
      <c r="DC57" s="42">
        <v>0</v>
      </c>
      <c r="DD57" s="42">
        <v>0</v>
      </c>
      <c r="DE57" s="42">
        <f>F57</f>
        <v>200</v>
      </c>
      <c r="DF57" s="42" t="str">
        <f t="shared" si="402"/>
        <v/>
      </c>
      <c r="DG57" s="42"/>
      <c r="DH57" s="42"/>
      <c r="DI57" s="42"/>
      <c r="DJ57" s="42">
        <f>F57</f>
        <v>200</v>
      </c>
      <c r="DK57" s="42" t="str">
        <f t="shared" si="403"/>
        <v/>
      </c>
      <c r="DL57" s="42"/>
      <c r="DM57" s="42"/>
      <c r="DN57" s="42"/>
      <c r="DO57" s="42"/>
      <c r="DP57" s="42" t="str">
        <f t="shared" si="404"/>
        <v/>
      </c>
      <c r="DQ57" s="42"/>
      <c r="DR57" s="42"/>
      <c r="DS57" s="42"/>
      <c r="DT57" s="42"/>
      <c r="DU57" s="42" t="s">
        <v>603</v>
      </c>
      <c r="DV57" s="238">
        <f>IF($F57&lt;800,5,10)</f>
        <v>5</v>
      </c>
      <c r="DW57" s="238">
        <f>DV57</f>
        <v>5</v>
      </c>
      <c r="DX57" s="238">
        <v>0</v>
      </c>
      <c r="DY57" s="128">
        <f t="shared" si="239"/>
        <v>5</v>
      </c>
      <c r="DZ57" s="128"/>
      <c r="EK57" s="269">
        <f t="shared" si="240"/>
        <v>220</v>
      </c>
      <c r="EL57" s="270">
        <v>0</v>
      </c>
      <c r="EM57" s="271">
        <v>6</v>
      </c>
      <c r="EN57" s="108">
        <v>5</v>
      </c>
      <c r="EO57" s="271">
        <v>8</v>
      </c>
      <c r="EP57" s="108">
        <v>2</v>
      </c>
      <c r="EQ57" s="271">
        <v>10</v>
      </c>
      <c r="ER57" s="108">
        <v>2</v>
      </c>
      <c r="ES57" s="108">
        <f t="shared" si="241"/>
        <v>7.33333333333333</v>
      </c>
      <c r="ET57" s="108">
        <f t="shared" si="242"/>
        <v>7.5</v>
      </c>
      <c r="EU57" s="283">
        <f t="shared" si="243"/>
        <v>0</v>
      </c>
      <c r="EV57" s="108">
        <f t="shared" si="244"/>
        <v>15</v>
      </c>
      <c r="EW57" s="293">
        <f t="shared" si="245"/>
        <v>0</v>
      </c>
      <c r="EX57" s="108">
        <f t="shared" si="246"/>
        <v>22.5</v>
      </c>
      <c r="EY57" s="294">
        <f t="shared" si="247"/>
        <v>0</v>
      </c>
      <c r="FB57" s="300"/>
      <c r="FC57" s="91"/>
      <c r="FG57" s="310"/>
      <c r="FH57" s="311">
        <v>0</v>
      </c>
      <c r="FI57" s="146">
        <v>1</v>
      </c>
      <c r="FJ57" s="310">
        <f t="shared" si="248"/>
        <v>0</v>
      </c>
      <c r="FK57" s="311">
        <f t="shared" si="249"/>
        <v>0</v>
      </c>
      <c r="FL57" s="146">
        <f t="shared" si="250"/>
        <v>1</v>
      </c>
      <c r="FM57" s="310">
        <f t="shared" si="251"/>
        <v>0</v>
      </c>
      <c r="FN57" s="311">
        <f t="shared" si="252"/>
        <v>0</v>
      </c>
      <c r="FO57" s="146">
        <f t="shared" si="253"/>
        <v>1</v>
      </c>
      <c r="FP57" s="310">
        <f t="shared" si="254"/>
        <v>0</v>
      </c>
      <c r="FQ57" s="311">
        <f t="shared" si="255"/>
        <v>0</v>
      </c>
      <c r="FR57" s="146">
        <f t="shared" si="256"/>
        <v>1</v>
      </c>
      <c r="FS57" s="310">
        <f t="shared" si="257"/>
        <v>0</v>
      </c>
      <c r="FT57" s="311">
        <f t="shared" si="258"/>
        <v>0</v>
      </c>
      <c r="FU57" s="146">
        <f t="shared" si="259"/>
        <v>1</v>
      </c>
      <c r="FV57" s="310">
        <f t="shared" si="260"/>
        <v>0</v>
      </c>
      <c r="FW57" s="311">
        <f t="shared" si="261"/>
        <v>0</v>
      </c>
      <c r="FX57" s="146">
        <f t="shared" si="262"/>
        <v>1</v>
      </c>
      <c r="FY57" s="310">
        <f t="shared" si="263"/>
        <v>0</v>
      </c>
      <c r="FZ57" s="311">
        <f t="shared" si="264"/>
        <v>0</v>
      </c>
      <c r="GA57" s="146">
        <f t="shared" si="265"/>
        <v>1</v>
      </c>
      <c r="GB57" s="310">
        <f t="shared" si="266"/>
        <v>0</v>
      </c>
      <c r="GC57" s="311">
        <f t="shared" si="267"/>
        <v>0</v>
      </c>
      <c r="GD57" s="146">
        <f t="shared" si="268"/>
        <v>1</v>
      </c>
      <c r="GE57" s="310">
        <f t="shared" si="269"/>
        <v>0</v>
      </c>
      <c r="GF57" s="311">
        <f t="shared" si="270"/>
        <v>0</v>
      </c>
      <c r="GG57" s="146">
        <f t="shared" si="271"/>
        <v>1</v>
      </c>
      <c r="GH57" s="310">
        <f t="shared" si="272"/>
        <v>0</v>
      </c>
      <c r="GI57" s="311">
        <f t="shared" si="273"/>
        <v>0</v>
      </c>
      <c r="GJ57" s="146">
        <f t="shared" si="274"/>
        <v>1</v>
      </c>
      <c r="GK57" s="310">
        <f t="shared" si="275"/>
        <v>0</v>
      </c>
      <c r="GL57" s="311">
        <f t="shared" si="276"/>
        <v>0</v>
      </c>
      <c r="GM57" s="146">
        <f t="shared" si="277"/>
        <v>2</v>
      </c>
      <c r="GN57" s="310">
        <f t="shared" si="278"/>
        <v>0</v>
      </c>
      <c r="GO57" s="311">
        <f t="shared" si="279"/>
        <v>0</v>
      </c>
      <c r="GP57" s="146">
        <f t="shared" si="280"/>
        <v>4</v>
      </c>
      <c r="GQ57" s="310">
        <f t="shared" si="281"/>
        <v>0</v>
      </c>
      <c r="GR57" s="311">
        <f t="shared" si="282"/>
        <v>0</v>
      </c>
      <c r="GS57" s="146">
        <f t="shared" si="283"/>
        <v>6</v>
      </c>
      <c r="GT57" s="310">
        <f t="shared" si="284"/>
        <v>0</v>
      </c>
      <c r="GU57" s="311">
        <f t="shared" si="285"/>
        <v>0</v>
      </c>
      <c r="GV57" s="146">
        <f t="shared" si="286"/>
        <v>8</v>
      </c>
      <c r="GW57" s="310">
        <f t="shared" si="287"/>
        <v>0</v>
      </c>
      <c r="GX57" s="311">
        <f t="shared" si="288"/>
        <v>0</v>
      </c>
      <c r="GY57" s="146">
        <f t="shared" si="289"/>
        <v>10</v>
      </c>
      <c r="GZ57" s="310">
        <f t="shared" si="290"/>
        <v>0</v>
      </c>
      <c r="HA57" s="311">
        <f t="shared" si="291"/>
        <v>0</v>
      </c>
      <c r="HB57" s="146">
        <f t="shared" si="292"/>
        <v>20</v>
      </c>
      <c r="HC57" s="310">
        <f t="shared" si="293"/>
        <v>0</v>
      </c>
      <c r="HD57" s="311">
        <f t="shared" si="294"/>
        <v>0</v>
      </c>
      <c r="HE57" s="146">
        <f t="shared" si="295"/>
        <v>40</v>
      </c>
      <c r="HF57" s="310">
        <f t="shared" si="296"/>
        <v>0</v>
      </c>
      <c r="HG57" s="311">
        <f t="shared" si="297"/>
        <v>0</v>
      </c>
      <c r="HH57" s="146">
        <f t="shared" si="298"/>
        <v>60</v>
      </c>
      <c r="HI57" s="310">
        <f t="shared" si="299"/>
        <v>0</v>
      </c>
      <c r="HJ57" s="311">
        <f t="shared" si="300"/>
        <v>0</v>
      </c>
      <c r="HK57" s="146">
        <f t="shared" si="301"/>
        <v>80</v>
      </c>
      <c r="HL57" s="310">
        <f t="shared" si="302"/>
        <v>0</v>
      </c>
      <c r="HM57" s="311">
        <f t="shared" si="303"/>
        <v>0</v>
      </c>
      <c r="HN57" s="146">
        <f t="shared" si="304"/>
        <v>100</v>
      </c>
      <c r="HO57" s="310">
        <f t="shared" si="305"/>
        <v>0</v>
      </c>
      <c r="HQ57" s="300"/>
      <c r="HR57" s="91"/>
      <c r="HV57" s="310"/>
      <c r="HW57" s="311">
        <v>0</v>
      </c>
      <c r="HX57" s="146">
        <v>1</v>
      </c>
      <c r="HY57" s="310">
        <f t="shared" si="306"/>
        <v>0</v>
      </c>
      <c r="HZ57" s="311">
        <f t="shared" si="307"/>
        <v>0</v>
      </c>
      <c r="IA57" s="146">
        <f t="shared" si="308"/>
        <v>1</v>
      </c>
      <c r="IB57" s="310">
        <f t="shared" si="309"/>
        <v>0</v>
      </c>
      <c r="IC57" s="311">
        <f t="shared" si="310"/>
        <v>0</v>
      </c>
      <c r="ID57" s="146">
        <f t="shared" si="311"/>
        <v>1</v>
      </c>
      <c r="IE57" s="310">
        <f t="shared" si="312"/>
        <v>0</v>
      </c>
      <c r="IF57" s="311">
        <f t="shared" si="313"/>
        <v>0</v>
      </c>
      <c r="IG57" s="146">
        <f t="shared" si="314"/>
        <v>1</v>
      </c>
      <c r="IH57" s="310">
        <f t="shared" si="315"/>
        <v>0</v>
      </c>
      <c r="II57" s="311">
        <f t="shared" si="316"/>
        <v>0</v>
      </c>
      <c r="IJ57" s="146">
        <f t="shared" si="317"/>
        <v>1</v>
      </c>
      <c r="IK57" s="310">
        <f t="shared" si="318"/>
        <v>0</v>
      </c>
      <c r="IL57" s="311">
        <f t="shared" si="319"/>
        <v>0</v>
      </c>
      <c r="IM57" s="146">
        <f t="shared" si="320"/>
        <v>1</v>
      </c>
      <c r="IN57" s="310">
        <f t="shared" si="321"/>
        <v>0</v>
      </c>
      <c r="IO57" s="311">
        <f t="shared" si="322"/>
        <v>0</v>
      </c>
      <c r="IP57" s="146">
        <f t="shared" si="323"/>
        <v>1</v>
      </c>
      <c r="IQ57" s="310">
        <f t="shared" si="324"/>
        <v>0</v>
      </c>
      <c r="IR57" s="311">
        <f t="shared" si="325"/>
        <v>0</v>
      </c>
      <c r="IS57" s="146">
        <f t="shared" si="326"/>
        <v>1</v>
      </c>
      <c r="IT57" s="310">
        <f t="shared" si="327"/>
        <v>0</v>
      </c>
      <c r="IU57" s="311">
        <f t="shared" si="328"/>
        <v>0</v>
      </c>
      <c r="IV57" s="146">
        <f t="shared" si="329"/>
        <v>1</v>
      </c>
      <c r="IW57" s="310">
        <f t="shared" si="330"/>
        <v>0</v>
      </c>
      <c r="IX57" s="311">
        <f t="shared" si="331"/>
        <v>0</v>
      </c>
      <c r="IY57" s="146">
        <f t="shared" si="332"/>
        <v>1</v>
      </c>
      <c r="IZ57" s="310">
        <f t="shared" si="333"/>
        <v>0</v>
      </c>
      <c r="JA57" s="311">
        <f t="shared" si="334"/>
        <v>0</v>
      </c>
      <c r="JB57" s="146">
        <f t="shared" si="335"/>
        <v>1</v>
      </c>
      <c r="JC57" s="310">
        <f t="shared" si="336"/>
        <v>0</v>
      </c>
      <c r="JD57" s="311">
        <f t="shared" si="337"/>
        <v>0</v>
      </c>
      <c r="JE57" s="146">
        <f t="shared" si="338"/>
        <v>1</v>
      </c>
      <c r="JF57" s="310">
        <f t="shared" si="339"/>
        <v>0</v>
      </c>
      <c r="JG57" s="311">
        <f t="shared" si="340"/>
        <v>0</v>
      </c>
      <c r="JH57" s="146">
        <f t="shared" si="341"/>
        <v>1</v>
      </c>
      <c r="JI57" s="310">
        <f t="shared" si="342"/>
        <v>0</v>
      </c>
      <c r="JJ57" s="311">
        <f t="shared" si="343"/>
        <v>0</v>
      </c>
      <c r="JK57" s="146">
        <f t="shared" si="344"/>
        <v>1</v>
      </c>
      <c r="JL57" s="310">
        <f t="shared" si="345"/>
        <v>0</v>
      </c>
      <c r="JM57" s="311">
        <f t="shared" si="346"/>
        <v>0</v>
      </c>
      <c r="JN57" s="146">
        <f t="shared" si="347"/>
        <v>1</v>
      </c>
      <c r="JO57" s="310">
        <f t="shared" si="348"/>
        <v>0</v>
      </c>
      <c r="JP57" s="311">
        <f t="shared" si="349"/>
        <v>0</v>
      </c>
      <c r="JQ57" s="146">
        <f t="shared" si="350"/>
        <v>1</v>
      </c>
      <c r="JR57" s="310">
        <f t="shared" si="351"/>
        <v>0</v>
      </c>
      <c r="JS57" s="311">
        <f t="shared" si="352"/>
        <v>0</v>
      </c>
      <c r="JT57" s="146">
        <f t="shared" si="353"/>
        <v>1</v>
      </c>
      <c r="JU57" s="310">
        <f t="shared" si="354"/>
        <v>0</v>
      </c>
      <c r="JV57" s="311">
        <f t="shared" si="355"/>
        <v>0</v>
      </c>
      <c r="JW57" s="146">
        <f t="shared" si="356"/>
        <v>1</v>
      </c>
      <c r="JX57" s="310">
        <f t="shared" si="357"/>
        <v>0</v>
      </c>
      <c r="JY57" s="311">
        <f t="shared" si="358"/>
        <v>0</v>
      </c>
      <c r="JZ57" s="146">
        <f t="shared" si="359"/>
        <v>1</v>
      </c>
      <c r="KA57" s="310">
        <f t="shared" si="360"/>
        <v>0</v>
      </c>
      <c r="KB57" s="311">
        <f t="shared" si="361"/>
        <v>0</v>
      </c>
      <c r="KC57" s="146">
        <f t="shared" si="362"/>
        <v>1</v>
      </c>
      <c r="KD57" s="310">
        <f t="shared" si="363"/>
        <v>0</v>
      </c>
      <c r="KI57" s="334">
        <f t="shared" ref="KI57:LB57" si="427">$AI57*KI$4/10000*$F57*KI$3/$KQ$1</f>
        <v>0</v>
      </c>
      <c r="KJ57" s="334">
        <f t="shared" si="427"/>
        <v>0</v>
      </c>
      <c r="KK57" s="334">
        <f t="shared" si="427"/>
        <v>0</v>
      </c>
      <c r="KL57" s="334">
        <f t="shared" si="427"/>
        <v>0</v>
      </c>
      <c r="KM57" s="334">
        <f t="shared" si="427"/>
        <v>0</v>
      </c>
      <c r="KN57" s="334">
        <f t="shared" si="427"/>
        <v>0</v>
      </c>
      <c r="KO57" s="334">
        <f t="shared" si="427"/>
        <v>0</v>
      </c>
      <c r="KP57" s="334">
        <f t="shared" si="427"/>
        <v>0</v>
      </c>
      <c r="KQ57" s="334">
        <f t="shared" si="427"/>
        <v>0</v>
      </c>
      <c r="KR57" s="334">
        <f t="shared" si="427"/>
        <v>0</v>
      </c>
      <c r="KS57" s="334">
        <f t="shared" si="427"/>
        <v>0</v>
      </c>
      <c r="KT57" s="334">
        <f t="shared" si="427"/>
        <v>0</v>
      </c>
      <c r="KU57" s="334">
        <f t="shared" si="427"/>
        <v>0</v>
      </c>
      <c r="KV57" s="334">
        <f t="shared" si="427"/>
        <v>0</v>
      </c>
      <c r="KW57" s="334">
        <f t="shared" si="427"/>
        <v>0</v>
      </c>
      <c r="KX57" s="334">
        <f t="shared" si="427"/>
        <v>0</v>
      </c>
      <c r="KY57" s="334">
        <f t="shared" si="427"/>
        <v>0</v>
      </c>
      <c r="KZ57" s="334">
        <f t="shared" si="427"/>
        <v>0</v>
      </c>
      <c r="LA57" s="334">
        <f t="shared" si="427"/>
        <v>0</v>
      </c>
      <c r="LB57" s="334">
        <f t="shared" si="427"/>
        <v>0</v>
      </c>
      <c r="LI57" s="79">
        <v>0</v>
      </c>
      <c r="LJ57" s="79">
        <v>0</v>
      </c>
      <c r="LK57" s="79">
        <v>0</v>
      </c>
      <c r="LN57" s="108"/>
      <c r="LO57" s="343">
        <v>0.05</v>
      </c>
      <c r="LP57" s="343">
        <v>0.05</v>
      </c>
      <c r="LQ57" s="343">
        <v>0.05</v>
      </c>
      <c r="LR57" s="343">
        <v>0.05</v>
      </c>
      <c r="LS57" s="343">
        <v>0.05</v>
      </c>
      <c r="LT57" s="343">
        <v>0.025</v>
      </c>
      <c r="LU57" s="343">
        <v>0.025</v>
      </c>
      <c r="LV57" s="343">
        <v>0.025</v>
      </c>
      <c r="LW57" s="343">
        <v>0.025</v>
      </c>
      <c r="LX57" s="343">
        <v>0.025</v>
      </c>
      <c r="LY57" s="343">
        <v>0.005</v>
      </c>
      <c r="LZ57" s="343">
        <v>0.005</v>
      </c>
      <c r="MA57" s="343">
        <v>0.005</v>
      </c>
      <c r="MB57" s="343">
        <v>0.005</v>
      </c>
      <c r="MC57" s="343">
        <v>0.005</v>
      </c>
      <c r="MD57" s="343">
        <v>0.0009</v>
      </c>
      <c r="ME57" s="343">
        <v>0.0009</v>
      </c>
      <c r="MF57" s="343">
        <v>0.0009</v>
      </c>
      <c r="MG57" s="343">
        <v>0.0009</v>
      </c>
      <c r="MH57" s="343">
        <v>0.0009</v>
      </c>
      <c r="MI57" s="343">
        <v>0.0006</v>
      </c>
      <c r="MJ57" s="343">
        <v>0.00045</v>
      </c>
      <c r="MK57" s="343">
        <v>0.0004</v>
      </c>
      <c r="ML57" s="343">
        <v>0.0003</v>
      </c>
      <c r="MM57" s="343">
        <v>0.00025</v>
      </c>
      <c r="MN57" s="343">
        <v>0.00025</v>
      </c>
      <c r="MO57" s="343">
        <v>0.0002</v>
      </c>
      <c r="MP57" s="343">
        <v>0.0002</v>
      </c>
      <c r="MQ57" s="343"/>
      <c r="MR57" s="104">
        <v>1</v>
      </c>
      <c r="MS57" s="104">
        <v>1</v>
      </c>
      <c r="MT57" s="104">
        <v>1</v>
      </c>
      <c r="MU57" s="104">
        <v>1</v>
      </c>
      <c r="MV57" s="104">
        <v>1</v>
      </c>
      <c r="MW57" s="104">
        <v>1</v>
      </c>
      <c r="MX57" s="91">
        <v>1</v>
      </c>
      <c r="MY57" s="91">
        <v>1</v>
      </c>
      <c r="MZ57" s="91">
        <v>1</v>
      </c>
      <c r="NA57" s="91">
        <v>1</v>
      </c>
      <c r="NB57" s="91">
        <v>1</v>
      </c>
      <c r="NC57" s="91">
        <v>1</v>
      </c>
      <c r="ND57" s="91">
        <v>1</v>
      </c>
      <c r="NE57" s="91">
        <v>1</v>
      </c>
      <c r="NF57" s="91">
        <v>1</v>
      </c>
      <c r="NG57" s="91">
        <v>2</v>
      </c>
      <c r="NH57" s="91">
        <v>2</v>
      </c>
      <c r="NI57" s="91">
        <v>2</v>
      </c>
      <c r="NJ57" s="91">
        <v>2</v>
      </c>
      <c r="NK57" s="91">
        <v>2</v>
      </c>
      <c r="NL57" s="91">
        <v>2</v>
      </c>
      <c r="NM57" s="91">
        <v>2</v>
      </c>
      <c r="NN57" s="91">
        <v>2</v>
      </c>
      <c r="NO57" s="91">
        <v>2</v>
      </c>
      <c r="NP57" s="91">
        <v>2</v>
      </c>
      <c r="NQ57" s="91">
        <v>2</v>
      </c>
      <c r="NR57" s="91">
        <v>2</v>
      </c>
      <c r="NS57" s="91">
        <v>2</v>
      </c>
      <c r="NT57" s="91"/>
      <c r="NU57" s="345">
        <f t="shared" si="365"/>
        <v>0.01</v>
      </c>
      <c r="NV57" s="345">
        <f t="shared" si="366"/>
        <v>0.02</v>
      </c>
      <c r="NW57" s="345">
        <f t="shared" si="367"/>
        <v>0.03</v>
      </c>
      <c r="NX57" s="345">
        <f t="shared" si="368"/>
        <v>0.04</v>
      </c>
      <c r="NY57" s="345">
        <f t="shared" si="369"/>
        <v>0.05</v>
      </c>
      <c r="NZ57" s="345">
        <f t="shared" si="370"/>
        <v>0.05</v>
      </c>
      <c r="OA57" s="345">
        <f t="shared" si="371"/>
        <v>0.1</v>
      </c>
      <c r="OB57" s="345">
        <f t="shared" si="372"/>
        <v>0.15</v>
      </c>
      <c r="OC57" s="345">
        <f t="shared" si="373"/>
        <v>0.2</v>
      </c>
      <c r="OD57" s="345">
        <f t="shared" si="374"/>
        <v>0.25</v>
      </c>
      <c r="OE57" s="345">
        <f t="shared" si="375"/>
        <v>0.1</v>
      </c>
      <c r="OF57" s="345">
        <f t="shared" si="376"/>
        <v>0.2</v>
      </c>
      <c r="OG57" s="345">
        <f t="shared" si="377"/>
        <v>0.3</v>
      </c>
      <c r="OH57" s="345">
        <f t="shared" si="378"/>
        <v>0.4</v>
      </c>
      <c r="OI57" s="345">
        <f t="shared" si="379"/>
        <v>0.5</v>
      </c>
      <c r="OJ57" s="345">
        <f t="shared" si="380"/>
        <v>0.09</v>
      </c>
      <c r="OK57" s="345">
        <f t="shared" si="381"/>
        <v>0.18</v>
      </c>
      <c r="OL57" s="345">
        <f t="shared" si="382"/>
        <v>0.27</v>
      </c>
      <c r="OM57" s="345">
        <f t="shared" si="383"/>
        <v>0.36</v>
      </c>
      <c r="ON57" s="345">
        <f t="shared" si="384"/>
        <v>0.45</v>
      </c>
      <c r="OO57" s="345">
        <f t="shared" si="385"/>
        <v>0.45</v>
      </c>
      <c r="OP57" s="345">
        <f t="shared" si="386"/>
        <v>0.45</v>
      </c>
      <c r="OQ57" s="345">
        <f t="shared" si="387"/>
        <v>0.5</v>
      </c>
      <c r="OR57" s="345">
        <f t="shared" si="388"/>
        <v>0.45</v>
      </c>
      <c r="OS57" s="345">
        <f t="shared" si="389"/>
        <v>0.4375</v>
      </c>
      <c r="OT57" s="345">
        <f t="shared" si="390"/>
        <v>0.5</v>
      </c>
      <c r="OU57" s="345">
        <f t="shared" si="391"/>
        <v>0.45</v>
      </c>
      <c r="OV57" s="345">
        <f t="shared" si="392"/>
        <v>0.5</v>
      </c>
      <c r="OY57" s="359"/>
      <c r="OZ57" s="357" t="s">
        <v>447</v>
      </c>
      <c r="PA57" s="357" t="s">
        <v>448</v>
      </c>
      <c r="PE57" s="369"/>
      <c r="PF57" s="370">
        <f>PF$3*$F57*$AG57*PF$4/'[1]Sheet3 '!$AJ$5</f>
        <v>0.056</v>
      </c>
      <c r="PG57" s="370">
        <f>PG$3*$F57*$AG57*PG$4/'[1]Sheet3 '!$AJ$5</f>
        <v>0.05598</v>
      </c>
      <c r="PH57" s="370">
        <f>PH$3*$F57*$AG57*PH$4/'[1]Sheet3 '!$AJ$5</f>
        <v>0.056</v>
      </c>
      <c r="PI57" s="370">
        <f>PI$3*$F57*$AG57*PI$4/'[1]Sheet3 '!$AJ$5</f>
        <v>0.0504</v>
      </c>
      <c r="PJ57" s="370">
        <f>PJ$3*$F57*$AG57*PJ$4/'[1]Sheet3 '!$AJ$5</f>
        <v>0.0504</v>
      </c>
      <c r="PK57" s="370">
        <f>PK$3*$F57*$AG57*PK$4/'[1]Sheet3 '!$AJ$5</f>
        <v>0.048</v>
      </c>
      <c r="PL57" s="370">
        <f>PL$3*$F57*$AG57*PL$4/'[1]Sheet3 '!$AJ$5</f>
        <v>0.0432</v>
      </c>
      <c r="PM57" s="370">
        <f>PM$3*$F57*$AG57*PM$4/'[1]Sheet3 '!$AJ$5</f>
        <v>0.0408</v>
      </c>
      <c r="PN57" s="370">
        <f>PN$3*$F57*$AG57*PN$4/'[1]Sheet3 '!$AJ$5</f>
        <v>0.03704</v>
      </c>
      <c r="PO57" s="370">
        <f>PO$3*$F57*$AG57*PO$4/'[1]Sheet3 '!$AJ$5</f>
        <v>0.032</v>
      </c>
      <c r="PP57" s="370">
        <f>PP$3*$F57*$AG57*PP$4/'[1]Sheet3 '!$AJ$5</f>
        <v>0.0288</v>
      </c>
      <c r="PQ57" s="370">
        <f>PQ$3*$F57*$AG57*PQ$4/'[1]Sheet3 '!$AJ$5</f>
        <v>0.0256</v>
      </c>
      <c r="PR57" s="370">
        <f>PR$3*$F57*$AG57*PR$4/'[1]Sheet3 '!$AJ$5</f>
        <v>0.016</v>
      </c>
      <c r="PS57" s="367"/>
      <c r="PT57" s="367"/>
      <c r="PU57" s="367"/>
    </row>
    <row r="58" ht="16.2" spans="1:437">
      <c r="A58" s="39">
        <v>49</v>
      </c>
      <c r="B58" s="91"/>
      <c r="C58" s="118">
        <v>7</v>
      </c>
      <c r="D58" s="39">
        <v>-1</v>
      </c>
      <c r="E58" s="39"/>
      <c r="F58" s="39">
        <v>150</v>
      </c>
      <c r="G58" s="107"/>
      <c r="H58" s="39">
        <f t="shared" si="232"/>
        <v>150</v>
      </c>
      <c r="I58" s="127"/>
      <c r="J58" s="39">
        <f t="shared" si="419"/>
        <v>150</v>
      </c>
      <c r="K58" s="127"/>
      <c r="L58" s="127"/>
      <c r="M58" s="128">
        <f t="shared" si="178"/>
        <v>49</v>
      </c>
      <c r="N58" s="39">
        <f t="shared" si="396"/>
        <v>0</v>
      </c>
      <c r="O58" s="39">
        <f t="shared" si="397"/>
        <v>0</v>
      </c>
      <c r="P58" s="39">
        <v>0</v>
      </c>
      <c r="Q58" s="151">
        <v>0.104167</v>
      </c>
      <c r="R58" s="91">
        <v>2</v>
      </c>
      <c r="S58" s="141">
        <v>0</v>
      </c>
      <c r="T58" s="146">
        <f t="shared" si="233"/>
        <v>0.05</v>
      </c>
      <c r="U58" s="145">
        <v>0</v>
      </c>
      <c r="V58" s="143" t="s">
        <v>405</v>
      </c>
      <c r="W58" s="147">
        <v>0</v>
      </c>
      <c r="X58" s="145">
        <v>12</v>
      </c>
      <c r="Y58" s="166">
        <v>1</v>
      </c>
      <c r="Z58" s="143" t="str">
        <f t="shared" si="212"/>
        <v>[[10,1],[10,1],[10,1],[10,1],[10,1],[10,1],[10,1],[10,1],[10,1],[10,1],[20,2],[40,4],[60,6],[80,8],[100,10],[200,20],[400,40],[600,60],[800,80],[1000,100]]</v>
      </c>
      <c r="AA58" s="143">
        <v>1</v>
      </c>
      <c r="AB58" s="143">
        <v>1</v>
      </c>
      <c r="AC58" s="143" t="str">
        <f t="shared" si="234"/>
        <v>[[0,1],[0,1],[0,1],[0,1],[0,1],[0,1],[0,1],[0,1],[0,1],[0,1],[0,1],[0,1],[0,1],[0,1],[0,1],[0,1],[0,1],[0,1],[0,1],[0,1]]</v>
      </c>
      <c r="AD58" s="39">
        <v>0</v>
      </c>
      <c r="AE58" s="167">
        <v>0</v>
      </c>
      <c r="AF58" s="173">
        <f t="shared" si="226"/>
        <v>0</v>
      </c>
      <c r="AG58" s="173">
        <v>0.1</v>
      </c>
      <c r="AH58" s="168">
        <v>0</v>
      </c>
      <c r="AI58" s="186">
        <v>0</v>
      </c>
      <c r="AJ58" s="168">
        <v>0</v>
      </c>
      <c r="AK58" s="168">
        <v>0</v>
      </c>
      <c r="AL58" s="187">
        <v>0</v>
      </c>
      <c r="AM58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58" s="39" t="str">
        <f t="shared" si="213"/>
        <v>[[6,5],[8,2],[10,2]]</v>
      </c>
      <c r="AO58" s="195" t="str">
        <f t="shared" si="424"/>
        <v>[0,0,0]</v>
      </c>
      <c r="AP58" s="195">
        <v>0</v>
      </c>
      <c r="AQ58" s="195">
        <v>0</v>
      </c>
      <c r="AR58" s="195">
        <f t="shared" si="236"/>
        <v>0</v>
      </c>
      <c r="AS58" s="195">
        <v>0</v>
      </c>
      <c r="AT58" s="195">
        <v>1</v>
      </c>
      <c r="AU58" s="195" t="s">
        <v>587</v>
      </c>
      <c r="AV58" s="195">
        <v>3</v>
      </c>
      <c r="AW58" s="199">
        <v>12</v>
      </c>
      <c r="AX58" s="39">
        <v>1</v>
      </c>
      <c r="AY58" s="39">
        <v>1</v>
      </c>
      <c r="AZ58" s="96">
        <v>2</v>
      </c>
      <c r="BA58" s="96"/>
      <c r="BB58" s="96" t="s">
        <v>365</v>
      </c>
      <c r="BC58" s="39">
        <v>1</v>
      </c>
      <c r="BD58" s="115">
        <v>1</v>
      </c>
      <c r="BE58" s="39"/>
      <c r="BF58" s="39"/>
      <c r="BG58" s="39">
        <v>1</v>
      </c>
      <c r="BH58" s="39">
        <v>1</v>
      </c>
      <c r="BI58" s="39"/>
      <c r="BJ58" s="203">
        <v>1</v>
      </c>
      <c r="BK58" s="203">
        <v>0.6</v>
      </c>
      <c r="BL58" s="96">
        <v>1500</v>
      </c>
      <c r="BM58" s="96" t="s">
        <v>604</v>
      </c>
      <c r="BN58" s="96">
        <v>1</v>
      </c>
      <c r="BO58" s="96" t="s">
        <v>579</v>
      </c>
      <c r="BP58" s="96" t="s">
        <v>489</v>
      </c>
      <c r="BQ58" s="215" t="s">
        <v>605</v>
      </c>
      <c r="BR58" s="215" t="s">
        <v>605</v>
      </c>
      <c r="BS58" s="128"/>
      <c r="BT58" s="128">
        <v>2</v>
      </c>
      <c r="BU58" s="223"/>
      <c r="BV58" s="223"/>
      <c r="BW58" s="127" t="s">
        <v>295</v>
      </c>
      <c r="BX58" s="218">
        <v>0</v>
      </c>
      <c r="BY58" s="128">
        <f t="shared" si="237"/>
        <v>15</v>
      </c>
      <c r="BZ58" s="219" t="str">
        <f t="shared" si="238"/>
        <v>[15,6,0,15]</v>
      </c>
      <c r="CA58" s="46">
        <v>0</v>
      </c>
      <c r="CB58" s="46">
        <v>1</v>
      </c>
      <c r="CC58" s="46">
        <v>1</v>
      </c>
      <c r="CD58" s="46">
        <v>1</v>
      </c>
      <c r="CE58" s="46">
        <v>0</v>
      </c>
      <c r="CF58" s="46">
        <v>0</v>
      </c>
      <c r="CG58" s="46">
        <v>0</v>
      </c>
      <c r="CH58" s="42" t="str">
        <f t="shared" si="398"/>
        <v>0,0,0,0,0,0,0</v>
      </c>
      <c r="CI58" s="42" t="str">
        <f t="shared" si="399"/>
        <v/>
      </c>
      <c r="CJ58" s="46"/>
      <c r="CK58" s="46"/>
      <c r="CL58" s="46"/>
      <c r="CM58" s="46"/>
      <c r="CN58" s="46"/>
      <c r="CO58" s="46"/>
      <c r="CP58" s="46"/>
      <c r="CQ58" s="46"/>
      <c r="CR58" s="46"/>
      <c r="CS58" s="53" t="s">
        <v>606</v>
      </c>
      <c r="CT58" s="53">
        <v>1</v>
      </c>
      <c r="CU58" s="42"/>
      <c r="CV58" s="42" t="str">
        <f t="shared" si="400"/>
        <v/>
      </c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 t="str">
        <f t="shared" si="404"/>
        <v/>
      </c>
      <c r="DQ58" s="42"/>
      <c r="DR58" s="42"/>
      <c r="DS58" s="42"/>
      <c r="DT58" s="42"/>
      <c r="DU58" s="42" t="e">
        <v>#N/A</v>
      </c>
      <c r="DV58" s="42">
        <f>IF(C58&lt;4,MIN($DW$1*$DX$2,F58*$DW$2),F58*0.1)</f>
        <v>15</v>
      </c>
      <c r="DW58" s="128">
        <f>IF(F58&lt;=10,F58,MIN($DW$1*$DX$2,F58*$DW$2,6))</f>
        <v>6</v>
      </c>
      <c r="DX58" s="128">
        <f>IF(C58&lt;=4,F58,0)</f>
        <v>0</v>
      </c>
      <c r="DY58" s="128">
        <f t="shared" si="239"/>
        <v>15</v>
      </c>
      <c r="DZ58" s="128"/>
      <c r="EK58" s="269">
        <f t="shared" si="240"/>
        <v>165</v>
      </c>
      <c r="EL58" s="270">
        <v>0</v>
      </c>
      <c r="EM58" s="271">
        <v>6</v>
      </c>
      <c r="EN58" s="108">
        <v>5</v>
      </c>
      <c r="EO58" s="271">
        <v>8</v>
      </c>
      <c r="EP58" s="108">
        <v>2</v>
      </c>
      <c r="EQ58" s="271">
        <v>10</v>
      </c>
      <c r="ER58" s="108">
        <v>2</v>
      </c>
      <c r="ES58" s="108">
        <f t="shared" si="241"/>
        <v>7.33333333333333</v>
      </c>
      <c r="ET58" s="108">
        <f t="shared" si="242"/>
        <v>7.5</v>
      </c>
      <c r="EU58" s="283">
        <f t="shared" si="243"/>
        <v>0</v>
      </c>
      <c r="EV58" s="108">
        <f t="shared" si="244"/>
        <v>15</v>
      </c>
      <c r="EW58" s="293">
        <f t="shared" si="245"/>
        <v>0</v>
      </c>
      <c r="EX58" s="108">
        <f t="shared" si="246"/>
        <v>22.5</v>
      </c>
      <c r="EY58" s="294">
        <f t="shared" si="247"/>
        <v>0</v>
      </c>
      <c r="FB58" s="300"/>
      <c r="FC58" s="91"/>
      <c r="FG58" s="310"/>
      <c r="FH58" s="311">
        <v>10</v>
      </c>
      <c r="FI58" s="146">
        <v>1</v>
      </c>
      <c r="FJ58" s="315">
        <f>IF(FH58=0,0,FH$4*$F58/FH58*$FE$2)*2</f>
        <v>0.00500000000000001</v>
      </c>
      <c r="FK58" s="311">
        <f t="shared" si="249"/>
        <v>10</v>
      </c>
      <c r="FL58" s="146">
        <f t="shared" si="250"/>
        <v>1</v>
      </c>
      <c r="FM58" s="315">
        <f>IF(FK58=0,0,FK$4*$F58/FK58*$FE$2)*2</f>
        <v>0.01</v>
      </c>
      <c r="FN58" s="311">
        <f t="shared" si="252"/>
        <v>10</v>
      </c>
      <c r="FO58" s="146">
        <f t="shared" si="253"/>
        <v>1</v>
      </c>
      <c r="FP58" s="315">
        <f>IF(FN58=0,0,FN$4*$F58/FN58*$FE$2)*2</f>
        <v>0.015</v>
      </c>
      <c r="FQ58" s="311">
        <f t="shared" si="255"/>
        <v>10</v>
      </c>
      <c r="FR58" s="146">
        <f t="shared" si="256"/>
        <v>1</v>
      </c>
      <c r="FS58" s="315">
        <f>IF(FQ58=0,0,FQ$4*$F58/FQ58*$FE$2)*2</f>
        <v>0.02</v>
      </c>
      <c r="FT58" s="311">
        <f t="shared" si="258"/>
        <v>10</v>
      </c>
      <c r="FU58" s="146">
        <f t="shared" si="259"/>
        <v>1</v>
      </c>
      <c r="FV58" s="315">
        <f>IF(FT58=0,0,FT$4*$F58/FT58*$FE$2)*2</f>
        <v>0.025</v>
      </c>
      <c r="FW58" s="311">
        <f t="shared" si="261"/>
        <v>10</v>
      </c>
      <c r="FX58" s="146">
        <f t="shared" si="262"/>
        <v>1</v>
      </c>
      <c r="FY58" s="315">
        <f>IF(FW58=0,0,FW$4*$F58/FW58*$FE$2)*2</f>
        <v>0.0500000000000001</v>
      </c>
      <c r="FZ58" s="311">
        <f t="shared" si="264"/>
        <v>10</v>
      </c>
      <c r="GA58" s="146">
        <f t="shared" si="265"/>
        <v>1</v>
      </c>
      <c r="GB58" s="315">
        <f>IF(FZ58=0,0,FZ$4*$F58/FZ58*$FE$2)*2</f>
        <v>0.1</v>
      </c>
      <c r="GC58" s="311">
        <f t="shared" si="267"/>
        <v>10</v>
      </c>
      <c r="GD58" s="146">
        <f t="shared" si="268"/>
        <v>1</v>
      </c>
      <c r="GE58" s="315">
        <f>IF(GC58=0,0,GC$4*$F58/GC58*$FE$2)*2</f>
        <v>0.15</v>
      </c>
      <c r="GF58" s="311">
        <f t="shared" si="270"/>
        <v>10</v>
      </c>
      <c r="GG58" s="146">
        <f t="shared" si="271"/>
        <v>1</v>
      </c>
      <c r="GH58" s="315">
        <f>IF(GF58=0,0,GF$4*$F58/GF58*$FE$2)*2</f>
        <v>0.2</v>
      </c>
      <c r="GI58" s="311">
        <f t="shared" si="273"/>
        <v>10</v>
      </c>
      <c r="GJ58" s="146">
        <f t="shared" si="274"/>
        <v>1</v>
      </c>
      <c r="GK58" s="315">
        <f>IF(GI58=0,0,GI$4*$F58/GI58*$FE$2)*2</f>
        <v>0.25</v>
      </c>
      <c r="GL58" s="311">
        <f t="shared" si="276"/>
        <v>20</v>
      </c>
      <c r="GM58" s="146">
        <f t="shared" si="277"/>
        <v>2</v>
      </c>
      <c r="GN58" s="315">
        <f>IF(GL58=0,0,GL$4*$F58/GL58*$FE$2)*2</f>
        <v>0.25</v>
      </c>
      <c r="GO58" s="311">
        <f t="shared" si="279"/>
        <v>40</v>
      </c>
      <c r="GP58" s="146">
        <f t="shared" si="280"/>
        <v>4</v>
      </c>
      <c r="GQ58" s="315">
        <f>IF(GO58=0,0,GO$4*$F58/GO58*$FE$2)*2</f>
        <v>0.25</v>
      </c>
      <c r="GR58" s="311">
        <f t="shared" si="282"/>
        <v>60</v>
      </c>
      <c r="GS58" s="146">
        <f t="shared" si="283"/>
        <v>6</v>
      </c>
      <c r="GT58" s="315">
        <f>IF(GR58=0,0,GR$4*$F58/GR58*$FE$2)*2</f>
        <v>0.25</v>
      </c>
      <c r="GU58" s="311">
        <f t="shared" si="285"/>
        <v>80</v>
      </c>
      <c r="GV58" s="146">
        <f t="shared" si="286"/>
        <v>8</v>
      </c>
      <c r="GW58" s="315">
        <f>IF(GU58=0,0,GU$4*$F58/GU58*$FE$2)*2</f>
        <v>0.25</v>
      </c>
      <c r="GX58" s="311">
        <f t="shared" si="288"/>
        <v>100</v>
      </c>
      <c r="GY58" s="146">
        <f t="shared" si="289"/>
        <v>10</v>
      </c>
      <c r="GZ58" s="315">
        <f>IF(GX58=0,0,GX$4*$F58/GX58*$FE$2)*2</f>
        <v>0.25</v>
      </c>
      <c r="HA58" s="311">
        <f t="shared" si="291"/>
        <v>200</v>
      </c>
      <c r="HB58" s="146">
        <f t="shared" si="292"/>
        <v>20</v>
      </c>
      <c r="HC58" s="315">
        <f>IF(HA58=0,0,HA$4*$F58/HA58*$FE$2)*2</f>
        <v>0.25</v>
      </c>
      <c r="HD58" s="311">
        <f t="shared" si="294"/>
        <v>400</v>
      </c>
      <c r="HE58" s="146">
        <f t="shared" si="295"/>
        <v>40</v>
      </c>
      <c r="HF58" s="315">
        <f>IF(HD58=0,0,HD$4*$F58/HD58*$FE$2)*2</f>
        <v>0.25</v>
      </c>
      <c r="HG58" s="311">
        <f t="shared" si="297"/>
        <v>600</v>
      </c>
      <c r="HH58" s="146">
        <f t="shared" si="298"/>
        <v>60</v>
      </c>
      <c r="HI58" s="315">
        <f>IF(HG58=0,0,HG$4*$F58/HG58*$FE$2)*2</f>
        <v>0.25</v>
      </c>
      <c r="HJ58" s="311">
        <f t="shared" si="300"/>
        <v>800</v>
      </c>
      <c r="HK58" s="146">
        <f t="shared" si="301"/>
        <v>80</v>
      </c>
      <c r="HL58" s="315">
        <f>IF(HJ58=0,0,HJ$4*$F58/HJ58*$FE$2)*2</f>
        <v>0.25</v>
      </c>
      <c r="HM58" s="311">
        <f t="shared" si="303"/>
        <v>1000</v>
      </c>
      <c r="HN58" s="146">
        <f t="shared" si="304"/>
        <v>100</v>
      </c>
      <c r="HO58" s="315">
        <f>IF(HM58=0,0,HM$4*$F58/HM58*$FE$2)*2</f>
        <v>0.25</v>
      </c>
      <c r="HQ58" s="300"/>
      <c r="HR58" s="91"/>
      <c r="HV58" s="310"/>
      <c r="HW58" s="311">
        <v>0</v>
      </c>
      <c r="HX58" s="146">
        <v>1</v>
      </c>
      <c r="HY58" s="315">
        <f>IF(HW58=0,0,HW$4*$F58/HW58*$HT$2)*2</f>
        <v>0</v>
      </c>
      <c r="HZ58" s="311">
        <f t="shared" si="307"/>
        <v>0</v>
      </c>
      <c r="IA58" s="146">
        <f t="shared" si="308"/>
        <v>1</v>
      </c>
      <c r="IB58" s="315">
        <f>IF(HZ58=0,0,HZ$4*$F58/HZ58*$HT$2)*2</f>
        <v>0</v>
      </c>
      <c r="IC58" s="311">
        <f t="shared" si="310"/>
        <v>0</v>
      </c>
      <c r="ID58" s="146">
        <f t="shared" si="311"/>
        <v>1</v>
      </c>
      <c r="IE58" s="315">
        <f>IF(IC58=0,0,IC$4*$F58/IC58*$HT$2)*2</f>
        <v>0</v>
      </c>
      <c r="IF58" s="311">
        <f t="shared" si="313"/>
        <v>0</v>
      </c>
      <c r="IG58" s="146">
        <f t="shared" si="314"/>
        <v>1</v>
      </c>
      <c r="IH58" s="315">
        <f>IF(IF58=0,0,IF$4*$F58/IF58*$HT$2)*2</f>
        <v>0</v>
      </c>
      <c r="II58" s="311">
        <f t="shared" si="316"/>
        <v>0</v>
      </c>
      <c r="IJ58" s="146">
        <f t="shared" si="317"/>
        <v>1</v>
      </c>
      <c r="IK58" s="315">
        <f>IF(II58=0,0,II$4*$F58/II58*$HT$2)*2</f>
        <v>0</v>
      </c>
      <c r="IL58" s="311">
        <f t="shared" si="319"/>
        <v>0</v>
      </c>
      <c r="IM58" s="146">
        <f t="shared" si="320"/>
        <v>1</v>
      </c>
      <c r="IN58" s="315">
        <f>IF(IL58=0,0,IL$4*$F58/IL58*$HT$2)*2</f>
        <v>0</v>
      </c>
      <c r="IO58" s="311">
        <f t="shared" si="322"/>
        <v>0</v>
      </c>
      <c r="IP58" s="146">
        <f t="shared" si="323"/>
        <v>1</v>
      </c>
      <c r="IQ58" s="315">
        <f>IF(IO58=0,0,IO$4*$F58/IO58*$HT$2)*2</f>
        <v>0</v>
      </c>
      <c r="IR58" s="311">
        <f t="shared" si="325"/>
        <v>0</v>
      </c>
      <c r="IS58" s="146">
        <f t="shared" si="326"/>
        <v>1</v>
      </c>
      <c r="IT58" s="315">
        <f>IF(IR58=0,0,IR$4*$F58/IR58*$HT$2)*2</f>
        <v>0</v>
      </c>
      <c r="IU58" s="311">
        <f t="shared" si="328"/>
        <v>0</v>
      </c>
      <c r="IV58" s="146">
        <f t="shared" si="329"/>
        <v>1</v>
      </c>
      <c r="IW58" s="315">
        <f>IF(IU58=0,0,IU$4*$F58/IU58*$HT$2)*2</f>
        <v>0</v>
      </c>
      <c r="IX58" s="311">
        <f t="shared" si="331"/>
        <v>0</v>
      </c>
      <c r="IY58" s="146">
        <f t="shared" si="332"/>
        <v>1</v>
      </c>
      <c r="IZ58" s="315">
        <f>IF(IX58=0,0,IX$4*$F58/IX58*$HT$2)*2</f>
        <v>0</v>
      </c>
      <c r="JA58" s="311">
        <f t="shared" si="334"/>
        <v>0</v>
      </c>
      <c r="JB58" s="146">
        <f t="shared" si="335"/>
        <v>1</v>
      </c>
      <c r="JC58" s="315">
        <f>IF(JA58=0,0,JA$4*$F58/JA58*$HT$2)*2</f>
        <v>0</v>
      </c>
      <c r="JD58" s="311">
        <f t="shared" si="337"/>
        <v>0</v>
      </c>
      <c r="JE58" s="146">
        <f t="shared" si="338"/>
        <v>1</v>
      </c>
      <c r="JF58" s="315">
        <f>IF(JD58=0,0,JD$4*$F58/JD58*$HT$2)*2</f>
        <v>0</v>
      </c>
      <c r="JG58" s="311">
        <f t="shared" si="340"/>
        <v>0</v>
      </c>
      <c r="JH58" s="146">
        <f t="shared" si="341"/>
        <v>1</v>
      </c>
      <c r="JI58" s="315">
        <f>IF(JG58=0,0,JG$4*$F58/JG58*$HT$2)*2</f>
        <v>0</v>
      </c>
      <c r="JJ58" s="311">
        <f t="shared" si="343"/>
        <v>0</v>
      </c>
      <c r="JK58" s="146">
        <f t="shared" si="344"/>
        <v>1</v>
      </c>
      <c r="JL58" s="315">
        <f>IF(JJ58=0,0,JJ$4*$F58/JJ58*$HT$2)*2</f>
        <v>0</v>
      </c>
      <c r="JM58" s="311">
        <f t="shared" si="346"/>
        <v>0</v>
      </c>
      <c r="JN58" s="146">
        <f t="shared" si="347"/>
        <v>1</v>
      </c>
      <c r="JO58" s="315">
        <f>IF(JM58=0,0,JM$4*$F58/JM58*$HT$2)*2</f>
        <v>0</v>
      </c>
      <c r="JP58" s="311">
        <f t="shared" si="349"/>
        <v>0</v>
      </c>
      <c r="JQ58" s="146">
        <f t="shared" si="350"/>
        <v>1</v>
      </c>
      <c r="JR58" s="315">
        <f>IF(JP58=0,0,JP$4*$F58/JP58*$HT$2)*2</f>
        <v>0</v>
      </c>
      <c r="JS58" s="311">
        <f t="shared" si="352"/>
        <v>0</v>
      </c>
      <c r="JT58" s="146">
        <f t="shared" si="353"/>
        <v>1</v>
      </c>
      <c r="JU58" s="315">
        <f>IF(JS58=0,0,JS$4*$F58/JS58*$HT$2)*2</f>
        <v>0</v>
      </c>
      <c r="JV58" s="311">
        <f t="shared" si="355"/>
        <v>0</v>
      </c>
      <c r="JW58" s="146">
        <f t="shared" si="356"/>
        <v>1</v>
      </c>
      <c r="JX58" s="315">
        <f>IF(JV58=0,0,JV$4*$F58/JV58*$HT$2)*2</f>
        <v>0</v>
      </c>
      <c r="JY58" s="311">
        <f t="shared" si="358"/>
        <v>0</v>
      </c>
      <c r="JZ58" s="146">
        <f t="shared" si="359"/>
        <v>1</v>
      </c>
      <c r="KA58" s="315">
        <f>IF(JY58=0,0,JY$4*$F58/JY58*$HT$2)*2</f>
        <v>0</v>
      </c>
      <c r="KB58" s="311">
        <f t="shared" si="361"/>
        <v>0</v>
      </c>
      <c r="KC58" s="146">
        <f t="shared" si="362"/>
        <v>1</v>
      </c>
      <c r="KD58" s="315">
        <f>IF(KB58=0,0,KB$4*$F58/KB58*$HT$2)*2</f>
        <v>0</v>
      </c>
      <c r="KI58" s="334">
        <f t="shared" ref="KI58:LB58" si="428">$AI58*KI$4/10000*$F58*KI$3/$KQ$1</f>
        <v>0</v>
      </c>
      <c r="KJ58" s="334">
        <f t="shared" si="428"/>
        <v>0</v>
      </c>
      <c r="KK58" s="334">
        <f t="shared" si="428"/>
        <v>0</v>
      </c>
      <c r="KL58" s="334">
        <f t="shared" si="428"/>
        <v>0</v>
      </c>
      <c r="KM58" s="334">
        <f t="shared" si="428"/>
        <v>0</v>
      </c>
      <c r="KN58" s="334">
        <f t="shared" si="428"/>
        <v>0</v>
      </c>
      <c r="KO58" s="334">
        <f t="shared" si="428"/>
        <v>0</v>
      </c>
      <c r="KP58" s="334">
        <f t="shared" si="428"/>
        <v>0</v>
      </c>
      <c r="KQ58" s="334">
        <f t="shared" si="428"/>
        <v>0</v>
      </c>
      <c r="KR58" s="334">
        <f t="shared" si="428"/>
        <v>0</v>
      </c>
      <c r="KS58" s="334">
        <f t="shared" si="428"/>
        <v>0</v>
      </c>
      <c r="KT58" s="334">
        <f t="shared" si="428"/>
        <v>0</v>
      </c>
      <c r="KU58" s="334">
        <f t="shared" si="428"/>
        <v>0</v>
      </c>
      <c r="KV58" s="334">
        <f t="shared" si="428"/>
        <v>0</v>
      </c>
      <c r="KW58" s="334">
        <f t="shared" si="428"/>
        <v>0</v>
      </c>
      <c r="KX58" s="334">
        <f t="shared" si="428"/>
        <v>0</v>
      </c>
      <c r="KY58" s="334">
        <f t="shared" si="428"/>
        <v>0</v>
      </c>
      <c r="KZ58" s="334">
        <f t="shared" si="428"/>
        <v>0</v>
      </c>
      <c r="LA58" s="334">
        <f t="shared" si="428"/>
        <v>0</v>
      </c>
      <c r="LB58" s="334">
        <f t="shared" si="428"/>
        <v>0</v>
      </c>
      <c r="LI58" s="79">
        <v>0</v>
      </c>
      <c r="LJ58" s="79">
        <v>0</v>
      </c>
      <c r="LK58" s="79">
        <v>0</v>
      </c>
      <c r="LN58" s="108"/>
      <c r="LO58" s="343">
        <v>0.05</v>
      </c>
      <c r="LP58" s="343">
        <v>0.05</v>
      </c>
      <c r="LQ58" s="343">
        <v>0.05</v>
      </c>
      <c r="LR58" s="343">
        <v>0.05</v>
      </c>
      <c r="LS58" s="343">
        <v>0.05</v>
      </c>
      <c r="LT58" s="343">
        <v>0.025</v>
      </c>
      <c r="LU58" s="343">
        <v>0.025</v>
      </c>
      <c r="LV58" s="343">
        <v>0.025</v>
      </c>
      <c r="LW58" s="343">
        <v>0.025</v>
      </c>
      <c r="LX58" s="343">
        <v>0.025</v>
      </c>
      <c r="LY58" s="343">
        <v>0.005</v>
      </c>
      <c r="LZ58" s="343">
        <v>0.005</v>
      </c>
      <c r="MA58" s="343">
        <v>0.005</v>
      </c>
      <c r="MB58" s="343">
        <v>0.005</v>
      </c>
      <c r="MC58" s="343">
        <v>0.005</v>
      </c>
      <c r="MD58" s="343">
        <v>0.0009</v>
      </c>
      <c r="ME58" s="343">
        <v>0.0009</v>
      </c>
      <c r="MF58" s="343">
        <v>0.0009</v>
      </c>
      <c r="MG58" s="343">
        <v>0.0009</v>
      </c>
      <c r="MH58" s="343">
        <v>0.0009</v>
      </c>
      <c r="MI58" s="343">
        <v>0.0006</v>
      </c>
      <c r="MJ58" s="343">
        <v>0.00045</v>
      </c>
      <c r="MK58" s="343">
        <v>0.0004</v>
      </c>
      <c r="ML58" s="343">
        <v>0.0003</v>
      </c>
      <c r="MM58" s="343">
        <v>0.00025</v>
      </c>
      <c r="MN58" s="343">
        <v>0.00025</v>
      </c>
      <c r="MO58" s="343">
        <v>0.0002</v>
      </c>
      <c r="MP58" s="343">
        <v>0.0002</v>
      </c>
      <c r="MQ58" s="343"/>
      <c r="MR58" s="104">
        <v>1</v>
      </c>
      <c r="MS58" s="104">
        <v>1</v>
      </c>
      <c r="MT58" s="104">
        <v>1</v>
      </c>
      <c r="MU58" s="104">
        <v>1</v>
      </c>
      <c r="MV58" s="104">
        <v>1</v>
      </c>
      <c r="MW58" s="104">
        <v>1</v>
      </c>
      <c r="MX58" s="91">
        <v>1</v>
      </c>
      <c r="MY58" s="91">
        <v>1</v>
      </c>
      <c r="MZ58" s="91">
        <v>1</v>
      </c>
      <c r="NA58" s="91">
        <v>1</v>
      </c>
      <c r="NB58" s="91">
        <v>1</v>
      </c>
      <c r="NC58" s="91">
        <v>1</v>
      </c>
      <c r="ND58" s="91">
        <v>1</v>
      </c>
      <c r="NE58" s="91">
        <v>1</v>
      </c>
      <c r="NF58" s="91">
        <v>1</v>
      </c>
      <c r="NG58" s="91">
        <v>2</v>
      </c>
      <c r="NH58" s="91">
        <v>2</v>
      </c>
      <c r="NI58" s="91">
        <v>2</v>
      </c>
      <c r="NJ58" s="91">
        <v>2</v>
      </c>
      <c r="NK58" s="91">
        <v>2</v>
      </c>
      <c r="NL58" s="91">
        <v>2</v>
      </c>
      <c r="NM58" s="91">
        <v>2</v>
      </c>
      <c r="NN58" s="91">
        <v>2</v>
      </c>
      <c r="NO58" s="91">
        <v>2</v>
      </c>
      <c r="NP58" s="91">
        <v>2</v>
      </c>
      <c r="NQ58" s="91">
        <v>2</v>
      </c>
      <c r="NR58" s="91">
        <v>2</v>
      </c>
      <c r="NS58" s="91">
        <v>2</v>
      </c>
      <c r="NT58" s="91"/>
      <c r="NU58" s="345">
        <f t="shared" si="365"/>
        <v>0.0075</v>
      </c>
      <c r="NV58" s="345">
        <f t="shared" si="366"/>
        <v>0.015</v>
      </c>
      <c r="NW58" s="345">
        <f t="shared" si="367"/>
        <v>0.0225</v>
      </c>
      <c r="NX58" s="345">
        <f t="shared" si="368"/>
        <v>0.03</v>
      </c>
      <c r="NY58" s="345">
        <f t="shared" si="369"/>
        <v>0.0375</v>
      </c>
      <c r="NZ58" s="345">
        <f t="shared" si="370"/>
        <v>0.0375</v>
      </c>
      <c r="OA58" s="345">
        <f t="shared" si="371"/>
        <v>0.075</v>
      </c>
      <c r="OB58" s="345">
        <f t="shared" si="372"/>
        <v>0.1125</v>
      </c>
      <c r="OC58" s="345">
        <f t="shared" si="373"/>
        <v>0.15</v>
      </c>
      <c r="OD58" s="345">
        <f t="shared" si="374"/>
        <v>0.1875</v>
      </c>
      <c r="OE58" s="345">
        <f t="shared" si="375"/>
        <v>0.075</v>
      </c>
      <c r="OF58" s="345">
        <f t="shared" si="376"/>
        <v>0.15</v>
      </c>
      <c r="OG58" s="345">
        <f t="shared" si="377"/>
        <v>0.225</v>
      </c>
      <c r="OH58" s="345">
        <f t="shared" si="378"/>
        <v>0.3</v>
      </c>
      <c r="OI58" s="345">
        <f t="shared" si="379"/>
        <v>0.375</v>
      </c>
      <c r="OJ58" s="345">
        <f t="shared" si="380"/>
        <v>0.0675</v>
      </c>
      <c r="OK58" s="345">
        <f t="shared" si="381"/>
        <v>0.135</v>
      </c>
      <c r="OL58" s="345">
        <f t="shared" si="382"/>
        <v>0.2025</v>
      </c>
      <c r="OM58" s="345">
        <f t="shared" si="383"/>
        <v>0.27</v>
      </c>
      <c r="ON58" s="345">
        <f t="shared" si="384"/>
        <v>0.3375</v>
      </c>
      <c r="OO58" s="345">
        <f t="shared" si="385"/>
        <v>0.3375</v>
      </c>
      <c r="OP58" s="345">
        <f t="shared" si="386"/>
        <v>0.3375</v>
      </c>
      <c r="OQ58" s="345">
        <f t="shared" si="387"/>
        <v>0.375</v>
      </c>
      <c r="OR58" s="345">
        <f t="shared" si="388"/>
        <v>0.3375</v>
      </c>
      <c r="OS58" s="345">
        <f t="shared" si="389"/>
        <v>0.328125</v>
      </c>
      <c r="OT58" s="345">
        <f t="shared" si="390"/>
        <v>0.375</v>
      </c>
      <c r="OU58" s="345">
        <f t="shared" si="391"/>
        <v>0.3375</v>
      </c>
      <c r="OV58" s="345">
        <f t="shared" si="392"/>
        <v>0.375</v>
      </c>
      <c r="OY58" s="360">
        <v>0.05</v>
      </c>
      <c r="OZ58" s="357">
        <v>0.225908372827804</v>
      </c>
      <c r="PA58" s="377">
        <v>0.0652285567539805</v>
      </c>
      <c r="PE58" s="369"/>
      <c r="PF58" s="370">
        <f>PF$3*$F58*$AG58*PF$4/'[1]Sheet3 '!$AJ$5</f>
        <v>0.042</v>
      </c>
      <c r="PG58" s="370">
        <f>PG$3*$F58*$AG58*PG$4/'[1]Sheet3 '!$AJ$5</f>
        <v>0.041985</v>
      </c>
      <c r="PH58" s="370">
        <f>PH$3*$F58*$AG58*PH$4/'[1]Sheet3 '!$AJ$5</f>
        <v>0.042</v>
      </c>
      <c r="PI58" s="370">
        <f>PI$3*$F58*$AG58*PI$4/'[1]Sheet3 '!$AJ$5</f>
        <v>0.0378</v>
      </c>
      <c r="PJ58" s="370">
        <f>PJ$3*$F58*$AG58*PJ$4/'[1]Sheet3 '!$AJ$5</f>
        <v>0.0378</v>
      </c>
      <c r="PK58" s="370">
        <f>PK$3*$F58*$AG58*PK$4/'[1]Sheet3 '!$AJ$5</f>
        <v>0.036</v>
      </c>
      <c r="PL58" s="370">
        <f>PL$3*$F58*$AG58*PL$4/'[1]Sheet3 '!$AJ$5</f>
        <v>0.0324</v>
      </c>
      <c r="PM58" s="370">
        <f>PM$3*$F58*$AG58*PM$4/'[1]Sheet3 '!$AJ$5</f>
        <v>0.0306</v>
      </c>
      <c r="PN58" s="370">
        <f>PN$3*$F58*$AG58*PN$4/'[1]Sheet3 '!$AJ$5</f>
        <v>0.02778</v>
      </c>
      <c r="PO58" s="370">
        <f>PO$3*$F58*$AG58*PO$4/'[1]Sheet3 '!$AJ$5</f>
        <v>0.024</v>
      </c>
      <c r="PP58" s="370">
        <f>PP$3*$F58*$AG58*PP$4/'[1]Sheet3 '!$AJ$5</f>
        <v>0.0216</v>
      </c>
      <c r="PQ58" s="370">
        <f>PQ$3*$F58*$AG58*PQ$4/'[1]Sheet3 '!$AJ$5</f>
        <v>0.0192</v>
      </c>
      <c r="PR58" s="370">
        <f>PR$3*$F58*$AG58*PR$4/'[1]Sheet3 '!$AJ$5</f>
        <v>0.012</v>
      </c>
      <c r="PS58" s="367"/>
      <c r="PT58" s="367"/>
      <c r="PU58" s="367"/>
    </row>
    <row r="59" s="91" customFormat="1" ht="16.2" spans="1:437">
      <c r="A59" s="39">
        <v>50</v>
      </c>
      <c r="B59" s="39" t="s">
        <v>607</v>
      </c>
      <c r="C59" s="39">
        <v>5</v>
      </c>
      <c r="D59" s="39">
        <v>14</v>
      </c>
      <c r="E59" s="39"/>
      <c r="F59" s="39">
        <v>300</v>
      </c>
      <c r="G59" s="119"/>
      <c r="H59" s="39">
        <f t="shared" si="232"/>
        <v>300</v>
      </c>
      <c r="I59" s="131"/>
      <c r="J59" s="39">
        <f t="shared" si="419"/>
        <v>300</v>
      </c>
      <c r="K59" s="127" t="s">
        <v>608</v>
      </c>
      <c r="L59" s="127"/>
      <c r="M59" s="128">
        <f t="shared" si="178"/>
        <v>50</v>
      </c>
      <c r="N59" s="39">
        <f t="shared" si="396"/>
        <v>0</v>
      </c>
      <c r="O59" s="39">
        <f t="shared" si="397"/>
        <v>0</v>
      </c>
      <c r="P59" s="39">
        <v>0</v>
      </c>
      <c r="Q59" s="140">
        <v>0.208334</v>
      </c>
      <c r="R59" s="91">
        <v>2</v>
      </c>
      <c r="S59" s="141">
        <v>0</v>
      </c>
      <c r="T59" s="146">
        <f t="shared" si="233"/>
        <v>0.1</v>
      </c>
      <c r="U59" s="145">
        <v>0</v>
      </c>
      <c r="V59" s="143" t="s">
        <v>405</v>
      </c>
      <c r="W59" s="147">
        <v>0</v>
      </c>
      <c r="X59" s="143">
        <v>12</v>
      </c>
      <c r="Y59" s="166">
        <v>1</v>
      </c>
      <c r="Z59" s="143" t="str">
        <f t="shared" si="212"/>
        <v>[[0,1],[0,1],[0,1],[0,1],[0,1],[0,1],[0,1],[0,1],[0,1],[0,1],[0,2],[0,4],[0,6],[0,8],[0,10],[0,20],[0,40],[0,60],[0,80],[0,100]]</v>
      </c>
      <c r="AA59" s="143">
        <v>1</v>
      </c>
      <c r="AB59" s="143">
        <v>1</v>
      </c>
      <c r="AC59" s="143" t="str">
        <f t="shared" si="234"/>
        <v>[[0,1],[0,1],[0,1],[0,1],[0,1],[0,1],[0,1],[0,1],[0,1],[0,1],[0,1],[0,1],[0,1],[0,1],[0,1],[0,1],[0,1],[0,1],[0,1],[0,1]]</v>
      </c>
      <c r="AD59" s="39">
        <v>0</v>
      </c>
      <c r="AE59" s="167">
        <v>0</v>
      </c>
      <c r="AF59" s="172">
        <f t="shared" si="226"/>
        <v>0</v>
      </c>
      <c r="AG59" s="172">
        <v>0.1</v>
      </c>
      <c r="AH59" s="168">
        <v>0</v>
      </c>
      <c r="AI59" s="186">
        <v>0</v>
      </c>
      <c r="AJ59" s="168">
        <v>0</v>
      </c>
      <c r="AK59" s="168">
        <v>0</v>
      </c>
      <c r="AL59" s="187">
        <v>0</v>
      </c>
      <c r="AM59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59" s="39" t="str">
        <f t="shared" si="213"/>
        <v>[[8,5],[9,2],[10,2]]</v>
      </c>
      <c r="AO59" s="195" t="str">
        <f t="shared" si="424"/>
        <v>[0,0,0]</v>
      </c>
      <c r="AP59" s="195">
        <v>0</v>
      </c>
      <c r="AQ59" s="195">
        <v>1</v>
      </c>
      <c r="AR59" s="195">
        <f t="shared" si="236"/>
        <v>1</v>
      </c>
      <c r="AS59" s="195">
        <v>1</v>
      </c>
      <c r="AT59" s="195">
        <v>1</v>
      </c>
      <c r="AU59" s="196" t="s">
        <v>609</v>
      </c>
      <c r="AV59" s="195">
        <v>3</v>
      </c>
      <c r="AW59" s="199">
        <v>12</v>
      </c>
      <c r="AX59" s="39">
        <v>1</v>
      </c>
      <c r="AY59" s="39">
        <v>0</v>
      </c>
      <c r="AZ59" s="39">
        <v>2</v>
      </c>
      <c r="BA59" s="39"/>
      <c r="BB59" s="96" t="s">
        <v>365</v>
      </c>
      <c r="BC59" s="39">
        <v>1</v>
      </c>
      <c r="BD59" s="115">
        <v>1.5</v>
      </c>
      <c r="BE59" s="39"/>
      <c r="BF59" s="39"/>
      <c r="BG59" s="39">
        <v>1</v>
      </c>
      <c r="BH59" s="39">
        <v>1</v>
      </c>
      <c r="BI59" s="39" t="s">
        <v>516</v>
      </c>
      <c r="BJ59" s="205">
        <v>1</v>
      </c>
      <c r="BK59" s="203">
        <v>0.8</v>
      </c>
      <c r="BL59" s="39">
        <f>F59</f>
        <v>300</v>
      </c>
      <c r="BM59" s="96" t="s">
        <v>291</v>
      </c>
      <c r="BN59" s="39">
        <v>1</v>
      </c>
      <c r="BO59" s="39" t="s">
        <v>579</v>
      </c>
      <c r="BP59" s="39" t="s">
        <v>489</v>
      </c>
      <c r="BQ59" s="216" t="s">
        <v>610</v>
      </c>
      <c r="BR59" s="216" t="s">
        <v>610</v>
      </c>
      <c r="BS59" s="128">
        <v>57003</v>
      </c>
      <c r="BT59" s="128">
        <v>2</v>
      </c>
      <c r="BU59" s="128"/>
      <c r="BV59" s="128">
        <v>20</v>
      </c>
      <c r="BW59" s="127" t="s">
        <v>295</v>
      </c>
      <c r="BX59" s="218">
        <v>0</v>
      </c>
      <c r="BY59" s="128">
        <f t="shared" si="237"/>
        <v>5</v>
      </c>
      <c r="BZ59" s="219" t="str">
        <f t="shared" si="238"/>
        <v>[5,5,0,5]</v>
      </c>
      <c r="CA59" s="42">
        <v>1</v>
      </c>
      <c r="CB59" s="42">
        <v>1</v>
      </c>
      <c r="CC59" s="42">
        <v>1</v>
      </c>
      <c r="CD59" s="42">
        <v>0</v>
      </c>
      <c r="CE59" s="42">
        <v>0</v>
      </c>
      <c r="CF59" s="42">
        <v>0</v>
      </c>
      <c r="CG59" s="42">
        <v>0</v>
      </c>
      <c r="CH59" s="42" t="str">
        <f t="shared" si="398"/>
        <v>0,0,0,0,0,0,0</v>
      </c>
      <c r="CI59" s="42" t="str">
        <f t="shared" si="399"/>
        <v>"1|2|0|0|300","2|2|0|0|300","3|2|0|0|300",</v>
      </c>
      <c r="CJ59" s="42"/>
      <c r="CK59" s="42"/>
      <c r="CL59" s="42"/>
      <c r="CM59" s="42"/>
      <c r="CN59" s="42"/>
      <c r="CO59" s="42"/>
      <c r="CP59" s="42"/>
      <c r="CQ59" s="42"/>
      <c r="CR59" s="42"/>
      <c r="CS59" s="53" t="s">
        <v>524</v>
      </c>
      <c r="CT59" s="53">
        <v>1</v>
      </c>
      <c r="CU59" s="42"/>
      <c r="CV59" s="42">
        <f t="shared" si="400"/>
        <v>1</v>
      </c>
      <c r="CW59" s="42">
        <v>2</v>
      </c>
      <c r="CX59" s="42">
        <v>0</v>
      </c>
      <c r="CY59" s="42">
        <v>0</v>
      </c>
      <c r="CZ59" s="42">
        <f>F59</f>
        <v>300</v>
      </c>
      <c r="DA59" s="42">
        <f>IF(CB59=1,DA$4,"")</f>
        <v>2</v>
      </c>
      <c r="DB59" s="42">
        <v>2</v>
      </c>
      <c r="DC59" s="42">
        <v>0</v>
      </c>
      <c r="DD59" s="42">
        <v>0</v>
      </c>
      <c r="DE59" s="42">
        <f>F59</f>
        <v>300</v>
      </c>
      <c r="DF59" s="42">
        <f>IF(CC59=1,DF$4,"")</f>
        <v>3</v>
      </c>
      <c r="DG59" s="42">
        <v>2</v>
      </c>
      <c r="DH59" s="42">
        <v>0</v>
      </c>
      <c r="DI59" s="42">
        <v>0</v>
      </c>
      <c r="DJ59" s="42">
        <f>F59</f>
        <v>300</v>
      </c>
      <c r="DK59" s="42" t="str">
        <f>IF(CD59=1,DK$4,"")</f>
        <v/>
      </c>
      <c r="DL59" s="42">
        <v>2</v>
      </c>
      <c r="DM59" s="42">
        <v>0</v>
      </c>
      <c r="DN59" s="42">
        <v>0</v>
      </c>
      <c r="DO59" s="42">
        <f>F59</f>
        <v>300</v>
      </c>
      <c r="DP59" s="42" t="str">
        <f t="shared" si="404"/>
        <v/>
      </c>
      <c r="DQ59" s="42">
        <v>2</v>
      </c>
      <c r="DR59" s="42">
        <v>0</v>
      </c>
      <c r="DS59" s="42">
        <v>0</v>
      </c>
      <c r="DT59" s="42">
        <f>F59</f>
        <v>300</v>
      </c>
      <c r="DU59" s="42" t="s">
        <v>611</v>
      </c>
      <c r="DV59" s="238">
        <f>IF($F59&lt;800,5,10)</f>
        <v>5</v>
      </c>
      <c r="DW59" s="238">
        <f>DV59</f>
        <v>5</v>
      </c>
      <c r="DX59" s="238">
        <v>0</v>
      </c>
      <c r="DY59" s="128">
        <f t="shared" si="239"/>
        <v>5</v>
      </c>
      <c r="DZ59" s="128"/>
      <c r="EK59" s="269">
        <f t="shared" si="240"/>
        <v>330</v>
      </c>
      <c r="EL59" s="270">
        <v>0</v>
      </c>
      <c r="EM59" s="108">
        <v>8</v>
      </c>
      <c r="EN59" s="108">
        <v>5</v>
      </c>
      <c r="EO59" s="108">
        <v>9</v>
      </c>
      <c r="EP59" s="108">
        <v>2</v>
      </c>
      <c r="EQ59" s="108">
        <v>10</v>
      </c>
      <c r="ER59" s="108">
        <v>2</v>
      </c>
      <c r="ES59" s="108">
        <f t="shared" si="241"/>
        <v>8.66666666666667</v>
      </c>
      <c r="ET59" s="108">
        <f t="shared" si="242"/>
        <v>7.5</v>
      </c>
      <c r="EU59" s="283">
        <f t="shared" si="243"/>
        <v>0</v>
      </c>
      <c r="EV59" s="108">
        <f t="shared" si="244"/>
        <v>15</v>
      </c>
      <c r="EW59" s="293">
        <f t="shared" si="245"/>
        <v>0</v>
      </c>
      <c r="EX59" s="108">
        <f t="shared" si="246"/>
        <v>22.5</v>
      </c>
      <c r="EY59" s="294">
        <f t="shared" si="247"/>
        <v>0</v>
      </c>
      <c r="FB59" s="299"/>
      <c r="FG59" s="310"/>
      <c r="FH59" s="146">
        <v>0</v>
      </c>
      <c r="FI59" s="146">
        <v>1</v>
      </c>
      <c r="FJ59" s="310">
        <f t="shared" ref="FJ59:FJ89" si="429">IF(FH59=0,0,FH$4*$F59/FH59*$FE$2)</f>
        <v>0</v>
      </c>
      <c r="FK59" s="146">
        <f t="shared" si="249"/>
        <v>0</v>
      </c>
      <c r="FL59" s="146">
        <f t="shared" si="250"/>
        <v>1</v>
      </c>
      <c r="FM59" s="310">
        <f t="shared" ref="FM59:FM89" si="430">IF(FK59=0,0,FK$4*$F59/FK59*$FE$2)</f>
        <v>0</v>
      </c>
      <c r="FN59" s="146">
        <f t="shared" si="252"/>
        <v>0</v>
      </c>
      <c r="FO59" s="146">
        <f t="shared" si="253"/>
        <v>1</v>
      </c>
      <c r="FP59" s="310">
        <f t="shared" ref="FP59:FP89" si="431">IF(FN59=0,0,FN$4*$F59/FN59*$FE$2)</f>
        <v>0</v>
      </c>
      <c r="FQ59" s="146">
        <f t="shared" si="255"/>
        <v>0</v>
      </c>
      <c r="FR59" s="146">
        <f t="shared" si="256"/>
        <v>1</v>
      </c>
      <c r="FS59" s="310">
        <f t="shared" ref="FS59:FS89" si="432">IF(FQ59=0,0,FQ$4*$F59/FQ59*$FE$2)</f>
        <v>0</v>
      </c>
      <c r="FT59" s="146">
        <f t="shared" si="258"/>
        <v>0</v>
      </c>
      <c r="FU59" s="146">
        <f t="shared" si="259"/>
        <v>1</v>
      </c>
      <c r="FV59" s="310">
        <f t="shared" ref="FV59:FV89" si="433">IF(FT59=0,0,FT$4*$F59/FT59*$FE$2)</f>
        <v>0</v>
      </c>
      <c r="FW59" s="146">
        <f t="shared" si="261"/>
        <v>0</v>
      </c>
      <c r="FX59" s="146">
        <f t="shared" si="262"/>
        <v>1</v>
      </c>
      <c r="FY59" s="310">
        <f t="shared" ref="FY59:FY89" si="434">IF(FW59=0,0,FW$4*$F59/FW59*$FE$2)</f>
        <v>0</v>
      </c>
      <c r="FZ59" s="146">
        <f t="shared" si="264"/>
        <v>0</v>
      </c>
      <c r="GA59" s="146">
        <f t="shared" si="265"/>
        <v>1</v>
      </c>
      <c r="GB59" s="310">
        <f t="shared" ref="GB59:GB89" si="435">IF(FZ59=0,0,FZ$4*$F59/FZ59*$FE$2)</f>
        <v>0</v>
      </c>
      <c r="GC59" s="146">
        <f t="shared" si="267"/>
        <v>0</v>
      </c>
      <c r="GD59" s="146">
        <f t="shared" si="268"/>
        <v>1</v>
      </c>
      <c r="GE59" s="310">
        <f t="shared" ref="GE59:GE89" si="436">IF(GC59=0,0,GC$4*$F59/GC59*$FE$2)</f>
        <v>0</v>
      </c>
      <c r="GF59" s="146">
        <f t="shared" si="270"/>
        <v>0</v>
      </c>
      <c r="GG59" s="146">
        <f t="shared" si="271"/>
        <v>1</v>
      </c>
      <c r="GH59" s="310">
        <f t="shared" ref="GH59:GH89" si="437">IF(GF59=0,0,GF$4*$F59/GF59*$FE$2)</f>
        <v>0</v>
      </c>
      <c r="GI59" s="146">
        <f t="shared" si="273"/>
        <v>0</v>
      </c>
      <c r="GJ59" s="146">
        <f t="shared" si="274"/>
        <v>1</v>
      </c>
      <c r="GK59" s="310">
        <f t="shared" ref="GK59:GK89" si="438">IF(GI59=0,0,GI$4*$F59/GI59*$FE$2)</f>
        <v>0</v>
      </c>
      <c r="GL59" s="146">
        <f t="shared" si="276"/>
        <v>0</v>
      </c>
      <c r="GM59" s="146">
        <f t="shared" si="277"/>
        <v>2</v>
      </c>
      <c r="GN59" s="310">
        <f t="shared" ref="GN59:GN89" si="439">IF(GL59=0,0,GL$4*$F59/GL59*$FE$2)</f>
        <v>0</v>
      </c>
      <c r="GO59" s="146">
        <f t="shared" si="279"/>
        <v>0</v>
      </c>
      <c r="GP59" s="146">
        <f t="shared" si="280"/>
        <v>4</v>
      </c>
      <c r="GQ59" s="310">
        <f t="shared" ref="GQ59:GQ89" si="440">IF(GO59=0,0,GO$4*$F59/GO59*$FE$2)</f>
        <v>0</v>
      </c>
      <c r="GR59" s="146">
        <f t="shared" si="282"/>
        <v>0</v>
      </c>
      <c r="GS59" s="146">
        <f t="shared" si="283"/>
        <v>6</v>
      </c>
      <c r="GT59" s="310">
        <f t="shared" ref="GT59:GT89" si="441">IF(GR59=0,0,GR$4*$F59/GR59*$FE$2)</f>
        <v>0</v>
      </c>
      <c r="GU59" s="146">
        <f t="shared" si="285"/>
        <v>0</v>
      </c>
      <c r="GV59" s="146">
        <f t="shared" si="286"/>
        <v>8</v>
      </c>
      <c r="GW59" s="310">
        <f t="shared" ref="GW59:GW89" si="442">IF(GU59=0,0,GU$4*$F59/GU59*$FE$2)</f>
        <v>0</v>
      </c>
      <c r="GX59" s="146">
        <f t="shared" si="288"/>
        <v>0</v>
      </c>
      <c r="GY59" s="146">
        <f t="shared" si="289"/>
        <v>10</v>
      </c>
      <c r="GZ59" s="310">
        <f t="shared" ref="GZ59:GZ89" si="443">IF(GX59=0,0,GX$4*$F59/GX59*$FE$2)</f>
        <v>0</v>
      </c>
      <c r="HA59" s="146">
        <f t="shared" si="291"/>
        <v>0</v>
      </c>
      <c r="HB59" s="146">
        <f t="shared" si="292"/>
        <v>20</v>
      </c>
      <c r="HC59" s="310">
        <f t="shared" ref="HC59:HC89" si="444">IF(HA59=0,0,HA$4*$F59/HA59*$FE$2)</f>
        <v>0</v>
      </c>
      <c r="HD59" s="146">
        <f t="shared" si="294"/>
        <v>0</v>
      </c>
      <c r="HE59" s="146">
        <f t="shared" si="295"/>
        <v>40</v>
      </c>
      <c r="HF59" s="310">
        <f t="shared" ref="HF59:HF89" si="445">IF(HD59=0,0,HD$4*$F59/HD59*$FE$2)</f>
        <v>0</v>
      </c>
      <c r="HG59" s="146">
        <f t="shared" si="297"/>
        <v>0</v>
      </c>
      <c r="HH59" s="146">
        <f t="shared" si="298"/>
        <v>60</v>
      </c>
      <c r="HI59" s="310">
        <f t="shared" ref="HI59:HI89" si="446">IF(HG59=0,0,HG$4*$F59/HG59*$FE$2)</f>
        <v>0</v>
      </c>
      <c r="HJ59" s="146">
        <f t="shared" si="300"/>
        <v>0</v>
      </c>
      <c r="HK59" s="146">
        <f t="shared" si="301"/>
        <v>80</v>
      </c>
      <c r="HL59" s="310">
        <f t="shared" ref="HL59:HL89" si="447">IF(HJ59=0,0,HJ$4*$F59/HJ59*$FE$2)</f>
        <v>0</v>
      </c>
      <c r="HM59" s="146">
        <f t="shared" si="303"/>
        <v>0</v>
      </c>
      <c r="HN59" s="146">
        <f t="shared" si="304"/>
        <v>100</v>
      </c>
      <c r="HO59" s="310">
        <f t="shared" ref="HO59:HO89" si="448">IF(HM59=0,0,HM$4*$F59/HM59*$FE$2)</f>
        <v>0</v>
      </c>
      <c r="HQ59" s="299"/>
      <c r="HV59" s="310"/>
      <c r="HW59" s="146">
        <v>0</v>
      </c>
      <c r="HX59" s="146">
        <v>1</v>
      </c>
      <c r="HY59" s="310">
        <f t="shared" ref="HY59:HY89" si="449">IF(HW59=0,0,HW$4*$F59/HW59*$HT$2)</f>
        <v>0</v>
      </c>
      <c r="HZ59" s="146">
        <f t="shared" si="307"/>
        <v>0</v>
      </c>
      <c r="IA59" s="146">
        <f t="shared" si="308"/>
        <v>1</v>
      </c>
      <c r="IB59" s="310">
        <f t="shared" ref="IB59:IB89" si="450">IF(HZ59=0,0,HZ$4*$F59/HZ59*$HT$2)</f>
        <v>0</v>
      </c>
      <c r="IC59" s="146">
        <f t="shared" si="310"/>
        <v>0</v>
      </c>
      <c r="ID59" s="146">
        <f t="shared" si="311"/>
        <v>1</v>
      </c>
      <c r="IE59" s="310">
        <f t="shared" ref="IE59:IE89" si="451">IF(IC59=0,0,IC$4*$F59/IC59*$HT$2)</f>
        <v>0</v>
      </c>
      <c r="IF59" s="146">
        <f t="shared" si="313"/>
        <v>0</v>
      </c>
      <c r="IG59" s="146">
        <f t="shared" si="314"/>
        <v>1</v>
      </c>
      <c r="IH59" s="310">
        <f t="shared" ref="IH59:IH89" si="452">IF(IF59=0,0,IF$4*$F59/IF59*$HT$2)</f>
        <v>0</v>
      </c>
      <c r="II59" s="146">
        <f t="shared" si="316"/>
        <v>0</v>
      </c>
      <c r="IJ59" s="146">
        <f t="shared" si="317"/>
        <v>1</v>
      </c>
      <c r="IK59" s="310">
        <f t="shared" ref="IK59:IK89" si="453">IF(II59=0,0,II$4*$F59/II59*$HT$2)</f>
        <v>0</v>
      </c>
      <c r="IL59" s="146">
        <f t="shared" si="319"/>
        <v>0</v>
      </c>
      <c r="IM59" s="146">
        <f t="shared" si="320"/>
        <v>1</v>
      </c>
      <c r="IN59" s="310">
        <f t="shared" ref="IN59:IN89" si="454">IF(IL59=0,0,IL$4*$F59/IL59*$HT$2)</f>
        <v>0</v>
      </c>
      <c r="IO59" s="146">
        <f t="shared" si="322"/>
        <v>0</v>
      </c>
      <c r="IP59" s="146">
        <f t="shared" si="323"/>
        <v>1</v>
      </c>
      <c r="IQ59" s="310">
        <f t="shared" ref="IQ59:IQ89" si="455">IF(IO59=0,0,IO$4*$F59/IO59*$HT$2)</f>
        <v>0</v>
      </c>
      <c r="IR59" s="146">
        <f t="shared" si="325"/>
        <v>0</v>
      </c>
      <c r="IS59" s="146">
        <f t="shared" si="326"/>
        <v>1</v>
      </c>
      <c r="IT59" s="310">
        <f t="shared" ref="IT59:IT89" si="456">IF(IR59=0,0,IR$4*$F59/IR59*$HT$2)</f>
        <v>0</v>
      </c>
      <c r="IU59" s="146">
        <f t="shared" si="328"/>
        <v>0</v>
      </c>
      <c r="IV59" s="146">
        <f t="shared" si="329"/>
        <v>1</v>
      </c>
      <c r="IW59" s="310">
        <f t="shared" ref="IW59:IW89" si="457">IF(IU59=0,0,IU$4*$F59/IU59*$HT$2)</f>
        <v>0</v>
      </c>
      <c r="IX59" s="146">
        <f t="shared" si="331"/>
        <v>0</v>
      </c>
      <c r="IY59" s="146">
        <f t="shared" si="332"/>
        <v>1</v>
      </c>
      <c r="IZ59" s="310">
        <f t="shared" ref="IZ59:IZ89" si="458">IF(IX59=0,0,IX$4*$F59/IX59*$HT$2)</f>
        <v>0</v>
      </c>
      <c r="JA59" s="146">
        <f t="shared" si="334"/>
        <v>0</v>
      </c>
      <c r="JB59" s="146">
        <f t="shared" si="335"/>
        <v>1</v>
      </c>
      <c r="JC59" s="310">
        <f t="shared" ref="JC59:JC89" si="459">IF(JA59=0,0,JA$4*$F59/JA59*$HT$2)</f>
        <v>0</v>
      </c>
      <c r="JD59" s="146">
        <f t="shared" si="337"/>
        <v>0</v>
      </c>
      <c r="JE59" s="146">
        <f t="shared" si="338"/>
        <v>1</v>
      </c>
      <c r="JF59" s="310">
        <f t="shared" ref="JF59:JF89" si="460">IF(JD59=0,0,JD$4*$F59/JD59*$HT$2)</f>
        <v>0</v>
      </c>
      <c r="JG59" s="146">
        <f t="shared" si="340"/>
        <v>0</v>
      </c>
      <c r="JH59" s="146">
        <f t="shared" si="341"/>
        <v>1</v>
      </c>
      <c r="JI59" s="310">
        <f t="shared" ref="JI59:JI89" si="461">IF(JG59=0,0,JG$4*$F59/JG59*$HT$2)</f>
        <v>0</v>
      </c>
      <c r="JJ59" s="146">
        <f t="shared" si="343"/>
        <v>0</v>
      </c>
      <c r="JK59" s="146">
        <f t="shared" si="344"/>
        <v>1</v>
      </c>
      <c r="JL59" s="310">
        <f t="shared" ref="JL59:JL89" si="462">IF(JJ59=0,0,JJ$4*$F59/JJ59*$HT$2)</f>
        <v>0</v>
      </c>
      <c r="JM59" s="146">
        <f t="shared" si="346"/>
        <v>0</v>
      </c>
      <c r="JN59" s="146">
        <f t="shared" si="347"/>
        <v>1</v>
      </c>
      <c r="JO59" s="310">
        <f t="shared" ref="JO59:JO89" si="463">IF(JM59=0,0,JM$4*$F59/JM59*$HT$2)</f>
        <v>0</v>
      </c>
      <c r="JP59" s="146">
        <f t="shared" si="349"/>
        <v>0</v>
      </c>
      <c r="JQ59" s="146">
        <f t="shared" si="350"/>
        <v>1</v>
      </c>
      <c r="JR59" s="310">
        <f t="shared" ref="JR59:JR89" si="464">IF(JP59=0,0,JP$4*$F59/JP59*$HT$2)</f>
        <v>0</v>
      </c>
      <c r="JS59" s="146">
        <f t="shared" si="352"/>
        <v>0</v>
      </c>
      <c r="JT59" s="146">
        <f t="shared" si="353"/>
        <v>1</v>
      </c>
      <c r="JU59" s="310">
        <f t="shared" ref="JU59:JU89" si="465">IF(JS59=0,0,JS$4*$F59/JS59*$HT$2)</f>
        <v>0</v>
      </c>
      <c r="JV59" s="146">
        <f t="shared" si="355"/>
        <v>0</v>
      </c>
      <c r="JW59" s="146">
        <f t="shared" si="356"/>
        <v>1</v>
      </c>
      <c r="JX59" s="310">
        <f t="shared" ref="JX59:JX89" si="466">IF(JV59=0,0,JV$4*$F59/JV59*$HT$2)</f>
        <v>0</v>
      </c>
      <c r="JY59" s="146">
        <f t="shared" si="358"/>
        <v>0</v>
      </c>
      <c r="JZ59" s="146">
        <f t="shared" si="359"/>
        <v>1</v>
      </c>
      <c r="KA59" s="310">
        <f t="shared" ref="KA59:KA89" si="467">IF(JY59=0,0,JY$4*$F59/JY59*$HT$2)</f>
        <v>0</v>
      </c>
      <c r="KB59" s="146">
        <f t="shared" si="361"/>
        <v>0</v>
      </c>
      <c r="KC59" s="146">
        <f t="shared" si="362"/>
        <v>1</v>
      </c>
      <c r="KD59" s="310">
        <f t="shared" ref="KD59:KD89" si="468">IF(KB59=0,0,KB$4*$F59/KB59*$HT$2)</f>
        <v>0</v>
      </c>
      <c r="KI59" s="334">
        <f t="shared" ref="KI59:LB59" si="469">$AI59*KI$4/10000*$F59*KI$3/$KQ$1</f>
        <v>0</v>
      </c>
      <c r="KJ59" s="334">
        <f t="shared" si="469"/>
        <v>0</v>
      </c>
      <c r="KK59" s="334">
        <f t="shared" si="469"/>
        <v>0</v>
      </c>
      <c r="KL59" s="334">
        <f t="shared" si="469"/>
        <v>0</v>
      </c>
      <c r="KM59" s="334">
        <f t="shared" si="469"/>
        <v>0</v>
      </c>
      <c r="KN59" s="334">
        <f t="shared" si="469"/>
        <v>0</v>
      </c>
      <c r="KO59" s="334">
        <f t="shared" si="469"/>
        <v>0</v>
      </c>
      <c r="KP59" s="334">
        <f t="shared" si="469"/>
        <v>0</v>
      </c>
      <c r="KQ59" s="334">
        <f t="shared" si="469"/>
        <v>0</v>
      </c>
      <c r="KR59" s="334">
        <f t="shared" si="469"/>
        <v>0</v>
      </c>
      <c r="KS59" s="334">
        <f t="shared" si="469"/>
        <v>0</v>
      </c>
      <c r="KT59" s="334">
        <f t="shared" si="469"/>
        <v>0</v>
      </c>
      <c r="KU59" s="334">
        <f t="shared" si="469"/>
        <v>0</v>
      </c>
      <c r="KV59" s="334">
        <f t="shared" si="469"/>
        <v>0</v>
      </c>
      <c r="KW59" s="334">
        <f t="shared" si="469"/>
        <v>0</v>
      </c>
      <c r="KX59" s="334">
        <f t="shared" si="469"/>
        <v>0</v>
      </c>
      <c r="KY59" s="334">
        <f t="shared" si="469"/>
        <v>0</v>
      </c>
      <c r="KZ59" s="334">
        <f t="shared" si="469"/>
        <v>0</v>
      </c>
      <c r="LA59" s="334">
        <f t="shared" si="469"/>
        <v>0</v>
      </c>
      <c r="LB59" s="334">
        <f t="shared" si="469"/>
        <v>0</v>
      </c>
      <c r="LI59" s="91">
        <v>0</v>
      </c>
      <c r="LJ59" s="91">
        <v>0</v>
      </c>
      <c r="LK59" s="91">
        <v>0</v>
      </c>
      <c r="LN59" s="108"/>
      <c r="LO59" s="343">
        <v>0.05</v>
      </c>
      <c r="LP59" s="343">
        <v>0.05</v>
      </c>
      <c r="LQ59" s="343">
        <v>0.05</v>
      </c>
      <c r="LR59" s="343">
        <v>0.05</v>
      </c>
      <c r="LS59" s="343">
        <v>0.05</v>
      </c>
      <c r="LT59" s="343">
        <v>0.025</v>
      </c>
      <c r="LU59" s="343">
        <v>0.025</v>
      </c>
      <c r="LV59" s="343">
        <v>0.025</v>
      </c>
      <c r="LW59" s="343">
        <v>0.025</v>
      </c>
      <c r="LX59" s="343">
        <v>0.025</v>
      </c>
      <c r="LY59" s="343">
        <v>0.005</v>
      </c>
      <c r="LZ59" s="343">
        <v>0.005</v>
      </c>
      <c r="MA59" s="343">
        <v>0.005</v>
      </c>
      <c r="MB59" s="343">
        <v>0.005</v>
      </c>
      <c r="MC59" s="343">
        <v>0.005</v>
      </c>
      <c r="MD59" s="343">
        <v>0.0009</v>
      </c>
      <c r="ME59" s="343">
        <v>0.0009</v>
      </c>
      <c r="MF59" s="343">
        <v>0.0009</v>
      </c>
      <c r="MG59" s="343">
        <v>0.0009</v>
      </c>
      <c r="MH59" s="343">
        <v>0.0009</v>
      </c>
      <c r="MI59" s="343">
        <v>0.0006</v>
      </c>
      <c r="MJ59" s="343">
        <v>0.00045</v>
      </c>
      <c r="MK59" s="343">
        <v>0.0004</v>
      </c>
      <c r="ML59" s="343">
        <v>0.0003</v>
      </c>
      <c r="MM59" s="343">
        <v>0.00025</v>
      </c>
      <c r="MN59" s="343">
        <v>0.00025</v>
      </c>
      <c r="MO59" s="343">
        <v>0.0002</v>
      </c>
      <c r="MP59" s="343">
        <v>0.0002</v>
      </c>
      <c r="MQ59" s="343"/>
      <c r="MR59" s="104">
        <v>1</v>
      </c>
      <c r="MS59" s="104">
        <v>1</v>
      </c>
      <c r="MT59" s="104">
        <v>1</v>
      </c>
      <c r="MU59" s="104">
        <v>1</v>
      </c>
      <c r="MV59" s="104">
        <v>1</v>
      </c>
      <c r="MW59" s="104">
        <v>1</v>
      </c>
      <c r="MX59" s="91">
        <v>1</v>
      </c>
      <c r="MY59" s="91">
        <v>1</v>
      </c>
      <c r="MZ59" s="91">
        <v>1</v>
      </c>
      <c r="NA59" s="91">
        <v>1</v>
      </c>
      <c r="NB59" s="91">
        <v>1</v>
      </c>
      <c r="NC59" s="91">
        <v>1</v>
      </c>
      <c r="ND59" s="91">
        <v>1</v>
      </c>
      <c r="NE59" s="91">
        <v>1</v>
      </c>
      <c r="NF59" s="91">
        <v>1</v>
      </c>
      <c r="NG59" s="91">
        <v>2</v>
      </c>
      <c r="NH59" s="91">
        <v>2</v>
      </c>
      <c r="NI59" s="91">
        <v>2</v>
      </c>
      <c r="NJ59" s="91">
        <v>2</v>
      </c>
      <c r="NK59" s="91">
        <v>2</v>
      </c>
      <c r="NL59" s="91">
        <v>2</v>
      </c>
      <c r="NM59" s="91">
        <v>2</v>
      </c>
      <c r="NN59" s="91">
        <v>2</v>
      </c>
      <c r="NO59" s="91">
        <v>2</v>
      </c>
      <c r="NP59" s="91">
        <v>2</v>
      </c>
      <c r="NQ59" s="91">
        <v>2</v>
      </c>
      <c r="NR59" s="91">
        <v>2</v>
      </c>
      <c r="NS59" s="91">
        <v>2</v>
      </c>
      <c r="NU59" s="345">
        <f t="shared" si="365"/>
        <v>0.015</v>
      </c>
      <c r="NV59" s="345">
        <f t="shared" si="366"/>
        <v>0.03</v>
      </c>
      <c r="NW59" s="345">
        <f t="shared" si="367"/>
        <v>0.045</v>
      </c>
      <c r="NX59" s="345">
        <f t="shared" si="368"/>
        <v>0.06</v>
      </c>
      <c r="NY59" s="345">
        <f t="shared" si="369"/>
        <v>0.075</v>
      </c>
      <c r="NZ59" s="345">
        <f t="shared" si="370"/>
        <v>0.075</v>
      </c>
      <c r="OA59" s="345">
        <f t="shared" si="371"/>
        <v>0.15</v>
      </c>
      <c r="OB59" s="345">
        <f t="shared" si="372"/>
        <v>0.225</v>
      </c>
      <c r="OC59" s="345">
        <f t="shared" si="373"/>
        <v>0.3</v>
      </c>
      <c r="OD59" s="345">
        <f t="shared" si="374"/>
        <v>0.375</v>
      </c>
      <c r="OE59" s="345">
        <f t="shared" si="375"/>
        <v>0.15</v>
      </c>
      <c r="OF59" s="345">
        <f t="shared" si="376"/>
        <v>0.3</v>
      </c>
      <c r="OG59" s="345">
        <f t="shared" si="377"/>
        <v>0.45</v>
      </c>
      <c r="OH59" s="345">
        <f t="shared" si="378"/>
        <v>0.6</v>
      </c>
      <c r="OI59" s="345">
        <f t="shared" si="379"/>
        <v>0.75</v>
      </c>
      <c r="OJ59" s="345">
        <f t="shared" si="380"/>
        <v>0.135</v>
      </c>
      <c r="OK59" s="345">
        <f t="shared" si="381"/>
        <v>0.27</v>
      </c>
      <c r="OL59" s="345">
        <f t="shared" si="382"/>
        <v>0.405</v>
      </c>
      <c r="OM59" s="345">
        <f t="shared" si="383"/>
        <v>0.54</v>
      </c>
      <c r="ON59" s="345">
        <f t="shared" si="384"/>
        <v>0.675</v>
      </c>
      <c r="OO59" s="345">
        <f t="shared" si="385"/>
        <v>0.675</v>
      </c>
      <c r="OP59" s="345">
        <f t="shared" si="386"/>
        <v>0.675</v>
      </c>
      <c r="OQ59" s="345">
        <f t="shared" si="387"/>
        <v>0.75</v>
      </c>
      <c r="OR59" s="345">
        <f t="shared" si="388"/>
        <v>0.675</v>
      </c>
      <c r="OS59" s="345">
        <f t="shared" si="389"/>
        <v>0.65625</v>
      </c>
      <c r="OT59" s="345">
        <f t="shared" si="390"/>
        <v>0.75</v>
      </c>
      <c r="OU59" s="345">
        <f t="shared" si="391"/>
        <v>0.675</v>
      </c>
      <c r="OV59" s="345">
        <f t="shared" si="392"/>
        <v>0.75</v>
      </c>
      <c r="OX59"/>
      <c r="OY59" s="360">
        <v>0.15</v>
      </c>
      <c r="OZ59" s="357">
        <v>0.0675862068965517</v>
      </c>
      <c r="PA59" s="377">
        <v>0.0186448385629832</v>
      </c>
      <c r="PB59"/>
      <c r="PC59"/>
      <c r="PD59"/>
      <c r="PE59" s="369"/>
      <c r="PF59" s="370">
        <f>PF$3*$F59*$AG59*PF$4/'[1]Sheet3 '!$AJ$5</f>
        <v>0.084</v>
      </c>
      <c r="PG59" s="370">
        <f>PG$3*$F59*$AG59*PG$4/'[1]Sheet3 '!$AJ$5</f>
        <v>0.08397</v>
      </c>
      <c r="PH59" s="370">
        <f>PH$3*$F59*$AG59*PH$4/'[1]Sheet3 '!$AJ$5</f>
        <v>0.084</v>
      </c>
      <c r="PI59" s="370">
        <f>PI$3*$F59*$AG59*PI$4/'[1]Sheet3 '!$AJ$5</f>
        <v>0.0756</v>
      </c>
      <c r="PJ59" s="370">
        <f>PJ$3*$F59*$AG59*PJ$4/'[1]Sheet3 '!$AJ$5</f>
        <v>0.0756</v>
      </c>
      <c r="PK59" s="370">
        <f>PK$3*$F59*$AG59*PK$4/'[1]Sheet3 '!$AJ$5</f>
        <v>0.072</v>
      </c>
      <c r="PL59" s="370">
        <f>PL$3*$F59*$AG59*PL$4/'[1]Sheet3 '!$AJ$5</f>
        <v>0.0648</v>
      </c>
      <c r="PM59" s="370">
        <f>PM$3*$F59*$AG59*PM$4/'[1]Sheet3 '!$AJ$5</f>
        <v>0.0612</v>
      </c>
      <c r="PN59" s="370">
        <f>PN$3*$F59*$AG59*PN$4/'[1]Sheet3 '!$AJ$5</f>
        <v>0.05556</v>
      </c>
      <c r="PO59" s="370">
        <f>PO$3*$F59*$AG59*PO$4/'[1]Sheet3 '!$AJ$5</f>
        <v>0.048</v>
      </c>
      <c r="PP59" s="370">
        <f>PP$3*$F59*$AG59*PP$4/'[1]Sheet3 '!$AJ$5</f>
        <v>0.0432</v>
      </c>
      <c r="PQ59" s="370">
        <f>PQ$3*$F59*$AG59*PQ$4/'[1]Sheet3 '!$AJ$5</f>
        <v>0.0384</v>
      </c>
      <c r="PR59" s="370">
        <f>PR$3*$F59*$AG59*PR$4/'[1]Sheet3 '!$AJ$5</f>
        <v>0.024</v>
      </c>
      <c r="PS59" s="367"/>
      <c r="PT59" s="367"/>
      <c r="PU59" s="367"/>
    </row>
    <row r="60" ht="16.2" spans="1:437">
      <c r="A60" s="39">
        <v>51</v>
      </c>
      <c r="B60" s="39" t="s">
        <v>612</v>
      </c>
      <c r="C60" s="74">
        <v>5</v>
      </c>
      <c r="D60" s="39">
        <v>-1</v>
      </c>
      <c r="E60" s="39"/>
      <c r="F60" s="74">
        <v>300</v>
      </c>
      <c r="G60" s="107"/>
      <c r="H60" s="39">
        <f t="shared" si="232"/>
        <v>300</v>
      </c>
      <c r="I60" s="127"/>
      <c r="J60" s="39">
        <f t="shared" si="419"/>
        <v>300</v>
      </c>
      <c r="K60" s="127"/>
      <c r="L60" s="127"/>
      <c r="M60" s="128">
        <f t="shared" si="178"/>
        <v>51</v>
      </c>
      <c r="N60" s="39">
        <f t="shared" si="396"/>
        <v>0</v>
      </c>
      <c r="O60" s="39">
        <f t="shared" si="397"/>
        <v>0</v>
      </c>
      <c r="P60" s="39">
        <v>0</v>
      </c>
      <c r="Q60" s="151">
        <v>0.208334</v>
      </c>
      <c r="R60" s="91">
        <v>2</v>
      </c>
      <c r="S60" s="141">
        <v>0</v>
      </c>
      <c r="T60" s="146">
        <f t="shared" si="233"/>
        <v>0.1</v>
      </c>
      <c r="U60" s="145">
        <v>0</v>
      </c>
      <c r="V60" s="143" t="s">
        <v>287</v>
      </c>
      <c r="W60" s="147">
        <v>0</v>
      </c>
      <c r="X60" s="145">
        <v>12</v>
      </c>
      <c r="Y60" s="166">
        <v>1</v>
      </c>
      <c r="Z60" s="143" t="str">
        <f t="shared" ref="Z60:Z89" si="470">"[["&amp;FH60&amp;","&amp;FI60&amp;"],["&amp;FK60&amp;","&amp;FL60&amp;"],["&amp;FN60&amp;","&amp;FO60&amp;"],["&amp;FQ60&amp;","&amp;FR60&amp;"],["&amp;FT60&amp;","&amp;FU60&amp;"],["&amp;FW60&amp;","&amp;FX60&amp;"],["&amp;FZ60&amp;","&amp;GA60&amp;"],["&amp;GC60&amp;","&amp;GD60&amp;"],["&amp;GF60&amp;","&amp;GG60&amp;"],["&amp;GI60&amp;","&amp;GJ60&amp;"],["&amp;GL60&amp;","&amp;GM60&amp;"],["&amp;GO60&amp;","&amp;GP60&amp;"],["&amp;GR60&amp;","&amp;GS60&amp;"],["&amp;GU60&amp;","&amp;GV60&amp;"],["&amp;GX60&amp;","&amp;GY60&amp;"],["&amp;HA60&amp;","&amp;HB60&amp;"],["&amp;HD60&amp;","&amp;HE60&amp;"],["&amp;HG60&amp;","&amp;HH60&amp;"],["&amp;HJ60&amp;","&amp;HK60&amp;"],["&amp;HM60&amp;","&amp;HN60&amp;"]]"</f>
        <v>[[0,1],[0,1],[0,1],[0,1],[0,1],[0,1],[0,1],[0,1],[0,1],[0,1],[0,2],[0,4],[0,6],[0,8],[0,10],[0,20],[0,40],[0,60],[0,80],[0,100]]</v>
      </c>
      <c r="AA60" s="143">
        <v>1</v>
      </c>
      <c r="AB60" s="143">
        <v>1</v>
      </c>
      <c r="AC60" s="143" t="str">
        <f t="shared" si="234"/>
        <v>[[0,1],[0,1],[0,1],[0,1],[0,1],[0,1],[0,1],[0,1],[0,1],[0,1],[0,1],[0,1],[0,1],[0,1],[0,1],[0,1],[0,1],[0,1],[0,1],[0,1]]</v>
      </c>
      <c r="AD60" s="39">
        <v>0</v>
      </c>
      <c r="AE60" s="167">
        <v>0</v>
      </c>
      <c r="AF60" s="173">
        <f t="shared" si="226"/>
        <v>0</v>
      </c>
      <c r="AG60" s="173">
        <v>0.1</v>
      </c>
      <c r="AH60" s="168">
        <v>0</v>
      </c>
      <c r="AI60" s="186">
        <v>0</v>
      </c>
      <c r="AJ60" s="168">
        <v>0</v>
      </c>
      <c r="AK60" s="168">
        <v>0</v>
      </c>
      <c r="AL60" s="187">
        <v>0</v>
      </c>
      <c r="AM60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60" s="39" t="str">
        <f t="shared" ref="AN60:AN89" si="471">"[["&amp;EM60&amp;","&amp;EN60&amp;"],["&amp;EO60&amp;","&amp;EP60&amp;"],["&amp;EQ60&amp;","&amp;ER60&amp;"]]"</f>
        <v>[[6,5],[8,2],[10,2]]</v>
      </c>
      <c r="AO60" s="195" t="str">
        <f t="shared" si="424"/>
        <v>[0,0,0]</v>
      </c>
      <c r="AP60" s="195">
        <v>0</v>
      </c>
      <c r="AQ60" s="195">
        <v>1</v>
      </c>
      <c r="AR60" s="195">
        <f t="shared" si="236"/>
        <v>1</v>
      </c>
      <c r="AS60" s="195">
        <v>1</v>
      </c>
      <c r="AT60" s="195">
        <v>1</v>
      </c>
      <c r="AU60" s="195" t="s">
        <v>505</v>
      </c>
      <c r="AV60" s="195">
        <v>3</v>
      </c>
      <c r="AW60" s="199">
        <v>0</v>
      </c>
      <c r="AX60" s="39">
        <v>1</v>
      </c>
      <c r="AY60" s="39">
        <v>0</v>
      </c>
      <c r="AZ60" s="96">
        <v>2</v>
      </c>
      <c r="BA60" s="96"/>
      <c r="BB60" s="96" t="s">
        <v>289</v>
      </c>
      <c r="BC60" s="39">
        <v>1</v>
      </c>
      <c r="BD60" s="115">
        <v>1.5</v>
      </c>
      <c r="BE60" s="39"/>
      <c r="BF60" s="39"/>
      <c r="BG60" s="39">
        <v>1</v>
      </c>
      <c r="BH60" s="39">
        <v>1</v>
      </c>
      <c r="BI60" s="39"/>
      <c r="BJ60" s="203">
        <v>1</v>
      </c>
      <c r="BK60" s="203">
        <v>0.6</v>
      </c>
      <c r="BL60" s="74">
        <v>190</v>
      </c>
      <c r="BM60" s="96" t="s">
        <v>291</v>
      </c>
      <c r="BN60" s="96">
        <v>1</v>
      </c>
      <c r="BO60" s="96" t="s">
        <v>292</v>
      </c>
      <c r="BP60" s="96" t="s">
        <v>489</v>
      </c>
      <c r="BQ60" s="127"/>
      <c r="BR60" s="127"/>
      <c r="BS60" s="128">
        <v>57004</v>
      </c>
      <c r="BT60" s="128">
        <v>2</v>
      </c>
      <c r="BU60" s="127"/>
      <c r="BV60" s="127"/>
      <c r="BW60" s="127" t="s">
        <v>295</v>
      </c>
      <c r="BX60" s="218">
        <v>0</v>
      </c>
      <c r="BY60" s="128">
        <f t="shared" si="237"/>
        <v>5</v>
      </c>
      <c r="BZ60" s="219" t="str">
        <f t="shared" si="238"/>
        <v>[5,5,0,5]</v>
      </c>
      <c r="CA60" s="224">
        <v>1</v>
      </c>
      <c r="CB60" s="224">
        <v>1</v>
      </c>
      <c r="CC60" s="224">
        <v>0</v>
      </c>
      <c r="CD60" s="224">
        <v>0</v>
      </c>
      <c r="CE60" s="224">
        <v>0</v>
      </c>
      <c r="CF60" s="224">
        <v>0</v>
      </c>
      <c r="CG60" s="224">
        <v>1</v>
      </c>
      <c r="CH60" s="42" t="str">
        <f t="shared" si="398"/>
        <v>0,0,0,0,0,0,0</v>
      </c>
      <c r="CI60" s="42" t="str">
        <f t="shared" si="399"/>
        <v>"1|2|0|0|300","2|1|0|0|300",</v>
      </c>
      <c r="CJ60" s="128"/>
      <c r="CK60" s="128"/>
      <c r="CL60" s="128"/>
      <c r="CM60" s="128"/>
      <c r="CN60" s="128"/>
      <c r="CO60" s="128"/>
      <c r="CP60" s="128"/>
      <c r="CQ60" s="128"/>
      <c r="CR60" s="128"/>
      <c r="CS60" s="53" t="s">
        <v>297</v>
      </c>
      <c r="CT60" s="53">
        <v>1</v>
      </c>
      <c r="CU60" s="42"/>
      <c r="CV60" s="42">
        <f t="shared" si="400"/>
        <v>1</v>
      </c>
      <c r="CW60" s="42">
        <v>2</v>
      </c>
      <c r="CX60" s="42">
        <v>0</v>
      </c>
      <c r="CY60" s="42">
        <v>0</v>
      </c>
      <c r="CZ60" s="42">
        <f>F60</f>
        <v>300</v>
      </c>
      <c r="DA60" s="42">
        <f>IF(CB60=1,DA$4,"")</f>
        <v>2</v>
      </c>
      <c r="DB60" s="42">
        <v>1</v>
      </c>
      <c r="DC60" s="42">
        <v>0</v>
      </c>
      <c r="DD60" s="42">
        <v>0</v>
      </c>
      <c r="DE60" s="42">
        <f>F60</f>
        <v>300</v>
      </c>
      <c r="DF60" s="42" t="str">
        <f>IF(CC60=1,DF$4,"")</f>
        <v/>
      </c>
      <c r="DG60" s="42"/>
      <c r="DH60" s="42"/>
      <c r="DI60" s="42"/>
      <c r="DJ60" s="42"/>
      <c r="DK60" s="42" t="str">
        <f>IF(CD60=1,DK$4,"")</f>
        <v/>
      </c>
      <c r="DL60" s="42">
        <v>2</v>
      </c>
      <c r="DM60" s="42">
        <v>0</v>
      </c>
      <c r="DN60" s="42">
        <v>0</v>
      </c>
      <c r="DO60" s="42">
        <f>F60</f>
        <v>300</v>
      </c>
      <c r="DP60" s="42" t="str">
        <f t="shared" si="404"/>
        <v/>
      </c>
      <c r="DQ60" s="42">
        <v>2</v>
      </c>
      <c r="DR60" s="42">
        <v>0</v>
      </c>
      <c r="DS60" s="42">
        <v>0</v>
      </c>
      <c r="DT60" s="42">
        <f>F60</f>
        <v>300</v>
      </c>
      <c r="DU60" s="42" t="s">
        <v>613</v>
      </c>
      <c r="DV60" s="238">
        <f>IF($F60&lt;800,5,10)</f>
        <v>5</v>
      </c>
      <c r="DW60" s="238">
        <f>DV60</f>
        <v>5</v>
      </c>
      <c r="DX60" s="238">
        <v>0</v>
      </c>
      <c r="DY60" s="128">
        <f t="shared" si="239"/>
        <v>5</v>
      </c>
      <c r="DZ60" s="128"/>
      <c r="EK60" s="269">
        <f t="shared" si="240"/>
        <v>330</v>
      </c>
      <c r="EL60" s="270">
        <v>0</v>
      </c>
      <c r="EM60" s="271">
        <v>6</v>
      </c>
      <c r="EN60" s="108">
        <v>5</v>
      </c>
      <c r="EO60" s="271">
        <v>8</v>
      </c>
      <c r="EP60" s="108">
        <v>2</v>
      </c>
      <c r="EQ60" s="271">
        <v>10</v>
      </c>
      <c r="ER60" s="108">
        <v>2</v>
      </c>
      <c r="ES60" s="108">
        <f t="shared" si="241"/>
        <v>7.33333333333333</v>
      </c>
      <c r="ET60" s="108">
        <f t="shared" si="242"/>
        <v>7.5</v>
      </c>
      <c r="EU60" s="283">
        <f t="shared" si="243"/>
        <v>0</v>
      </c>
      <c r="EV60" s="108">
        <f t="shared" si="244"/>
        <v>15</v>
      </c>
      <c r="EW60" s="293">
        <f t="shared" si="245"/>
        <v>0</v>
      </c>
      <c r="EX60" s="108">
        <f t="shared" si="246"/>
        <v>22.5</v>
      </c>
      <c r="EY60" s="294">
        <f t="shared" si="247"/>
        <v>0</v>
      </c>
      <c r="FB60" s="300"/>
      <c r="FC60" s="91"/>
      <c r="FG60" s="310"/>
      <c r="FH60" s="311">
        <v>0</v>
      </c>
      <c r="FI60" s="146">
        <v>1</v>
      </c>
      <c r="FJ60" s="310">
        <f t="shared" si="429"/>
        <v>0</v>
      </c>
      <c r="FK60" s="311">
        <f t="shared" si="249"/>
        <v>0</v>
      </c>
      <c r="FL60" s="146">
        <f t="shared" si="250"/>
        <v>1</v>
      </c>
      <c r="FM60" s="310">
        <f t="shared" si="430"/>
        <v>0</v>
      </c>
      <c r="FN60" s="311">
        <f t="shared" si="252"/>
        <v>0</v>
      </c>
      <c r="FO60" s="146">
        <f t="shared" si="253"/>
        <v>1</v>
      </c>
      <c r="FP60" s="310">
        <f t="shared" si="431"/>
        <v>0</v>
      </c>
      <c r="FQ60" s="311">
        <f t="shared" si="255"/>
        <v>0</v>
      </c>
      <c r="FR60" s="146">
        <f t="shared" si="256"/>
        <v>1</v>
      </c>
      <c r="FS60" s="310">
        <f t="shared" si="432"/>
        <v>0</v>
      </c>
      <c r="FT60" s="311">
        <f t="shared" si="258"/>
        <v>0</v>
      </c>
      <c r="FU60" s="146">
        <f t="shared" si="259"/>
        <v>1</v>
      </c>
      <c r="FV60" s="310">
        <f t="shared" si="433"/>
        <v>0</v>
      </c>
      <c r="FW60" s="311">
        <f t="shared" si="261"/>
        <v>0</v>
      </c>
      <c r="FX60" s="146">
        <f t="shared" si="262"/>
        <v>1</v>
      </c>
      <c r="FY60" s="310">
        <f t="shared" si="434"/>
        <v>0</v>
      </c>
      <c r="FZ60" s="311">
        <f t="shared" si="264"/>
        <v>0</v>
      </c>
      <c r="GA60" s="146">
        <f t="shared" si="265"/>
        <v>1</v>
      </c>
      <c r="GB60" s="310">
        <f t="shared" si="435"/>
        <v>0</v>
      </c>
      <c r="GC60" s="311">
        <f t="shared" si="267"/>
        <v>0</v>
      </c>
      <c r="GD60" s="146">
        <f t="shared" si="268"/>
        <v>1</v>
      </c>
      <c r="GE60" s="310">
        <f t="shared" si="436"/>
        <v>0</v>
      </c>
      <c r="GF60" s="311">
        <f t="shared" si="270"/>
        <v>0</v>
      </c>
      <c r="GG60" s="146">
        <f t="shared" si="271"/>
        <v>1</v>
      </c>
      <c r="GH60" s="310">
        <f t="shared" si="437"/>
        <v>0</v>
      </c>
      <c r="GI60" s="311">
        <f t="shared" si="273"/>
        <v>0</v>
      </c>
      <c r="GJ60" s="146">
        <f t="shared" si="274"/>
        <v>1</v>
      </c>
      <c r="GK60" s="310">
        <f t="shared" si="438"/>
        <v>0</v>
      </c>
      <c r="GL60" s="311">
        <f t="shared" si="276"/>
        <v>0</v>
      </c>
      <c r="GM60" s="146">
        <f t="shared" si="277"/>
        <v>2</v>
      </c>
      <c r="GN60" s="310">
        <f t="shared" si="439"/>
        <v>0</v>
      </c>
      <c r="GO60" s="311">
        <f t="shared" si="279"/>
        <v>0</v>
      </c>
      <c r="GP60" s="146">
        <f t="shared" si="280"/>
        <v>4</v>
      </c>
      <c r="GQ60" s="310">
        <f t="shared" si="440"/>
        <v>0</v>
      </c>
      <c r="GR60" s="311">
        <f t="shared" si="282"/>
        <v>0</v>
      </c>
      <c r="GS60" s="146">
        <f t="shared" si="283"/>
        <v>6</v>
      </c>
      <c r="GT60" s="310">
        <f t="shared" si="441"/>
        <v>0</v>
      </c>
      <c r="GU60" s="311">
        <f t="shared" si="285"/>
        <v>0</v>
      </c>
      <c r="GV60" s="146">
        <f t="shared" si="286"/>
        <v>8</v>
      </c>
      <c r="GW60" s="310">
        <f t="shared" si="442"/>
        <v>0</v>
      </c>
      <c r="GX60" s="311">
        <f t="shared" si="288"/>
        <v>0</v>
      </c>
      <c r="GY60" s="146">
        <f t="shared" si="289"/>
        <v>10</v>
      </c>
      <c r="GZ60" s="310">
        <f t="shared" si="443"/>
        <v>0</v>
      </c>
      <c r="HA60" s="311">
        <f t="shared" si="291"/>
        <v>0</v>
      </c>
      <c r="HB60" s="146">
        <f t="shared" si="292"/>
        <v>20</v>
      </c>
      <c r="HC60" s="310">
        <f t="shared" si="444"/>
        <v>0</v>
      </c>
      <c r="HD60" s="311">
        <f t="shared" si="294"/>
        <v>0</v>
      </c>
      <c r="HE60" s="146">
        <f t="shared" si="295"/>
        <v>40</v>
      </c>
      <c r="HF60" s="310">
        <f t="shared" si="445"/>
        <v>0</v>
      </c>
      <c r="HG60" s="311">
        <f t="shared" si="297"/>
        <v>0</v>
      </c>
      <c r="HH60" s="146">
        <f t="shared" si="298"/>
        <v>60</v>
      </c>
      <c r="HI60" s="310">
        <f t="shared" si="446"/>
        <v>0</v>
      </c>
      <c r="HJ60" s="311">
        <f t="shared" si="300"/>
        <v>0</v>
      </c>
      <c r="HK60" s="146">
        <f t="shared" si="301"/>
        <v>80</v>
      </c>
      <c r="HL60" s="310">
        <f t="shared" si="447"/>
        <v>0</v>
      </c>
      <c r="HM60" s="311">
        <f t="shared" si="303"/>
        <v>0</v>
      </c>
      <c r="HN60" s="146">
        <f t="shared" si="304"/>
        <v>100</v>
      </c>
      <c r="HO60" s="310">
        <f t="shared" si="448"/>
        <v>0</v>
      </c>
      <c r="HQ60" s="300"/>
      <c r="HR60" s="91"/>
      <c r="HV60" s="310"/>
      <c r="HW60" s="311">
        <v>0</v>
      </c>
      <c r="HX60" s="146">
        <v>1</v>
      </c>
      <c r="HY60" s="310">
        <f t="shared" si="449"/>
        <v>0</v>
      </c>
      <c r="HZ60" s="311">
        <f t="shared" si="307"/>
        <v>0</v>
      </c>
      <c r="IA60" s="146">
        <f t="shared" si="308"/>
        <v>1</v>
      </c>
      <c r="IB60" s="310">
        <f t="shared" si="450"/>
        <v>0</v>
      </c>
      <c r="IC60" s="311">
        <f t="shared" si="310"/>
        <v>0</v>
      </c>
      <c r="ID60" s="146">
        <f t="shared" si="311"/>
        <v>1</v>
      </c>
      <c r="IE60" s="310">
        <f t="shared" si="451"/>
        <v>0</v>
      </c>
      <c r="IF60" s="311">
        <f t="shared" si="313"/>
        <v>0</v>
      </c>
      <c r="IG60" s="146">
        <f t="shared" si="314"/>
        <v>1</v>
      </c>
      <c r="IH60" s="310">
        <f t="shared" si="452"/>
        <v>0</v>
      </c>
      <c r="II60" s="311">
        <f t="shared" si="316"/>
        <v>0</v>
      </c>
      <c r="IJ60" s="146">
        <f t="shared" si="317"/>
        <v>1</v>
      </c>
      <c r="IK60" s="310">
        <f t="shared" si="453"/>
        <v>0</v>
      </c>
      <c r="IL60" s="311">
        <f t="shared" si="319"/>
        <v>0</v>
      </c>
      <c r="IM60" s="146">
        <f t="shared" si="320"/>
        <v>1</v>
      </c>
      <c r="IN60" s="310">
        <f t="shared" si="454"/>
        <v>0</v>
      </c>
      <c r="IO60" s="311">
        <f t="shared" si="322"/>
        <v>0</v>
      </c>
      <c r="IP60" s="146">
        <f t="shared" si="323"/>
        <v>1</v>
      </c>
      <c r="IQ60" s="310">
        <f t="shared" si="455"/>
        <v>0</v>
      </c>
      <c r="IR60" s="311">
        <f t="shared" si="325"/>
        <v>0</v>
      </c>
      <c r="IS60" s="146">
        <f t="shared" si="326"/>
        <v>1</v>
      </c>
      <c r="IT60" s="310">
        <f t="shared" si="456"/>
        <v>0</v>
      </c>
      <c r="IU60" s="311">
        <f t="shared" si="328"/>
        <v>0</v>
      </c>
      <c r="IV60" s="146">
        <f t="shared" si="329"/>
        <v>1</v>
      </c>
      <c r="IW60" s="310">
        <f t="shared" si="457"/>
        <v>0</v>
      </c>
      <c r="IX60" s="311">
        <f t="shared" si="331"/>
        <v>0</v>
      </c>
      <c r="IY60" s="146">
        <f t="shared" si="332"/>
        <v>1</v>
      </c>
      <c r="IZ60" s="310">
        <f t="shared" si="458"/>
        <v>0</v>
      </c>
      <c r="JA60" s="311">
        <f t="shared" si="334"/>
        <v>0</v>
      </c>
      <c r="JB60" s="146">
        <f t="shared" si="335"/>
        <v>1</v>
      </c>
      <c r="JC60" s="310">
        <f t="shared" si="459"/>
        <v>0</v>
      </c>
      <c r="JD60" s="311">
        <f t="shared" si="337"/>
        <v>0</v>
      </c>
      <c r="JE60" s="146">
        <f t="shared" si="338"/>
        <v>1</v>
      </c>
      <c r="JF60" s="310">
        <f t="shared" si="460"/>
        <v>0</v>
      </c>
      <c r="JG60" s="311">
        <f t="shared" si="340"/>
        <v>0</v>
      </c>
      <c r="JH60" s="146">
        <f t="shared" si="341"/>
        <v>1</v>
      </c>
      <c r="JI60" s="310">
        <f t="shared" si="461"/>
        <v>0</v>
      </c>
      <c r="JJ60" s="311">
        <f t="shared" si="343"/>
        <v>0</v>
      </c>
      <c r="JK60" s="146">
        <f t="shared" si="344"/>
        <v>1</v>
      </c>
      <c r="JL60" s="310">
        <f t="shared" si="462"/>
        <v>0</v>
      </c>
      <c r="JM60" s="311">
        <f t="shared" si="346"/>
        <v>0</v>
      </c>
      <c r="JN60" s="146">
        <f t="shared" si="347"/>
        <v>1</v>
      </c>
      <c r="JO60" s="310">
        <f t="shared" si="463"/>
        <v>0</v>
      </c>
      <c r="JP60" s="311">
        <f t="shared" si="349"/>
        <v>0</v>
      </c>
      <c r="JQ60" s="146">
        <f t="shared" si="350"/>
        <v>1</v>
      </c>
      <c r="JR60" s="310">
        <f t="shared" si="464"/>
        <v>0</v>
      </c>
      <c r="JS60" s="311">
        <f t="shared" si="352"/>
        <v>0</v>
      </c>
      <c r="JT60" s="146">
        <f t="shared" si="353"/>
        <v>1</v>
      </c>
      <c r="JU60" s="310">
        <f t="shared" si="465"/>
        <v>0</v>
      </c>
      <c r="JV60" s="311">
        <f t="shared" si="355"/>
        <v>0</v>
      </c>
      <c r="JW60" s="146">
        <f t="shared" si="356"/>
        <v>1</v>
      </c>
      <c r="JX60" s="310">
        <f t="shared" si="466"/>
        <v>0</v>
      </c>
      <c r="JY60" s="311">
        <f t="shared" si="358"/>
        <v>0</v>
      </c>
      <c r="JZ60" s="146">
        <f t="shared" si="359"/>
        <v>1</v>
      </c>
      <c r="KA60" s="310">
        <f t="shared" si="467"/>
        <v>0</v>
      </c>
      <c r="KB60" s="311">
        <f t="shared" si="361"/>
        <v>0</v>
      </c>
      <c r="KC60" s="146">
        <f t="shared" si="362"/>
        <v>1</v>
      </c>
      <c r="KD60" s="310">
        <f t="shared" si="468"/>
        <v>0</v>
      </c>
      <c r="KI60" s="334">
        <f t="shared" ref="KI60:LB60" si="472">$AI60*KI$4/10000*$F60*KI$3/$KQ$1</f>
        <v>0</v>
      </c>
      <c r="KJ60" s="334">
        <f t="shared" si="472"/>
        <v>0</v>
      </c>
      <c r="KK60" s="334">
        <f t="shared" si="472"/>
        <v>0</v>
      </c>
      <c r="KL60" s="334">
        <f t="shared" si="472"/>
        <v>0</v>
      </c>
      <c r="KM60" s="334">
        <f t="shared" si="472"/>
        <v>0</v>
      </c>
      <c r="KN60" s="334">
        <f t="shared" si="472"/>
        <v>0</v>
      </c>
      <c r="KO60" s="334">
        <f t="shared" si="472"/>
        <v>0</v>
      </c>
      <c r="KP60" s="334">
        <f t="shared" si="472"/>
        <v>0</v>
      </c>
      <c r="KQ60" s="334">
        <f t="shared" si="472"/>
        <v>0</v>
      </c>
      <c r="KR60" s="334">
        <f t="shared" si="472"/>
        <v>0</v>
      </c>
      <c r="KS60" s="334">
        <f t="shared" si="472"/>
        <v>0</v>
      </c>
      <c r="KT60" s="334">
        <f t="shared" si="472"/>
        <v>0</v>
      </c>
      <c r="KU60" s="334">
        <f t="shared" si="472"/>
        <v>0</v>
      </c>
      <c r="KV60" s="334">
        <f t="shared" si="472"/>
        <v>0</v>
      </c>
      <c r="KW60" s="334">
        <f t="shared" si="472"/>
        <v>0</v>
      </c>
      <c r="KX60" s="334">
        <f t="shared" si="472"/>
        <v>0</v>
      </c>
      <c r="KY60" s="334">
        <f t="shared" si="472"/>
        <v>0</v>
      </c>
      <c r="KZ60" s="334">
        <f t="shared" si="472"/>
        <v>0</v>
      </c>
      <c r="LA60" s="334">
        <f t="shared" si="472"/>
        <v>0</v>
      </c>
      <c r="LB60" s="334">
        <f t="shared" si="472"/>
        <v>0</v>
      </c>
      <c r="LI60" s="79">
        <v>0</v>
      </c>
      <c r="LJ60" s="79">
        <v>0</v>
      </c>
      <c r="LK60" s="79">
        <v>0</v>
      </c>
      <c r="LN60" s="108"/>
      <c r="LO60" s="343">
        <v>0.05</v>
      </c>
      <c r="LP60" s="343">
        <v>0.05</v>
      </c>
      <c r="LQ60" s="343">
        <v>0.05</v>
      </c>
      <c r="LR60" s="343">
        <v>0.05</v>
      </c>
      <c r="LS60" s="343">
        <v>0.05</v>
      </c>
      <c r="LT60" s="343">
        <v>0.025</v>
      </c>
      <c r="LU60" s="343">
        <v>0.025</v>
      </c>
      <c r="LV60" s="343">
        <v>0.025</v>
      </c>
      <c r="LW60" s="343">
        <v>0.025</v>
      </c>
      <c r="LX60" s="343">
        <v>0.025</v>
      </c>
      <c r="LY60" s="343">
        <v>0.005</v>
      </c>
      <c r="LZ60" s="343">
        <v>0.005</v>
      </c>
      <c r="MA60" s="343">
        <v>0.005</v>
      </c>
      <c r="MB60" s="343">
        <v>0.005</v>
      </c>
      <c r="MC60" s="343">
        <v>0.005</v>
      </c>
      <c r="MD60" s="343">
        <v>0.0009</v>
      </c>
      <c r="ME60" s="343">
        <v>0.0009</v>
      </c>
      <c r="MF60" s="343">
        <v>0.0009</v>
      </c>
      <c r="MG60" s="343">
        <v>0.0009</v>
      </c>
      <c r="MH60" s="343">
        <v>0.0009</v>
      </c>
      <c r="MI60" s="343">
        <v>0.0006</v>
      </c>
      <c r="MJ60" s="343">
        <v>0.00045</v>
      </c>
      <c r="MK60" s="343">
        <v>0.0004</v>
      </c>
      <c r="ML60" s="343">
        <v>0.0003</v>
      </c>
      <c r="MM60" s="343">
        <v>0.00025</v>
      </c>
      <c r="MN60" s="343">
        <v>0.00025</v>
      </c>
      <c r="MO60" s="343">
        <v>0.0002</v>
      </c>
      <c r="MP60" s="343">
        <v>0.0002</v>
      </c>
      <c r="MQ60" s="343"/>
      <c r="MR60" s="104">
        <v>1</v>
      </c>
      <c r="MS60" s="104">
        <v>1</v>
      </c>
      <c r="MT60" s="104">
        <v>1</v>
      </c>
      <c r="MU60" s="104">
        <v>1</v>
      </c>
      <c r="MV60" s="104">
        <v>1</v>
      </c>
      <c r="MW60" s="104">
        <v>1</v>
      </c>
      <c r="MX60" s="91">
        <v>1</v>
      </c>
      <c r="MY60" s="91">
        <v>1</v>
      </c>
      <c r="MZ60" s="91">
        <v>1</v>
      </c>
      <c r="NA60" s="91">
        <v>1</v>
      </c>
      <c r="NB60" s="91">
        <v>1</v>
      </c>
      <c r="NC60" s="91">
        <v>1</v>
      </c>
      <c r="ND60" s="91">
        <v>1</v>
      </c>
      <c r="NE60" s="91">
        <v>1</v>
      </c>
      <c r="NF60" s="91">
        <v>1</v>
      </c>
      <c r="NG60" s="91">
        <v>2</v>
      </c>
      <c r="NH60" s="91">
        <v>2</v>
      </c>
      <c r="NI60" s="91">
        <v>2</v>
      </c>
      <c r="NJ60" s="91">
        <v>2</v>
      </c>
      <c r="NK60" s="91">
        <v>2</v>
      </c>
      <c r="NL60" s="91">
        <v>2</v>
      </c>
      <c r="NM60" s="91">
        <v>2</v>
      </c>
      <c r="NN60" s="91">
        <v>2</v>
      </c>
      <c r="NO60" s="91">
        <v>2</v>
      </c>
      <c r="NP60" s="91">
        <v>2</v>
      </c>
      <c r="NQ60" s="91">
        <v>2</v>
      </c>
      <c r="NR60" s="91">
        <v>2</v>
      </c>
      <c r="NS60" s="91">
        <v>2</v>
      </c>
      <c r="NT60" s="91"/>
      <c r="NU60" s="345">
        <f t="shared" si="365"/>
        <v>0.015</v>
      </c>
      <c r="NV60" s="345">
        <f t="shared" si="366"/>
        <v>0.03</v>
      </c>
      <c r="NW60" s="345">
        <f t="shared" si="367"/>
        <v>0.045</v>
      </c>
      <c r="NX60" s="345">
        <f t="shared" si="368"/>
        <v>0.06</v>
      </c>
      <c r="NY60" s="345">
        <f t="shared" si="369"/>
        <v>0.075</v>
      </c>
      <c r="NZ60" s="345">
        <f t="shared" si="370"/>
        <v>0.075</v>
      </c>
      <c r="OA60" s="345">
        <f t="shared" si="371"/>
        <v>0.15</v>
      </c>
      <c r="OB60" s="345">
        <f t="shared" si="372"/>
        <v>0.225</v>
      </c>
      <c r="OC60" s="345">
        <f t="shared" si="373"/>
        <v>0.3</v>
      </c>
      <c r="OD60" s="345">
        <f t="shared" si="374"/>
        <v>0.375</v>
      </c>
      <c r="OE60" s="345">
        <f t="shared" si="375"/>
        <v>0.15</v>
      </c>
      <c r="OF60" s="345">
        <f t="shared" si="376"/>
        <v>0.3</v>
      </c>
      <c r="OG60" s="345">
        <f t="shared" si="377"/>
        <v>0.45</v>
      </c>
      <c r="OH60" s="345">
        <f t="shared" si="378"/>
        <v>0.6</v>
      </c>
      <c r="OI60" s="345">
        <f t="shared" si="379"/>
        <v>0.75</v>
      </c>
      <c r="OJ60" s="345">
        <f t="shared" si="380"/>
        <v>0.135</v>
      </c>
      <c r="OK60" s="345">
        <f t="shared" si="381"/>
        <v>0.27</v>
      </c>
      <c r="OL60" s="345">
        <f t="shared" si="382"/>
        <v>0.405</v>
      </c>
      <c r="OM60" s="345">
        <f t="shared" si="383"/>
        <v>0.54</v>
      </c>
      <c r="ON60" s="345">
        <f t="shared" si="384"/>
        <v>0.675</v>
      </c>
      <c r="OO60" s="345">
        <f t="shared" si="385"/>
        <v>0.675</v>
      </c>
      <c r="OP60" s="345">
        <f t="shared" si="386"/>
        <v>0.675</v>
      </c>
      <c r="OQ60" s="345">
        <f t="shared" si="387"/>
        <v>0.75</v>
      </c>
      <c r="OR60" s="345">
        <f t="shared" si="388"/>
        <v>0.675</v>
      </c>
      <c r="OS60" s="345">
        <f t="shared" si="389"/>
        <v>0.65625</v>
      </c>
      <c r="OT60" s="345">
        <f t="shared" si="390"/>
        <v>0.75</v>
      </c>
      <c r="OU60" s="345">
        <f t="shared" si="391"/>
        <v>0.675</v>
      </c>
      <c r="OV60" s="345">
        <f t="shared" si="392"/>
        <v>0.75</v>
      </c>
      <c r="OY60" s="360">
        <v>0.3</v>
      </c>
      <c r="OZ60" s="357">
        <v>0.0333206636118561</v>
      </c>
      <c r="PA60" s="377">
        <v>0.00923504855810167</v>
      </c>
      <c r="PE60" s="369"/>
      <c r="PF60" s="370">
        <f>PF$3*$F60*$AG60*PF$4/'[1]Sheet3 '!$AJ$5</f>
        <v>0.084</v>
      </c>
      <c r="PG60" s="370">
        <f>PG$3*$F60*$AG60*PG$4/'[1]Sheet3 '!$AJ$5</f>
        <v>0.08397</v>
      </c>
      <c r="PH60" s="370">
        <f>PH$3*$F60*$AG60*PH$4/'[1]Sheet3 '!$AJ$5</f>
        <v>0.084</v>
      </c>
      <c r="PI60" s="370">
        <f>PI$3*$F60*$AG60*PI$4/'[1]Sheet3 '!$AJ$5</f>
        <v>0.0756</v>
      </c>
      <c r="PJ60" s="370">
        <f>PJ$3*$F60*$AG60*PJ$4/'[1]Sheet3 '!$AJ$5</f>
        <v>0.0756</v>
      </c>
      <c r="PK60" s="370">
        <f>PK$3*$F60*$AG60*PK$4/'[1]Sheet3 '!$AJ$5</f>
        <v>0.072</v>
      </c>
      <c r="PL60" s="370">
        <f>PL$3*$F60*$AG60*PL$4/'[1]Sheet3 '!$AJ$5</f>
        <v>0.0648</v>
      </c>
      <c r="PM60" s="370">
        <f>PM$3*$F60*$AG60*PM$4/'[1]Sheet3 '!$AJ$5</f>
        <v>0.0612</v>
      </c>
      <c r="PN60" s="370">
        <f>PN$3*$F60*$AG60*PN$4/'[1]Sheet3 '!$AJ$5</f>
        <v>0.05556</v>
      </c>
      <c r="PO60" s="370">
        <f>PO$3*$F60*$AG60*PO$4/'[1]Sheet3 '!$AJ$5</f>
        <v>0.048</v>
      </c>
      <c r="PP60" s="370">
        <f>PP$3*$F60*$AG60*PP$4/'[1]Sheet3 '!$AJ$5</f>
        <v>0.0432</v>
      </c>
      <c r="PQ60" s="370">
        <f>PQ$3*$F60*$AG60*PQ$4/'[1]Sheet3 '!$AJ$5</f>
        <v>0.0384</v>
      </c>
      <c r="PR60" s="370">
        <f>PR$3*$F60*$AG60*PR$4/'[1]Sheet3 '!$AJ$5</f>
        <v>0.024</v>
      </c>
      <c r="PS60" s="367"/>
      <c r="PT60" s="367"/>
      <c r="PU60" s="367"/>
    </row>
    <row r="61" s="91" customFormat="1" ht="16.2" spans="1:437">
      <c r="A61" s="39">
        <v>52</v>
      </c>
      <c r="B61" s="39" t="s">
        <v>614</v>
      </c>
      <c r="C61" s="39">
        <v>5</v>
      </c>
      <c r="D61" s="39">
        <v>17</v>
      </c>
      <c r="E61" s="39"/>
      <c r="F61" s="39">
        <v>400</v>
      </c>
      <c r="G61" s="116"/>
      <c r="H61" s="39">
        <f t="shared" si="232"/>
        <v>400</v>
      </c>
      <c r="I61" s="131"/>
      <c r="J61" s="39">
        <f t="shared" si="419"/>
        <v>400</v>
      </c>
      <c r="K61" s="127"/>
      <c r="L61" s="127"/>
      <c r="M61" s="128">
        <f t="shared" si="178"/>
        <v>52</v>
      </c>
      <c r="N61" s="39">
        <f t="shared" si="396"/>
        <v>0</v>
      </c>
      <c r="O61" s="39">
        <f t="shared" si="397"/>
        <v>0</v>
      </c>
      <c r="P61" s="39">
        <v>0</v>
      </c>
      <c r="Q61" s="140">
        <v>0.2777782</v>
      </c>
      <c r="R61" s="91">
        <v>5</v>
      </c>
      <c r="S61" s="141">
        <v>0</v>
      </c>
      <c r="T61" s="146">
        <f t="shared" si="233"/>
        <v>0.133333</v>
      </c>
      <c r="U61" s="145">
        <v>0</v>
      </c>
      <c r="V61" s="143" t="s">
        <v>287</v>
      </c>
      <c r="W61" s="147">
        <v>0</v>
      </c>
      <c r="X61" s="143">
        <v>12</v>
      </c>
      <c r="Y61" s="166">
        <v>1</v>
      </c>
      <c r="Z61" s="143" t="str">
        <f t="shared" si="470"/>
        <v>[[0,1],[0,1],[0,1],[0,1],[0,1],[0,1],[0,1],[0,1],[0,1],[0,1],[0,2],[0,4],[0,6],[0,8],[0,10],[0,20],[0,40],[0,60],[0,80],[0,100]]</v>
      </c>
      <c r="AA61" s="143">
        <v>1</v>
      </c>
      <c r="AB61" s="143">
        <v>1</v>
      </c>
      <c r="AC61" s="143" t="str">
        <f t="shared" si="234"/>
        <v>[[0,1],[0,1],[0,1],[0,1],[0,1],[0,1],[0,1],[0,1],[0,1],[0,1],[0,1],[0,1],[0,1],[0,1],[0,1],[0,1],[0,1],[0,1],[0,1],[0,1]]</v>
      </c>
      <c r="AD61" s="39">
        <v>0</v>
      </c>
      <c r="AE61" s="167">
        <v>0</v>
      </c>
      <c r="AF61" s="172">
        <f t="shared" si="226"/>
        <v>0</v>
      </c>
      <c r="AG61" s="172">
        <v>0.1</v>
      </c>
      <c r="AH61" s="168">
        <v>0</v>
      </c>
      <c r="AI61" s="186">
        <v>0</v>
      </c>
      <c r="AJ61" s="168">
        <v>0</v>
      </c>
      <c r="AK61" s="168">
        <v>0</v>
      </c>
      <c r="AL61" s="187">
        <v>0</v>
      </c>
      <c r="AM61" s="108" t="str">
        <f t="shared" si="23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61" s="39" t="str">
        <f t="shared" si="471"/>
        <v>[[8,5],[9,2],[10,2]]</v>
      </c>
      <c r="AO61" s="195" t="str">
        <f t="shared" si="424"/>
        <v>[0,0,0]</v>
      </c>
      <c r="AP61" s="195">
        <v>0</v>
      </c>
      <c r="AQ61" s="195">
        <v>1</v>
      </c>
      <c r="AR61" s="195">
        <f t="shared" si="236"/>
        <v>1</v>
      </c>
      <c r="AS61" s="195">
        <v>1</v>
      </c>
      <c r="AT61" s="195">
        <v>1</v>
      </c>
      <c r="AU61" s="196" t="s">
        <v>609</v>
      </c>
      <c r="AV61" s="195">
        <v>3</v>
      </c>
      <c r="AW61" s="199">
        <v>12</v>
      </c>
      <c r="AX61" s="39">
        <v>1</v>
      </c>
      <c r="AY61" s="39">
        <v>1</v>
      </c>
      <c r="AZ61" s="96">
        <v>2</v>
      </c>
      <c r="BA61" s="39"/>
      <c r="BB61" s="96" t="s">
        <v>365</v>
      </c>
      <c r="BC61" s="39">
        <v>1</v>
      </c>
      <c r="BD61" s="115">
        <v>1</v>
      </c>
      <c r="BE61" s="39"/>
      <c r="BF61" s="39"/>
      <c r="BG61" s="39">
        <v>1</v>
      </c>
      <c r="BH61" s="39">
        <v>1</v>
      </c>
      <c r="BI61" s="39" t="s">
        <v>452</v>
      </c>
      <c r="BJ61" s="205">
        <v>1</v>
      </c>
      <c r="BK61" s="203">
        <v>0.8</v>
      </c>
      <c r="BL61" s="39">
        <v>300</v>
      </c>
      <c r="BM61" s="96" t="s">
        <v>291</v>
      </c>
      <c r="BN61" s="39">
        <v>1</v>
      </c>
      <c r="BO61" s="39" t="s">
        <v>579</v>
      </c>
      <c r="BP61" s="39" t="s">
        <v>489</v>
      </c>
      <c r="BQ61" s="216" t="s">
        <v>580</v>
      </c>
      <c r="BR61" s="216" t="s">
        <v>580</v>
      </c>
      <c r="BS61" s="128">
        <v>56002</v>
      </c>
      <c r="BT61" s="128">
        <v>2</v>
      </c>
      <c r="BU61" s="128"/>
      <c r="BV61" s="128"/>
      <c r="BW61" s="127" t="s">
        <v>295</v>
      </c>
      <c r="BX61" s="218">
        <v>0</v>
      </c>
      <c r="BY61" s="128">
        <f t="shared" si="237"/>
        <v>5</v>
      </c>
      <c r="BZ61" s="219" t="str">
        <f t="shared" si="238"/>
        <v>[5,5,0,5]</v>
      </c>
      <c r="CA61" s="42">
        <v>1</v>
      </c>
      <c r="CB61" s="42">
        <v>1</v>
      </c>
      <c r="CC61" s="42">
        <v>1</v>
      </c>
      <c r="CD61" s="42">
        <v>0</v>
      </c>
      <c r="CE61" s="42">
        <v>0</v>
      </c>
      <c r="CF61" s="42">
        <v>0</v>
      </c>
      <c r="CG61" s="42">
        <v>1</v>
      </c>
      <c r="CH61" s="42" t="str">
        <f t="shared" si="398"/>
        <v>0,0,0,0,0,0,0</v>
      </c>
      <c r="CI61" s="42" t="str">
        <f t="shared" si="399"/>
        <v>"1|2|0|0|400","2|1|0|0|400","3|2|0|0|400",</v>
      </c>
      <c r="CJ61" s="42"/>
      <c r="CK61" s="42"/>
      <c r="CL61" s="42"/>
      <c r="CM61" s="42"/>
      <c r="CN61" s="42"/>
      <c r="CO61" s="42"/>
      <c r="CP61" s="42" t="s">
        <v>615</v>
      </c>
      <c r="CQ61" s="42"/>
      <c r="CR61" s="42"/>
      <c r="CS61" s="53" t="s">
        <v>297</v>
      </c>
      <c r="CT61" s="53">
        <v>1</v>
      </c>
      <c r="CU61" s="42"/>
      <c r="CV61" s="42">
        <f t="shared" si="400"/>
        <v>1</v>
      </c>
      <c r="CW61" s="42">
        <v>2</v>
      </c>
      <c r="CX61" s="42">
        <v>0</v>
      </c>
      <c r="CY61" s="42">
        <v>0</v>
      </c>
      <c r="CZ61" s="42">
        <f>F61</f>
        <v>400</v>
      </c>
      <c r="DA61" s="42">
        <f>IF(CB61=1,DA$4,"")</f>
        <v>2</v>
      </c>
      <c r="DB61" s="42">
        <v>1</v>
      </c>
      <c r="DC61" s="42">
        <v>0</v>
      </c>
      <c r="DD61" s="42">
        <v>0</v>
      </c>
      <c r="DE61" s="42">
        <f>F61</f>
        <v>400</v>
      </c>
      <c r="DF61" s="42">
        <f>IF(CC61=1,DF$4,"")</f>
        <v>3</v>
      </c>
      <c r="DG61" s="42">
        <v>2</v>
      </c>
      <c r="DH61" s="42">
        <v>0</v>
      </c>
      <c r="DI61" s="42">
        <v>0</v>
      </c>
      <c r="DJ61" s="42">
        <f>F61</f>
        <v>400</v>
      </c>
      <c r="DK61" s="42" t="str">
        <f>IF(CD61=1,DK$4,"")</f>
        <v/>
      </c>
      <c r="DL61" s="42">
        <v>2</v>
      </c>
      <c r="DM61" s="42">
        <v>0</v>
      </c>
      <c r="DN61" s="42">
        <v>0</v>
      </c>
      <c r="DO61" s="42">
        <f>F61</f>
        <v>400</v>
      </c>
      <c r="DP61" s="42" t="str">
        <f t="shared" si="404"/>
        <v/>
      </c>
      <c r="DQ61" s="42">
        <v>2</v>
      </c>
      <c r="DR61" s="42">
        <v>0</v>
      </c>
      <c r="DS61" s="42">
        <v>0</v>
      </c>
      <c r="DT61" s="42">
        <f>F61</f>
        <v>400</v>
      </c>
      <c r="DU61" s="42" t="s">
        <v>616</v>
      </c>
      <c r="DV61" s="238">
        <f>IF($F61&lt;800,5,10)</f>
        <v>5</v>
      </c>
      <c r="DW61" s="238">
        <f>DV61</f>
        <v>5</v>
      </c>
      <c r="DX61" s="238">
        <v>0</v>
      </c>
      <c r="DY61" s="128">
        <f t="shared" si="239"/>
        <v>5</v>
      </c>
      <c r="DZ61" s="128"/>
      <c r="EK61" s="269">
        <f t="shared" si="240"/>
        <v>440</v>
      </c>
      <c r="EL61" s="270">
        <v>0</v>
      </c>
      <c r="EM61" s="108">
        <v>8</v>
      </c>
      <c r="EN61" s="108">
        <v>5</v>
      </c>
      <c r="EO61" s="108">
        <v>9</v>
      </c>
      <c r="EP61" s="108">
        <v>2</v>
      </c>
      <c r="EQ61" s="108">
        <v>10</v>
      </c>
      <c r="ER61" s="108">
        <v>2</v>
      </c>
      <c r="ES61" s="108">
        <f t="shared" si="241"/>
        <v>8.66666666666667</v>
      </c>
      <c r="ET61" s="108">
        <f t="shared" si="242"/>
        <v>7.5</v>
      </c>
      <c r="EU61" s="283">
        <f t="shared" si="243"/>
        <v>0</v>
      </c>
      <c r="EV61" s="108">
        <f t="shared" si="244"/>
        <v>15</v>
      </c>
      <c r="EW61" s="293">
        <f t="shared" si="245"/>
        <v>0</v>
      </c>
      <c r="EX61" s="108">
        <f t="shared" si="246"/>
        <v>22.5</v>
      </c>
      <c r="EY61" s="294">
        <f t="shared" si="247"/>
        <v>0</v>
      </c>
      <c r="FB61" s="299"/>
      <c r="FG61" s="310"/>
      <c r="FH61" s="146">
        <v>0</v>
      </c>
      <c r="FI61" s="146">
        <v>1</v>
      </c>
      <c r="FJ61" s="310">
        <f t="shared" si="429"/>
        <v>0</v>
      </c>
      <c r="FK61" s="146">
        <f t="shared" si="249"/>
        <v>0</v>
      </c>
      <c r="FL61" s="146">
        <f t="shared" si="250"/>
        <v>1</v>
      </c>
      <c r="FM61" s="310">
        <f t="shared" si="430"/>
        <v>0</v>
      </c>
      <c r="FN61" s="146">
        <f t="shared" si="252"/>
        <v>0</v>
      </c>
      <c r="FO61" s="146">
        <f t="shared" si="253"/>
        <v>1</v>
      </c>
      <c r="FP61" s="310">
        <f t="shared" si="431"/>
        <v>0</v>
      </c>
      <c r="FQ61" s="146">
        <f t="shared" si="255"/>
        <v>0</v>
      </c>
      <c r="FR61" s="146">
        <f t="shared" si="256"/>
        <v>1</v>
      </c>
      <c r="FS61" s="310">
        <f t="shared" si="432"/>
        <v>0</v>
      </c>
      <c r="FT61" s="146">
        <f t="shared" si="258"/>
        <v>0</v>
      </c>
      <c r="FU61" s="146">
        <f t="shared" si="259"/>
        <v>1</v>
      </c>
      <c r="FV61" s="310">
        <f t="shared" si="433"/>
        <v>0</v>
      </c>
      <c r="FW61" s="146">
        <f t="shared" si="261"/>
        <v>0</v>
      </c>
      <c r="FX61" s="146">
        <f t="shared" si="262"/>
        <v>1</v>
      </c>
      <c r="FY61" s="310">
        <f t="shared" si="434"/>
        <v>0</v>
      </c>
      <c r="FZ61" s="146">
        <f t="shared" si="264"/>
        <v>0</v>
      </c>
      <c r="GA61" s="146">
        <f t="shared" si="265"/>
        <v>1</v>
      </c>
      <c r="GB61" s="310">
        <f t="shared" si="435"/>
        <v>0</v>
      </c>
      <c r="GC61" s="146">
        <f t="shared" si="267"/>
        <v>0</v>
      </c>
      <c r="GD61" s="146">
        <f t="shared" si="268"/>
        <v>1</v>
      </c>
      <c r="GE61" s="310">
        <f t="shared" si="436"/>
        <v>0</v>
      </c>
      <c r="GF61" s="146">
        <f t="shared" si="270"/>
        <v>0</v>
      </c>
      <c r="GG61" s="146">
        <f t="shared" si="271"/>
        <v>1</v>
      </c>
      <c r="GH61" s="310">
        <f t="shared" si="437"/>
        <v>0</v>
      </c>
      <c r="GI61" s="146">
        <f t="shared" si="273"/>
        <v>0</v>
      </c>
      <c r="GJ61" s="146">
        <f t="shared" si="274"/>
        <v>1</v>
      </c>
      <c r="GK61" s="310">
        <f t="shared" si="438"/>
        <v>0</v>
      </c>
      <c r="GL61" s="146">
        <f t="shared" si="276"/>
        <v>0</v>
      </c>
      <c r="GM61" s="146">
        <f t="shared" si="277"/>
        <v>2</v>
      </c>
      <c r="GN61" s="310">
        <f t="shared" si="439"/>
        <v>0</v>
      </c>
      <c r="GO61" s="146">
        <f t="shared" si="279"/>
        <v>0</v>
      </c>
      <c r="GP61" s="146">
        <f t="shared" si="280"/>
        <v>4</v>
      </c>
      <c r="GQ61" s="310">
        <f t="shared" si="440"/>
        <v>0</v>
      </c>
      <c r="GR61" s="146">
        <f t="shared" si="282"/>
        <v>0</v>
      </c>
      <c r="GS61" s="146">
        <f t="shared" si="283"/>
        <v>6</v>
      </c>
      <c r="GT61" s="310">
        <f t="shared" si="441"/>
        <v>0</v>
      </c>
      <c r="GU61" s="146">
        <f t="shared" si="285"/>
        <v>0</v>
      </c>
      <c r="GV61" s="146">
        <f t="shared" si="286"/>
        <v>8</v>
      </c>
      <c r="GW61" s="310">
        <f t="shared" si="442"/>
        <v>0</v>
      </c>
      <c r="GX61" s="146">
        <f t="shared" si="288"/>
        <v>0</v>
      </c>
      <c r="GY61" s="146">
        <f t="shared" si="289"/>
        <v>10</v>
      </c>
      <c r="GZ61" s="310">
        <f t="shared" si="443"/>
        <v>0</v>
      </c>
      <c r="HA61" s="146">
        <f t="shared" si="291"/>
        <v>0</v>
      </c>
      <c r="HB61" s="146">
        <f t="shared" si="292"/>
        <v>20</v>
      </c>
      <c r="HC61" s="310">
        <f t="shared" si="444"/>
        <v>0</v>
      </c>
      <c r="HD61" s="146">
        <f t="shared" si="294"/>
        <v>0</v>
      </c>
      <c r="HE61" s="146">
        <f t="shared" si="295"/>
        <v>40</v>
      </c>
      <c r="HF61" s="310">
        <f t="shared" si="445"/>
        <v>0</v>
      </c>
      <c r="HG61" s="146">
        <f t="shared" si="297"/>
        <v>0</v>
      </c>
      <c r="HH61" s="146">
        <f t="shared" si="298"/>
        <v>60</v>
      </c>
      <c r="HI61" s="310">
        <f t="shared" si="446"/>
        <v>0</v>
      </c>
      <c r="HJ61" s="146">
        <f t="shared" si="300"/>
        <v>0</v>
      </c>
      <c r="HK61" s="146">
        <f t="shared" si="301"/>
        <v>80</v>
      </c>
      <c r="HL61" s="310">
        <f t="shared" si="447"/>
        <v>0</v>
      </c>
      <c r="HM61" s="146">
        <f t="shared" si="303"/>
        <v>0</v>
      </c>
      <c r="HN61" s="146">
        <f t="shared" si="304"/>
        <v>100</v>
      </c>
      <c r="HO61" s="310">
        <f t="shared" si="448"/>
        <v>0</v>
      </c>
      <c r="HQ61" s="299"/>
      <c r="HV61" s="310"/>
      <c r="HW61" s="146">
        <v>0</v>
      </c>
      <c r="HX61" s="146">
        <v>1</v>
      </c>
      <c r="HY61" s="310">
        <f t="shared" si="449"/>
        <v>0</v>
      </c>
      <c r="HZ61" s="146">
        <f t="shared" si="307"/>
        <v>0</v>
      </c>
      <c r="IA61" s="146">
        <f t="shared" si="308"/>
        <v>1</v>
      </c>
      <c r="IB61" s="310">
        <f t="shared" si="450"/>
        <v>0</v>
      </c>
      <c r="IC61" s="146">
        <f t="shared" si="310"/>
        <v>0</v>
      </c>
      <c r="ID61" s="146">
        <f t="shared" si="311"/>
        <v>1</v>
      </c>
      <c r="IE61" s="310">
        <f t="shared" si="451"/>
        <v>0</v>
      </c>
      <c r="IF61" s="146">
        <f t="shared" si="313"/>
        <v>0</v>
      </c>
      <c r="IG61" s="146">
        <f t="shared" si="314"/>
        <v>1</v>
      </c>
      <c r="IH61" s="310">
        <f t="shared" si="452"/>
        <v>0</v>
      </c>
      <c r="II61" s="146">
        <f t="shared" si="316"/>
        <v>0</v>
      </c>
      <c r="IJ61" s="146">
        <f t="shared" si="317"/>
        <v>1</v>
      </c>
      <c r="IK61" s="310">
        <f t="shared" si="453"/>
        <v>0</v>
      </c>
      <c r="IL61" s="146">
        <f t="shared" si="319"/>
        <v>0</v>
      </c>
      <c r="IM61" s="146">
        <f t="shared" si="320"/>
        <v>1</v>
      </c>
      <c r="IN61" s="310">
        <f t="shared" si="454"/>
        <v>0</v>
      </c>
      <c r="IO61" s="146">
        <f t="shared" si="322"/>
        <v>0</v>
      </c>
      <c r="IP61" s="146">
        <f t="shared" si="323"/>
        <v>1</v>
      </c>
      <c r="IQ61" s="310">
        <f t="shared" si="455"/>
        <v>0</v>
      </c>
      <c r="IR61" s="146">
        <f t="shared" si="325"/>
        <v>0</v>
      </c>
      <c r="IS61" s="146">
        <f t="shared" si="326"/>
        <v>1</v>
      </c>
      <c r="IT61" s="310">
        <f t="shared" si="456"/>
        <v>0</v>
      </c>
      <c r="IU61" s="146">
        <f t="shared" si="328"/>
        <v>0</v>
      </c>
      <c r="IV61" s="146">
        <f t="shared" si="329"/>
        <v>1</v>
      </c>
      <c r="IW61" s="310">
        <f t="shared" si="457"/>
        <v>0</v>
      </c>
      <c r="IX61" s="146">
        <f t="shared" si="331"/>
        <v>0</v>
      </c>
      <c r="IY61" s="146">
        <f t="shared" si="332"/>
        <v>1</v>
      </c>
      <c r="IZ61" s="310">
        <f t="shared" si="458"/>
        <v>0</v>
      </c>
      <c r="JA61" s="146">
        <f t="shared" si="334"/>
        <v>0</v>
      </c>
      <c r="JB61" s="146">
        <f t="shared" si="335"/>
        <v>1</v>
      </c>
      <c r="JC61" s="310">
        <f t="shared" si="459"/>
        <v>0</v>
      </c>
      <c r="JD61" s="146">
        <f t="shared" si="337"/>
        <v>0</v>
      </c>
      <c r="JE61" s="146">
        <f t="shared" si="338"/>
        <v>1</v>
      </c>
      <c r="JF61" s="310">
        <f t="shared" si="460"/>
        <v>0</v>
      </c>
      <c r="JG61" s="146">
        <f t="shared" si="340"/>
        <v>0</v>
      </c>
      <c r="JH61" s="146">
        <f t="shared" si="341"/>
        <v>1</v>
      </c>
      <c r="JI61" s="310">
        <f t="shared" si="461"/>
        <v>0</v>
      </c>
      <c r="JJ61" s="146">
        <f t="shared" si="343"/>
        <v>0</v>
      </c>
      <c r="JK61" s="146">
        <f t="shared" si="344"/>
        <v>1</v>
      </c>
      <c r="JL61" s="310">
        <f t="shared" si="462"/>
        <v>0</v>
      </c>
      <c r="JM61" s="146">
        <f t="shared" si="346"/>
        <v>0</v>
      </c>
      <c r="JN61" s="146">
        <f t="shared" si="347"/>
        <v>1</v>
      </c>
      <c r="JO61" s="310">
        <f t="shared" si="463"/>
        <v>0</v>
      </c>
      <c r="JP61" s="146">
        <f t="shared" si="349"/>
        <v>0</v>
      </c>
      <c r="JQ61" s="146">
        <f t="shared" si="350"/>
        <v>1</v>
      </c>
      <c r="JR61" s="310">
        <f t="shared" si="464"/>
        <v>0</v>
      </c>
      <c r="JS61" s="146">
        <f t="shared" si="352"/>
        <v>0</v>
      </c>
      <c r="JT61" s="146">
        <f t="shared" si="353"/>
        <v>1</v>
      </c>
      <c r="JU61" s="310">
        <f t="shared" si="465"/>
        <v>0</v>
      </c>
      <c r="JV61" s="146">
        <f t="shared" si="355"/>
        <v>0</v>
      </c>
      <c r="JW61" s="146">
        <f t="shared" si="356"/>
        <v>1</v>
      </c>
      <c r="JX61" s="310">
        <f t="shared" si="466"/>
        <v>0</v>
      </c>
      <c r="JY61" s="146">
        <f t="shared" si="358"/>
        <v>0</v>
      </c>
      <c r="JZ61" s="146">
        <f t="shared" si="359"/>
        <v>1</v>
      </c>
      <c r="KA61" s="310">
        <f t="shared" si="467"/>
        <v>0</v>
      </c>
      <c r="KB61" s="146">
        <f t="shared" si="361"/>
        <v>0</v>
      </c>
      <c r="KC61" s="146">
        <f t="shared" si="362"/>
        <v>1</v>
      </c>
      <c r="KD61" s="310">
        <f t="shared" si="468"/>
        <v>0</v>
      </c>
      <c r="KI61" s="334">
        <f t="shared" ref="KI61:LB61" si="473">$AI61*KI$4/10000*$F61*KI$3/$KQ$1</f>
        <v>0</v>
      </c>
      <c r="KJ61" s="334">
        <f t="shared" si="473"/>
        <v>0</v>
      </c>
      <c r="KK61" s="334">
        <f t="shared" si="473"/>
        <v>0</v>
      </c>
      <c r="KL61" s="334">
        <f t="shared" si="473"/>
        <v>0</v>
      </c>
      <c r="KM61" s="334">
        <f t="shared" si="473"/>
        <v>0</v>
      </c>
      <c r="KN61" s="334">
        <f t="shared" si="473"/>
        <v>0</v>
      </c>
      <c r="KO61" s="334">
        <f t="shared" si="473"/>
        <v>0</v>
      </c>
      <c r="KP61" s="334">
        <f t="shared" si="473"/>
        <v>0</v>
      </c>
      <c r="KQ61" s="334">
        <f t="shared" si="473"/>
        <v>0</v>
      </c>
      <c r="KR61" s="334">
        <f t="shared" si="473"/>
        <v>0</v>
      </c>
      <c r="KS61" s="334">
        <f t="shared" si="473"/>
        <v>0</v>
      </c>
      <c r="KT61" s="334">
        <f t="shared" si="473"/>
        <v>0</v>
      </c>
      <c r="KU61" s="334">
        <f t="shared" si="473"/>
        <v>0</v>
      </c>
      <c r="KV61" s="334">
        <f t="shared" si="473"/>
        <v>0</v>
      </c>
      <c r="KW61" s="334">
        <f t="shared" si="473"/>
        <v>0</v>
      </c>
      <c r="KX61" s="334">
        <f t="shared" si="473"/>
        <v>0</v>
      </c>
      <c r="KY61" s="334">
        <f t="shared" si="473"/>
        <v>0</v>
      </c>
      <c r="KZ61" s="334">
        <f t="shared" si="473"/>
        <v>0</v>
      </c>
      <c r="LA61" s="334">
        <f t="shared" si="473"/>
        <v>0</v>
      </c>
      <c r="LB61" s="334">
        <f t="shared" si="473"/>
        <v>0</v>
      </c>
      <c r="LI61" s="91">
        <v>0</v>
      </c>
      <c r="LJ61" s="91">
        <v>0</v>
      </c>
      <c r="LK61" s="91">
        <v>0</v>
      </c>
      <c r="LN61" s="108"/>
      <c r="LO61" s="343">
        <v>0.05</v>
      </c>
      <c r="LP61" s="343">
        <v>0.05</v>
      </c>
      <c r="LQ61" s="343">
        <v>0.05</v>
      </c>
      <c r="LR61" s="343">
        <v>0.05</v>
      </c>
      <c r="LS61" s="343">
        <v>0.05</v>
      </c>
      <c r="LT61" s="343">
        <v>0.025</v>
      </c>
      <c r="LU61" s="343">
        <v>0.025</v>
      </c>
      <c r="LV61" s="343">
        <v>0.025</v>
      </c>
      <c r="LW61" s="343">
        <v>0.025</v>
      </c>
      <c r="LX61" s="343">
        <v>0.025</v>
      </c>
      <c r="LY61" s="343">
        <v>0.005</v>
      </c>
      <c r="LZ61" s="343">
        <v>0.005</v>
      </c>
      <c r="MA61" s="343">
        <v>0.005</v>
      </c>
      <c r="MB61" s="343">
        <v>0.005</v>
      </c>
      <c r="MC61" s="343">
        <v>0.005</v>
      </c>
      <c r="MD61" s="343">
        <v>0.0009</v>
      </c>
      <c r="ME61" s="343">
        <v>0.0009</v>
      </c>
      <c r="MF61" s="343">
        <v>0.0009</v>
      </c>
      <c r="MG61" s="343">
        <v>0.0009</v>
      </c>
      <c r="MH61" s="343">
        <v>0.0009</v>
      </c>
      <c r="MI61" s="343">
        <v>0.0006</v>
      </c>
      <c r="MJ61" s="343">
        <v>0.00045</v>
      </c>
      <c r="MK61" s="343">
        <v>0.0004</v>
      </c>
      <c r="ML61" s="343">
        <v>0.0003</v>
      </c>
      <c r="MM61" s="343">
        <v>0.00025</v>
      </c>
      <c r="MN61" s="343">
        <v>0.00025</v>
      </c>
      <c r="MO61" s="343">
        <v>0.0002</v>
      </c>
      <c r="MP61" s="343">
        <v>0.0002</v>
      </c>
      <c r="MQ61" s="343"/>
      <c r="MR61" s="104">
        <v>1</v>
      </c>
      <c r="MS61" s="104">
        <v>1</v>
      </c>
      <c r="MT61" s="104">
        <v>1</v>
      </c>
      <c r="MU61" s="104">
        <v>1</v>
      </c>
      <c r="MV61" s="104">
        <v>1</v>
      </c>
      <c r="MW61" s="104">
        <v>1</v>
      </c>
      <c r="MX61" s="91">
        <v>3</v>
      </c>
      <c r="MY61" s="91">
        <v>3</v>
      </c>
      <c r="MZ61" s="91">
        <v>3</v>
      </c>
      <c r="NA61" s="91">
        <v>3</v>
      </c>
      <c r="NB61" s="91">
        <v>3</v>
      </c>
      <c r="NC61" s="91">
        <v>3</v>
      </c>
      <c r="ND61" s="91">
        <v>3</v>
      </c>
      <c r="NE61" s="91">
        <v>3</v>
      </c>
      <c r="NF61" s="91">
        <v>3</v>
      </c>
      <c r="NG61" s="91">
        <v>5</v>
      </c>
      <c r="NH61" s="91">
        <v>5</v>
      </c>
      <c r="NI61" s="91">
        <v>5</v>
      </c>
      <c r="NJ61" s="91">
        <v>5</v>
      </c>
      <c r="NK61" s="91">
        <v>5</v>
      </c>
      <c r="NL61" s="91">
        <v>5</v>
      </c>
      <c r="NM61" s="91">
        <v>5</v>
      </c>
      <c r="NN61" s="91">
        <v>5</v>
      </c>
      <c r="NO61" s="91">
        <v>5</v>
      </c>
      <c r="NP61" s="91">
        <v>5</v>
      </c>
      <c r="NQ61" s="91">
        <v>5</v>
      </c>
      <c r="NR61" s="91">
        <v>5</v>
      </c>
      <c r="NS61" s="91">
        <v>5</v>
      </c>
      <c r="NU61" s="345">
        <f t="shared" si="365"/>
        <v>0.02</v>
      </c>
      <c r="NV61" s="345">
        <f t="shared" si="366"/>
        <v>0.04</v>
      </c>
      <c r="NW61" s="345">
        <f t="shared" si="367"/>
        <v>0.06</v>
      </c>
      <c r="NX61" s="345">
        <f t="shared" si="368"/>
        <v>0.08</v>
      </c>
      <c r="NY61" s="345">
        <f t="shared" si="369"/>
        <v>0.1</v>
      </c>
      <c r="NZ61" s="345">
        <f t="shared" si="370"/>
        <v>0.1</v>
      </c>
      <c r="OA61" s="345">
        <f t="shared" si="371"/>
        <v>0.0666666666666667</v>
      </c>
      <c r="OB61" s="345">
        <f t="shared" si="372"/>
        <v>0.1</v>
      </c>
      <c r="OC61" s="345">
        <f t="shared" si="373"/>
        <v>0.133333333333333</v>
      </c>
      <c r="OD61" s="345">
        <f t="shared" si="374"/>
        <v>0.166666666666667</v>
      </c>
      <c r="OE61" s="345">
        <f t="shared" si="375"/>
        <v>0.0666666666666667</v>
      </c>
      <c r="OF61" s="345">
        <f t="shared" si="376"/>
        <v>0.133333333333333</v>
      </c>
      <c r="OG61" s="345">
        <f t="shared" si="377"/>
        <v>0.2</v>
      </c>
      <c r="OH61" s="345">
        <f t="shared" si="378"/>
        <v>0.266666666666667</v>
      </c>
      <c r="OI61" s="345">
        <f t="shared" si="379"/>
        <v>0.333333333333333</v>
      </c>
      <c r="OJ61" s="345">
        <f t="shared" si="380"/>
        <v>0.072</v>
      </c>
      <c r="OK61" s="345">
        <f t="shared" si="381"/>
        <v>0.144</v>
      </c>
      <c r="OL61" s="345">
        <f t="shared" si="382"/>
        <v>0.216</v>
      </c>
      <c r="OM61" s="345">
        <f t="shared" si="383"/>
        <v>0.288</v>
      </c>
      <c r="ON61" s="345">
        <f t="shared" si="384"/>
        <v>0.36</v>
      </c>
      <c r="OO61" s="345">
        <f t="shared" si="385"/>
        <v>0.36</v>
      </c>
      <c r="OP61" s="345">
        <f t="shared" si="386"/>
        <v>0.36</v>
      </c>
      <c r="OQ61" s="345">
        <f t="shared" si="387"/>
        <v>0.4</v>
      </c>
      <c r="OR61" s="345">
        <f t="shared" si="388"/>
        <v>0.36</v>
      </c>
      <c r="OS61" s="345">
        <f t="shared" si="389"/>
        <v>0.35</v>
      </c>
      <c r="OT61" s="345">
        <f t="shared" si="390"/>
        <v>0.4</v>
      </c>
      <c r="OU61" s="345">
        <f t="shared" si="391"/>
        <v>0.36</v>
      </c>
      <c r="OV61" s="345">
        <f t="shared" si="392"/>
        <v>0.4</v>
      </c>
      <c r="OX61"/>
      <c r="OY61" s="360">
        <v>0.5</v>
      </c>
      <c r="OZ61" s="357">
        <v>0.0222027838862793</v>
      </c>
      <c r="PA61" s="377">
        <v>0.00669757147843017</v>
      </c>
      <c r="PB61"/>
      <c r="PC61"/>
      <c r="PD61"/>
      <c r="PE61" s="369"/>
      <c r="PF61" s="370">
        <f>PF$3*$F61*$AG61*PF$4/'[1]Sheet3 '!$AJ$5</f>
        <v>0.112</v>
      </c>
      <c r="PG61" s="370">
        <f>PG$3*$F61*$AG61*PG$4/'[1]Sheet3 '!$AJ$5</f>
        <v>0.11196</v>
      </c>
      <c r="PH61" s="370">
        <f>PH$3*$F61*$AG61*PH$4/'[1]Sheet3 '!$AJ$5</f>
        <v>0.112</v>
      </c>
      <c r="PI61" s="370">
        <f>PI$3*$F61*$AG61*PI$4/'[1]Sheet3 '!$AJ$5</f>
        <v>0.1008</v>
      </c>
      <c r="PJ61" s="370">
        <f>PJ$3*$F61*$AG61*PJ$4/'[1]Sheet3 '!$AJ$5</f>
        <v>0.1008</v>
      </c>
      <c r="PK61" s="370">
        <f>PK$3*$F61*$AG61*PK$4/'[1]Sheet3 '!$AJ$5</f>
        <v>0.096</v>
      </c>
      <c r="PL61" s="370">
        <f>PL$3*$F61*$AG61*PL$4/'[1]Sheet3 '!$AJ$5</f>
        <v>0.0864</v>
      </c>
      <c r="PM61" s="370">
        <f>PM$3*$F61*$AG61*PM$4/'[1]Sheet3 '!$AJ$5</f>
        <v>0.0816</v>
      </c>
      <c r="PN61" s="370">
        <f>PN$3*$F61*$AG61*PN$4/'[1]Sheet3 '!$AJ$5</f>
        <v>0.07408</v>
      </c>
      <c r="PO61" s="370">
        <f>PO$3*$F61*$AG61*PO$4/'[1]Sheet3 '!$AJ$5</f>
        <v>0.064</v>
      </c>
      <c r="PP61" s="370">
        <f>PP$3*$F61*$AG61*PP$4/'[1]Sheet3 '!$AJ$5</f>
        <v>0.0576</v>
      </c>
      <c r="PQ61" s="370">
        <f>PQ$3*$F61*$AG61*PQ$4/'[1]Sheet3 '!$AJ$5</f>
        <v>0.0512</v>
      </c>
      <c r="PR61" s="370">
        <f>PR$3*$F61*$AG61*PR$4/'[1]Sheet3 '!$AJ$5</f>
        <v>0.032</v>
      </c>
      <c r="PS61" s="367"/>
      <c r="PT61" s="367"/>
      <c r="PU61" s="367"/>
    </row>
    <row r="62" spans="1:437">
      <c r="A62" s="39">
        <v>53</v>
      </c>
      <c r="B62" s="39" t="s">
        <v>617</v>
      </c>
      <c r="C62" s="39">
        <v>5</v>
      </c>
      <c r="D62" s="39">
        <v>-1</v>
      </c>
      <c r="E62" s="39"/>
      <c r="F62" s="39">
        <v>135</v>
      </c>
      <c r="G62" s="120" t="s">
        <v>618</v>
      </c>
      <c r="H62" s="39">
        <f t="shared" si="232"/>
        <v>135</v>
      </c>
      <c r="I62" s="127"/>
      <c r="J62" s="39">
        <f t="shared" si="419"/>
        <v>135</v>
      </c>
      <c r="K62" s="127" t="s">
        <v>619</v>
      </c>
      <c r="L62" s="127"/>
      <c r="M62" s="128">
        <f t="shared" si="178"/>
        <v>53</v>
      </c>
      <c r="N62" s="39">
        <f t="shared" si="396"/>
        <v>0</v>
      </c>
      <c r="O62" s="39">
        <f t="shared" si="397"/>
        <v>0</v>
      </c>
      <c r="P62" s="39">
        <v>0</v>
      </c>
      <c r="Q62" s="140">
        <v>0.0937496</v>
      </c>
      <c r="R62" s="91">
        <v>2</v>
      </c>
      <c r="S62" s="141">
        <v>0</v>
      </c>
      <c r="T62" s="146">
        <f t="shared" si="233"/>
        <v>0.045</v>
      </c>
      <c r="U62" s="145">
        <v>0</v>
      </c>
      <c r="V62" s="143" t="s">
        <v>287</v>
      </c>
      <c r="W62" s="147">
        <v>0</v>
      </c>
      <c r="X62" s="145">
        <v>8</v>
      </c>
      <c r="Y62" s="166">
        <v>1</v>
      </c>
      <c r="Z62" s="143" t="str">
        <f t="shared" si="470"/>
        <v>[[0,1],[0,1],[0,1],[0,1],[0,1],[0,1],[0,1],[0,1],[0,1],[0,1],[0,2],[0,4],[0,6],[0,8],[0,10],[0,20],[0,40],[0,60],[0,80],[0,100]]</v>
      </c>
      <c r="AA62" s="143">
        <v>1</v>
      </c>
      <c r="AB62" s="143">
        <v>1</v>
      </c>
      <c r="AC62" s="143" t="str">
        <f t="shared" si="234"/>
        <v>[[1,1],[1,1],[1,1],[1,1],[1,1],[1,1],[1,1],[1,1],[1,1],[1,1],[1,1],[1,1],[1,1],[1,1],[1,1],[1,1],[1,1],[1,1],[1,1],[1,1]]</v>
      </c>
      <c r="AD62" s="39">
        <v>0</v>
      </c>
      <c r="AE62" s="170">
        <v>1</v>
      </c>
      <c r="AF62" s="168">
        <f t="shared" si="226"/>
        <v>0</v>
      </c>
      <c r="AG62" s="168">
        <v>0.1</v>
      </c>
      <c r="AH62" s="168">
        <v>0</v>
      </c>
      <c r="AI62" s="186">
        <v>0.05</v>
      </c>
      <c r="AJ62" s="186">
        <f>AJ60</f>
        <v>0</v>
      </c>
      <c r="AK62" s="186">
        <f>AK60</f>
        <v>0</v>
      </c>
      <c r="AL62" s="187">
        <v>0</v>
      </c>
      <c r="AM62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62" s="39" t="str">
        <f t="shared" si="471"/>
        <v>[[2,5],[3,2],[4,1]]</v>
      </c>
      <c r="AO62" s="195" t="str">
        <f t="shared" si="424"/>
        <v>[0.72,0.36,0.24]</v>
      </c>
      <c r="AP62" s="195">
        <v>0</v>
      </c>
      <c r="AQ62" s="195">
        <v>1</v>
      </c>
      <c r="AR62" s="195">
        <f t="shared" si="236"/>
        <v>1</v>
      </c>
      <c r="AS62" s="195">
        <v>1</v>
      </c>
      <c r="AT62" s="195">
        <v>1</v>
      </c>
      <c r="AU62" s="196" t="s">
        <v>620</v>
      </c>
      <c r="AV62" s="195">
        <v>3</v>
      </c>
      <c r="AW62" s="199">
        <v>12</v>
      </c>
      <c r="AX62" s="39">
        <v>1</v>
      </c>
      <c r="AY62" s="39">
        <v>0</v>
      </c>
      <c r="AZ62" s="96">
        <v>2</v>
      </c>
      <c r="BA62" s="96"/>
      <c r="BB62" s="96" t="s">
        <v>365</v>
      </c>
      <c r="BC62" s="195" t="s">
        <v>621</v>
      </c>
      <c r="BD62" s="195" t="s">
        <v>622</v>
      </c>
      <c r="BE62" s="39" t="s">
        <v>623</v>
      </c>
      <c r="BF62" s="39" t="str">
        <f>BE62</f>
        <v>0.66,0.45,0.45</v>
      </c>
      <c r="BG62" s="39">
        <v>1</v>
      </c>
      <c r="BH62" s="39">
        <v>1</v>
      </c>
      <c r="BI62" s="200" t="s">
        <v>452</v>
      </c>
      <c r="BJ62" s="205">
        <v>1</v>
      </c>
      <c r="BK62" s="203">
        <v>0.6</v>
      </c>
      <c r="BL62" s="96">
        <f t="shared" ref="BL62:BL74" si="474">F62</f>
        <v>135</v>
      </c>
      <c r="BM62" s="96" t="s">
        <v>291</v>
      </c>
      <c r="BN62" s="96">
        <v>1</v>
      </c>
      <c r="BO62" s="96" t="s">
        <v>292</v>
      </c>
      <c r="BP62" s="96" t="s">
        <v>401</v>
      </c>
      <c r="BQ62" s="211" t="s">
        <v>411</v>
      </c>
      <c r="BR62" s="211" t="s">
        <v>411</v>
      </c>
      <c r="BS62" s="128">
        <v>58650</v>
      </c>
      <c r="BT62" s="128">
        <v>2</v>
      </c>
      <c r="BU62" s="127"/>
      <c r="BV62" s="127"/>
      <c r="BW62" s="127" t="s">
        <v>295</v>
      </c>
      <c r="BX62" s="218">
        <v>0</v>
      </c>
      <c r="BY62" s="128">
        <f t="shared" si="237"/>
        <v>13.5</v>
      </c>
      <c r="BZ62" s="219" t="str">
        <f t="shared" si="238"/>
        <v>[13.5,6,0,13.5]</v>
      </c>
      <c r="CA62" s="42">
        <v>1</v>
      </c>
      <c r="CB62" s="42">
        <v>1</v>
      </c>
      <c r="CC62" s="42">
        <v>0</v>
      </c>
      <c r="CD62" s="42">
        <v>0</v>
      </c>
      <c r="CE62" s="42">
        <v>0</v>
      </c>
      <c r="CF62" s="42">
        <v>0</v>
      </c>
      <c r="CG62" s="42">
        <v>0</v>
      </c>
      <c r="CH62" s="42" t="str">
        <f t="shared" si="398"/>
        <v>0,0,0,0,0,0,0</v>
      </c>
      <c r="CI62" s="42" t="str">
        <f t="shared" si="399"/>
        <v/>
      </c>
      <c r="CJ62" s="42"/>
      <c r="CK62" s="42"/>
      <c r="CL62" s="42"/>
      <c r="CM62" s="42"/>
      <c r="CN62" s="42"/>
      <c r="CO62" s="42"/>
      <c r="CP62" s="42"/>
      <c r="CQ62" s="42"/>
      <c r="CR62" s="42"/>
      <c r="CS62" s="53" t="s">
        <v>297</v>
      </c>
      <c r="CT62" s="53">
        <v>1</v>
      </c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 t="s">
        <v>624</v>
      </c>
      <c r="DV62" s="42">
        <f>IF(C62&lt;4,MIN($DW$1*$DX$2,F62*$DW$2),F62*0.1)</f>
        <v>13.5</v>
      </c>
      <c r="DW62" s="128">
        <f>IF(F62&lt;=10,F62,MIN($DW$1*$DX$2,F62*$DW$2,6))</f>
        <v>6</v>
      </c>
      <c r="DX62" s="128">
        <f>IF(C62&lt;=4,F62,0)</f>
        <v>0</v>
      </c>
      <c r="DY62" s="128">
        <f t="shared" si="239"/>
        <v>13.5</v>
      </c>
      <c r="DZ62" s="128"/>
      <c r="EK62" s="269">
        <f t="shared" si="240"/>
        <v>148.5</v>
      </c>
      <c r="EL62" s="270">
        <f>EN1</f>
        <v>0.1</v>
      </c>
      <c r="EM62" s="271">
        <v>2</v>
      </c>
      <c r="EN62" s="108">
        <v>5</v>
      </c>
      <c r="EO62" s="271">
        <v>3</v>
      </c>
      <c r="EP62" s="108">
        <v>2</v>
      </c>
      <c r="EQ62" s="271">
        <v>4</v>
      </c>
      <c r="ER62" s="108">
        <v>1</v>
      </c>
      <c r="ES62" s="108">
        <f t="shared" si="241"/>
        <v>2.5</v>
      </c>
      <c r="ET62" s="108">
        <f t="shared" si="242"/>
        <v>7.5</v>
      </c>
      <c r="EU62" s="283">
        <f t="shared" si="243"/>
        <v>0.72</v>
      </c>
      <c r="EV62" s="108">
        <f t="shared" si="244"/>
        <v>15</v>
      </c>
      <c r="EW62" s="293">
        <f t="shared" si="245"/>
        <v>0.36</v>
      </c>
      <c r="EX62" s="108">
        <f t="shared" si="246"/>
        <v>22.5</v>
      </c>
      <c r="EY62" s="294">
        <f t="shared" si="247"/>
        <v>0.24</v>
      </c>
      <c r="FB62" s="300"/>
      <c r="FC62" s="91"/>
      <c r="FG62" s="310"/>
      <c r="FH62" s="311">
        <v>0</v>
      </c>
      <c r="FI62" s="146">
        <v>1</v>
      </c>
      <c r="FJ62" s="310">
        <f t="shared" si="429"/>
        <v>0</v>
      </c>
      <c r="FK62" s="311">
        <f t="shared" si="249"/>
        <v>0</v>
      </c>
      <c r="FL62" s="146">
        <f t="shared" si="250"/>
        <v>1</v>
      </c>
      <c r="FM62" s="310">
        <f t="shared" si="430"/>
        <v>0</v>
      </c>
      <c r="FN62" s="311">
        <f t="shared" si="252"/>
        <v>0</v>
      </c>
      <c r="FO62" s="146">
        <f t="shared" si="253"/>
        <v>1</v>
      </c>
      <c r="FP62" s="310">
        <f t="shared" si="431"/>
        <v>0</v>
      </c>
      <c r="FQ62" s="311">
        <f t="shared" si="255"/>
        <v>0</v>
      </c>
      <c r="FR62" s="146">
        <f t="shared" si="256"/>
        <v>1</v>
      </c>
      <c r="FS62" s="310">
        <f t="shared" si="432"/>
        <v>0</v>
      </c>
      <c r="FT62" s="311">
        <f t="shared" si="258"/>
        <v>0</v>
      </c>
      <c r="FU62" s="146">
        <f t="shared" si="259"/>
        <v>1</v>
      </c>
      <c r="FV62" s="310">
        <f t="shared" si="433"/>
        <v>0</v>
      </c>
      <c r="FW62" s="311">
        <f t="shared" si="261"/>
        <v>0</v>
      </c>
      <c r="FX62" s="146">
        <f t="shared" si="262"/>
        <v>1</v>
      </c>
      <c r="FY62" s="310">
        <f t="shared" si="434"/>
        <v>0</v>
      </c>
      <c r="FZ62" s="311">
        <f t="shared" si="264"/>
        <v>0</v>
      </c>
      <c r="GA62" s="146">
        <f t="shared" si="265"/>
        <v>1</v>
      </c>
      <c r="GB62" s="310">
        <f t="shared" si="435"/>
        <v>0</v>
      </c>
      <c r="GC62" s="311">
        <f t="shared" si="267"/>
        <v>0</v>
      </c>
      <c r="GD62" s="146">
        <f t="shared" si="268"/>
        <v>1</v>
      </c>
      <c r="GE62" s="310">
        <f t="shared" si="436"/>
        <v>0</v>
      </c>
      <c r="GF62" s="311">
        <f t="shared" si="270"/>
        <v>0</v>
      </c>
      <c r="GG62" s="146">
        <f t="shared" si="271"/>
        <v>1</v>
      </c>
      <c r="GH62" s="310">
        <f t="shared" si="437"/>
        <v>0</v>
      </c>
      <c r="GI62" s="311">
        <f t="shared" si="273"/>
        <v>0</v>
      </c>
      <c r="GJ62" s="146">
        <f t="shared" si="274"/>
        <v>1</v>
      </c>
      <c r="GK62" s="310">
        <f t="shared" si="438"/>
        <v>0</v>
      </c>
      <c r="GL62" s="311">
        <f t="shared" si="276"/>
        <v>0</v>
      </c>
      <c r="GM62" s="146">
        <f t="shared" si="277"/>
        <v>2</v>
      </c>
      <c r="GN62" s="310">
        <f t="shared" si="439"/>
        <v>0</v>
      </c>
      <c r="GO62" s="311">
        <f t="shared" si="279"/>
        <v>0</v>
      </c>
      <c r="GP62" s="146">
        <f t="shared" si="280"/>
        <v>4</v>
      </c>
      <c r="GQ62" s="310">
        <f t="shared" si="440"/>
        <v>0</v>
      </c>
      <c r="GR62" s="311">
        <f t="shared" si="282"/>
        <v>0</v>
      </c>
      <c r="GS62" s="146">
        <f t="shared" si="283"/>
        <v>6</v>
      </c>
      <c r="GT62" s="310">
        <f t="shared" si="441"/>
        <v>0</v>
      </c>
      <c r="GU62" s="311">
        <f t="shared" si="285"/>
        <v>0</v>
      </c>
      <c r="GV62" s="146">
        <f t="shared" si="286"/>
        <v>8</v>
      </c>
      <c r="GW62" s="310">
        <f t="shared" si="442"/>
        <v>0</v>
      </c>
      <c r="GX62" s="311">
        <f t="shared" si="288"/>
        <v>0</v>
      </c>
      <c r="GY62" s="146">
        <f t="shared" si="289"/>
        <v>10</v>
      </c>
      <c r="GZ62" s="310">
        <f t="shared" si="443"/>
        <v>0</v>
      </c>
      <c r="HA62" s="311">
        <f t="shared" si="291"/>
        <v>0</v>
      </c>
      <c r="HB62" s="146">
        <f t="shared" si="292"/>
        <v>20</v>
      </c>
      <c r="HC62" s="310">
        <f t="shared" si="444"/>
        <v>0</v>
      </c>
      <c r="HD62" s="311">
        <f t="shared" si="294"/>
        <v>0</v>
      </c>
      <c r="HE62" s="146">
        <f t="shared" si="295"/>
        <v>40</v>
      </c>
      <c r="HF62" s="310">
        <f t="shared" si="445"/>
        <v>0</v>
      </c>
      <c r="HG62" s="311">
        <f t="shared" si="297"/>
        <v>0</v>
      </c>
      <c r="HH62" s="146">
        <f t="shared" si="298"/>
        <v>60</v>
      </c>
      <c r="HI62" s="310">
        <f t="shared" si="446"/>
        <v>0</v>
      </c>
      <c r="HJ62" s="311">
        <f t="shared" si="300"/>
        <v>0</v>
      </c>
      <c r="HK62" s="146">
        <f t="shared" si="301"/>
        <v>80</v>
      </c>
      <c r="HL62" s="310">
        <f t="shared" si="447"/>
        <v>0</v>
      </c>
      <c r="HM62" s="311">
        <f t="shared" si="303"/>
        <v>0</v>
      </c>
      <c r="HN62" s="146">
        <f t="shared" si="304"/>
        <v>100</v>
      </c>
      <c r="HO62" s="310">
        <f t="shared" si="448"/>
        <v>0</v>
      </c>
      <c r="HQ62" s="300"/>
      <c r="HR62" s="91"/>
      <c r="HV62" s="310"/>
      <c r="HW62" s="311">
        <v>1</v>
      </c>
      <c r="HX62" s="146">
        <v>1</v>
      </c>
      <c r="HY62" s="310">
        <f t="shared" si="449"/>
        <v>1.5e-5</v>
      </c>
      <c r="HZ62" s="311">
        <f t="shared" si="307"/>
        <v>1</v>
      </c>
      <c r="IA62" s="146">
        <f t="shared" si="308"/>
        <v>1</v>
      </c>
      <c r="IB62" s="310">
        <f t="shared" si="450"/>
        <v>3e-5</v>
      </c>
      <c r="IC62" s="311">
        <f t="shared" si="310"/>
        <v>1</v>
      </c>
      <c r="ID62" s="146">
        <f t="shared" si="311"/>
        <v>1</v>
      </c>
      <c r="IE62" s="310">
        <f t="shared" si="451"/>
        <v>4.5e-5</v>
      </c>
      <c r="IF62" s="311">
        <f t="shared" si="313"/>
        <v>1</v>
      </c>
      <c r="IG62" s="146">
        <f t="shared" si="314"/>
        <v>1</v>
      </c>
      <c r="IH62" s="310">
        <f t="shared" si="452"/>
        <v>6e-5</v>
      </c>
      <c r="II62" s="311">
        <f t="shared" si="316"/>
        <v>1</v>
      </c>
      <c r="IJ62" s="146">
        <f t="shared" si="317"/>
        <v>1</v>
      </c>
      <c r="IK62" s="310">
        <f t="shared" si="453"/>
        <v>7.50000000000001e-5</v>
      </c>
      <c r="IL62" s="311">
        <f t="shared" si="319"/>
        <v>1</v>
      </c>
      <c r="IM62" s="146">
        <f t="shared" si="320"/>
        <v>1</v>
      </c>
      <c r="IN62" s="310">
        <f t="shared" si="454"/>
        <v>0.00015</v>
      </c>
      <c r="IO62" s="311">
        <f t="shared" si="322"/>
        <v>1</v>
      </c>
      <c r="IP62" s="146">
        <f t="shared" si="323"/>
        <v>1</v>
      </c>
      <c r="IQ62" s="310">
        <f t="shared" si="455"/>
        <v>0.0003</v>
      </c>
      <c r="IR62" s="311">
        <f t="shared" si="325"/>
        <v>1</v>
      </c>
      <c r="IS62" s="146">
        <f t="shared" si="326"/>
        <v>1</v>
      </c>
      <c r="IT62" s="310">
        <f t="shared" si="456"/>
        <v>0.00045</v>
      </c>
      <c r="IU62" s="311">
        <f t="shared" si="328"/>
        <v>1</v>
      </c>
      <c r="IV62" s="146">
        <f t="shared" si="329"/>
        <v>1</v>
      </c>
      <c r="IW62" s="310">
        <f t="shared" si="457"/>
        <v>0.0006</v>
      </c>
      <c r="IX62" s="311">
        <f t="shared" si="331"/>
        <v>1</v>
      </c>
      <c r="IY62" s="146">
        <f t="shared" si="332"/>
        <v>1</v>
      </c>
      <c r="IZ62" s="310">
        <f t="shared" si="458"/>
        <v>0.000750000000000001</v>
      </c>
      <c r="JA62" s="311">
        <f t="shared" si="334"/>
        <v>1</v>
      </c>
      <c r="JB62" s="146">
        <f t="shared" si="335"/>
        <v>1</v>
      </c>
      <c r="JC62" s="310">
        <f t="shared" si="459"/>
        <v>0.0015</v>
      </c>
      <c r="JD62" s="311">
        <f t="shared" si="337"/>
        <v>1</v>
      </c>
      <c r="JE62" s="146">
        <f t="shared" si="338"/>
        <v>1</v>
      </c>
      <c r="JF62" s="310">
        <f t="shared" si="460"/>
        <v>0.003</v>
      </c>
      <c r="JG62" s="311">
        <f t="shared" si="340"/>
        <v>1</v>
      </c>
      <c r="JH62" s="146">
        <f t="shared" si="341"/>
        <v>1</v>
      </c>
      <c r="JI62" s="310">
        <f t="shared" si="461"/>
        <v>0.0045</v>
      </c>
      <c r="JJ62" s="311">
        <f t="shared" si="343"/>
        <v>1</v>
      </c>
      <c r="JK62" s="146">
        <f t="shared" si="344"/>
        <v>1</v>
      </c>
      <c r="JL62" s="310">
        <f t="shared" si="462"/>
        <v>0.006</v>
      </c>
      <c r="JM62" s="311">
        <f t="shared" si="346"/>
        <v>1</v>
      </c>
      <c r="JN62" s="146">
        <f t="shared" si="347"/>
        <v>1</v>
      </c>
      <c r="JO62" s="310">
        <f t="shared" si="463"/>
        <v>0.00750000000000001</v>
      </c>
      <c r="JP62" s="311">
        <f t="shared" si="349"/>
        <v>1</v>
      </c>
      <c r="JQ62" s="146">
        <f t="shared" si="350"/>
        <v>1</v>
      </c>
      <c r="JR62" s="310">
        <f t="shared" si="464"/>
        <v>0.015</v>
      </c>
      <c r="JS62" s="311">
        <f t="shared" si="352"/>
        <v>1</v>
      </c>
      <c r="JT62" s="146">
        <f t="shared" si="353"/>
        <v>1</v>
      </c>
      <c r="JU62" s="310">
        <f t="shared" si="465"/>
        <v>0.03</v>
      </c>
      <c r="JV62" s="311">
        <f t="shared" si="355"/>
        <v>1</v>
      </c>
      <c r="JW62" s="146">
        <f t="shared" si="356"/>
        <v>1</v>
      </c>
      <c r="JX62" s="310">
        <f t="shared" si="466"/>
        <v>0.045</v>
      </c>
      <c r="JY62" s="311">
        <f t="shared" si="358"/>
        <v>1</v>
      </c>
      <c r="JZ62" s="146">
        <f t="shared" si="359"/>
        <v>1</v>
      </c>
      <c r="KA62" s="310">
        <f t="shared" si="467"/>
        <v>0.06</v>
      </c>
      <c r="KB62" s="311">
        <f t="shared" si="361"/>
        <v>1</v>
      </c>
      <c r="KC62" s="146">
        <f t="shared" si="362"/>
        <v>1</v>
      </c>
      <c r="KD62" s="310">
        <f t="shared" si="468"/>
        <v>0.0750000000000001</v>
      </c>
      <c r="KI62" s="334">
        <f t="shared" ref="KI62:LB62" si="475">$AI62*KI$4/10000*$F62*KI$3/$KQ$1</f>
        <v>0</v>
      </c>
      <c r="KJ62" s="334">
        <f t="shared" si="475"/>
        <v>0</v>
      </c>
      <c r="KK62" s="334">
        <f t="shared" si="475"/>
        <v>0</v>
      </c>
      <c r="KL62" s="334">
        <f t="shared" si="475"/>
        <v>0.0054</v>
      </c>
      <c r="KM62" s="334">
        <f t="shared" si="475"/>
        <v>0.00675</v>
      </c>
      <c r="KN62" s="334">
        <f t="shared" si="475"/>
        <v>0.0135</v>
      </c>
      <c r="KO62" s="334">
        <f t="shared" si="475"/>
        <v>0.027</v>
      </c>
      <c r="KP62" s="334">
        <f t="shared" si="475"/>
        <v>0.0405</v>
      </c>
      <c r="KQ62" s="334">
        <f t="shared" si="475"/>
        <v>0.054</v>
      </c>
      <c r="KR62" s="334">
        <f t="shared" si="475"/>
        <v>0.0675</v>
      </c>
      <c r="KS62" s="334">
        <f t="shared" si="475"/>
        <v>0.135</v>
      </c>
      <c r="KT62" s="334">
        <f t="shared" si="475"/>
        <v>0.16875</v>
      </c>
      <c r="KU62" s="334">
        <f t="shared" si="475"/>
        <v>0.168723</v>
      </c>
      <c r="KV62" s="334">
        <f t="shared" si="475"/>
        <v>0.168696</v>
      </c>
      <c r="KW62" s="334">
        <f t="shared" si="475"/>
        <v>0.1686825</v>
      </c>
      <c r="KX62" s="334">
        <f t="shared" si="475"/>
        <v>0.168615</v>
      </c>
      <c r="KY62" s="334">
        <f t="shared" si="475"/>
        <v>0.16848</v>
      </c>
      <c r="KZ62" s="334">
        <f t="shared" si="475"/>
        <v>0.16848</v>
      </c>
      <c r="LA62" s="334">
        <f t="shared" si="475"/>
        <v>0.16848</v>
      </c>
      <c r="LB62" s="334">
        <f t="shared" si="475"/>
        <v>0.168075</v>
      </c>
      <c r="LI62" s="79">
        <v>0</v>
      </c>
      <c r="LJ62" s="79">
        <v>0</v>
      </c>
      <c r="LK62" s="79">
        <v>0</v>
      </c>
      <c r="LN62" s="108"/>
      <c r="LO62" s="343">
        <v>0.05</v>
      </c>
      <c r="LP62" s="343">
        <v>0.05</v>
      </c>
      <c r="LQ62" s="343">
        <v>0.05</v>
      </c>
      <c r="LR62" s="343">
        <v>0.05</v>
      </c>
      <c r="LS62" s="343">
        <v>0.05</v>
      </c>
      <c r="LT62" s="343">
        <v>0.025</v>
      </c>
      <c r="LU62" s="343">
        <v>0.025</v>
      </c>
      <c r="LV62" s="343">
        <v>0.025</v>
      </c>
      <c r="LW62" s="343">
        <v>0.025</v>
      </c>
      <c r="LX62" s="343">
        <v>0.025</v>
      </c>
      <c r="LY62" s="343">
        <v>0.005</v>
      </c>
      <c r="LZ62" s="343">
        <v>0.005</v>
      </c>
      <c r="MA62" s="343">
        <v>0.005</v>
      </c>
      <c r="MB62" s="343">
        <v>0.005</v>
      </c>
      <c r="MC62" s="343">
        <v>0.005</v>
      </c>
      <c r="MD62" s="343">
        <v>0.0009</v>
      </c>
      <c r="ME62" s="343">
        <v>0.0009</v>
      </c>
      <c r="MF62" s="343">
        <v>0.0009</v>
      </c>
      <c r="MG62" s="343">
        <v>0.0009</v>
      </c>
      <c r="MH62" s="343">
        <v>0.0009</v>
      </c>
      <c r="MI62" s="343">
        <v>0.0006</v>
      </c>
      <c r="MJ62" s="343">
        <v>0.00045</v>
      </c>
      <c r="MK62" s="343">
        <v>0.0004</v>
      </c>
      <c r="ML62" s="343">
        <v>0.0003</v>
      </c>
      <c r="MM62" s="343">
        <v>0.00025</v>
      </c>
      <c r="MN62" s="343">
        <v>0.00025</v>
      </c>
      <c r="MO62" s="343">
        <v>0.0002</v>
      </c>
      <c r="MP62" s="343">
        <v>0.0002</v>
      </c>
      <c r="MQ62" s="343"/>
      <c r="MR62" s="104">
        <v>1</v>
      </c>
      <c r="MS62" s="104">
        <v>1</v>
      </c>
      <c r="MT62" s="104">
        <v>1</v>
      </c>
      <c r="MU62" s="104">
        <v>1</v>
      </c>
      <c r="MV62" s="104">
        <v>1</v>
      </c>
      <c r="MW62" s="104">
        <v>1</v>
      </c>
      <c r="MX62" s="91">
        <v>1</v>
      </c>
      <c r="MY62" s="91">
        <v>1</v>
      </c>
      <c r="MZ62" s="91">
        <v>1</v>
      </c>
      <c r="NA62" s="91">
        <v>1</v>
      </c>
      <c r="NB62" s="91">
        <v>1</v>
      </c>
      <c r="NC62" s="91">
        <v>1</v>
      </c>
      <c r="ND62" s="91">
        <v>1</v>
      </c>
      <c r="NE62" s="91">
        <v>1</v>
      </c>
      <c r="NF62" s="91">
        <v>1</v>
      </c>
      <c r="NG62" s="91">
        <v>2</v>
      </c>
      <c r="NH62" s="91">
        <v>2</v>
      </c>
      <c r="NI62" s="91">
        <v>2</v>
      </c>
      <c r="NJ62" s="91">
        <v>2</v>
      </c>
      <c r="NK62" s="91">
        <v>2</v>
      </c>
      <c r="NL62" s="91">
        <v>2</v>
      </c>
      <c r="NM62" s="91">
        <v>2</v>
      </c>
      <c r="NN62" s="91">
        <v>2</v>
      </c>
      <c r="NO62" s="91">
        <v>2</v>
      </c>
      <c r="NP62" s="91">
        <v>2</v>
      </c>
      <c r="NQ62" s="91">
        <v>2</v>
      </c>
      <c r="NR62" s="91">
        <v>2</v>
      </c>
      <c r="NS62" s="91">
        <v>2</v>
      </c>
      <c r="NT62" s="91"/>
      <c r="NU62" s="345">
        <f t="shared" si="365"/>
        <v>0.00675</v>
      </c>
      <c r="NV62" s="345">
        <f t="shared" si="366"/>
        <v>0.0135</v>
      </c>
      <c r="NW62" s="345">
        <f t="shared" si="367"/>
        <v>0.02025</v>
      </c>
      <c r="NX62" s="345">
        <f t="shared" si="368"/>
        <v>0.027</v>
      </c>
      <c r="NY62" s="345">
        <f t="shared" si="369"/>
        <v>0.03375</v>
      </c>
      <c r="NZ62" s="345">
        <f t="shared" si="370"/>
        <v>0.03375</v>
      </c>
      <c r="OA62" s="345">
        <f t="shared" si="371"/>
        <v>0.0675</v>
      </c>
      <c r="OB62" s="345">
        <f t="shared" si="372"/>
        <v>0.10125</v>
      </c>
      <c r="OC62" s="345">
        <f t="shared" si="373"/>
        <v>0.135</v>
      </c>
      <c r="OD62" s="345">
        <f t="shared" si="374"/>
        <v>0.16875</v>
      </c>
      <c r="OE62" s="345">
        <f t="shared" si="375"/>
        <v>0.0675</v>
      </c>
      <c r="OF62" s="345">
        <f t="shared" si="376"/>
        <v>0.135</v>
      </c>
      <c r="OG62" s="345">
        <f t="shared" si="377"/>
        <v>0.2025</v>
      </c>
      <c r="OH62" s="345">
        <f t="shared" si="378"/>
        <v>0.27</v>
      </c>
      <c r="OI62" s="345">
        <f t="shared" si="379"/>
        <v>0.3375</v>
      </c>
      <c r="OJ62" s="345">
        <f t="shared" si="380"/>
        <v>0.06075</v>
      </c>
      <c r="OK62" s="345">
        <f t="shared" si="381"/>
        <v>0.1215</v>
      </c>
      <c r="OL62" s="345">
        <f t="shared" si="382"/>
        <v>0.18225</v>
      </c>
      <c r="OM62" s="345">
        <f t="shared" si="383"/>
        <v>0.243</v>
      </c>
      <c r="ON62" s="345">
        <f t="shared" si="384"/>
        <v>0.30375</v>
      </c>
      <c r="OO62" s="345">
        <f t="shared" si="385"/>
        <v>0.30375</v>
      </c>
      <c r="OP62" s="345">
        <f t="shared" si="386"/>
        <v>0.30375</v>
      </c>
      <c r="OQ62" s="345">
        <f t="shared" si="387"/>
        <v>0.3375</v>
      </c>
      <c r="OR62" s="345">
        <f t="shared" si="388"/>
        <v>0.30375</v>
      </c>
      <c r="OS62" s="345">
        <f t="shared" si="389"/>
        <v>0.2953125</v>
      </c>
      <c r="OT62" s="345">
        <f t="shared" si="390"/>
        <v>0.3375</v>
      </c>
      <c r="OU62" s="345">
        <f t="shared" si="391"/>
        <v>0.30375</v>
      </c>
      <c r="OV62" s="345">
        <f t="shared" si="392"/>
        <v>0.3375</v>
      </c>
      <c r="OY62" s="359"/>
      <c r="OZ62" s="357" t="s">
        <v>474</v>
      </c>
      <c r="PA62" s="357" t="s">
        <v>475</v>
      </c>
      <c r="PE62" s="369"/>
      <c r="PF62" s="370">
        <f>PF$3*$F62*$AG62*PF$4/'[1]Sheet3 '!$AJ$5</f>
        <v>0.0378</v>
      </c>
      <c r="PG62" s="370">
        <f>PG$3*$F62*$AG62*PG$4/'[1]Sheet3 '!$AJ$5</f>
        <v>0.0377865</v>
      </c>
      <c r="PH62" s="370">
        <f>PH$3*$F62*$AG62*PH$4/'[1]Sheet3 '!$AJ$5</f>
        <v>0.0378</v>
      </c>
      <c r="PI62" s="370">
        <f>PI$3*$F62*$AG62*PI$4/'[1]Sheet3 '!$AJ$5</f>
        <v>0.03402</v>
      </c>
      <c r="PJ62" s="370">
        <f>PJ$3*$F62*$AG62*PJ$4/'[1]Sheet3 '!$AJ$5</f>
        <v>0.03402</v>
      </c>
      <c r="PK62" s="370">
        <f>PK$3*$F62*$AG62*PK$4/'[1]Sheet3 '!$AJ$5</f>
        <v>0.0324</v>
      </c>
      <c r="PL62" s="370">
        <f>PL$3*$F62*$AG62*PL$4/'[1]Sheet3 '!$AJ$5</f>
        <v>0.02916</v>
      </c>
      <c r="PM62" s="370">
        <f>PM$3*$F62*$AG62*PM$4/'[1]Sheet3 '!$AJ$5</f>
        <v>0.02754</v>
      </c>
      <c r="PN62" s="370">
        <f>PN$3*$F62*$AG62*PN$4/'[1]Sheet3 '!$AJ$5</f>
        <v>0.025002</v>
      </c>
      <c r="PO62" s="370">
        <f>PO$3*$F62*$AG62*PO$4/'[1]Sheet3 '!$AJ$5</f>
        <v>0.0216</v>
      </c>
      <c r="PP62" s="370">
        <f>PP$3*$F62*$AG62*PP$4/'[1]Sheet3 '!$AJ$5</f>
        <v>0.01944</v>
      </c>
      <c r="PQ62" s="370">
        <f>PQ$3*$F62*$AG62*PQ$4/'[1]Sheet3 '!$AJ$5</f>
        <v>0.01728</v>
      </c>
      <c r="PR62" s="370">
        <f>PR$3*$F62*$AG62*PR$4/'[1]Sheet3 '!$AJ$5</f>
        <v>0.0108</v>
      </c>
      <c r="PS62" s="367"/>
      <c r="PT62" s="367"/>
      <c r="PU62" s="367"/>
    </row>
    <row r="63" ht="16.2" spans="1:437">
      <c r="A63" s="39">
        <v>54</v>
      </c>
      <c r="B63" s="39" t="s">
        <v>625</v>
      </c>
      <c r="C63" s="39">
        <v>5</v>
      </c>
      <c r="D63" s="39">
        <v>-1</v>
      </c>
      <c r="E63" s="39"/>
      <c r="F63" s="39">
        <v>150</v>
      </c>
      <c r="G63" s="120" t="s">
        <v>468</v>
      </c>
      <c r="H63" s="39">
        <f t="shared" si="232"/>
        <v>150</v>
      </c>
      <c r="I63" s="127"/>
      <c r="J63" s="39">
        <f t="shared" si="419"/>
        <v>150</v>
      </c>
      <c r="K63" s="127" t="s">
        <v>469</v>
      </c>
      <c r="L63" s="127"/>
      <c r="M63" s="128">
        <f t="shared" si="178"/>
        <v>54</v>
      </c>
      <c r="N63" s="39">
        <f t="shared" si="396"/>
        <v>0</v>
      </c>
      <c r="O63" s="39">
        <f t="shared" si="397"/>
        <v>0</v>
      </c>
      <c r="P63" s="39">
        <v>0</v>
      </c>
      <c r="Q63" s="140">
        <v>0.104167</v>
      </c>
      <c r="R63" s="91">
        <v>2</v>
      </c>
      <c r="S63" s="141">
        <v>0</v>
      </c>
      <c r="T63" s="146">
        <f t="shared" si="233"/>
        <v>0.05</v>
      </c>
      <c r="U63" s="145">
        <v>0</v>
      </c>
      <c r="V63" s="143" t="s">
        <v>287</v>
      </c>
      <c r="W63" s="147">
        <v>0</v>
      </c>
      <c r="X63" s="145">
        <v>9</v>
      </c>
      <c r="Y63" s="166">
        <v>1</v>
      </c>
      <c r="Z63" s="143" t="str">
        <f t="shared" si="470"/>
        <v>[[0,1],[0,1],[0,1],[0,1],[0,1],[0,1],[0,1],[0,1],[0,1],[0,1],[0,2],[0,4],[0,6],[0,8],[0,10],[0,20],[0,40],[0,60],[0,80],[0,100]]</v>
      </c>
      <c r="AA63" s="143">
        <v>1</v>
      </c>
      <c r="AB63" s="143">
        <v>1</v>
      </c>
      <c r="AC63" s="143" t="str">
        <f t="shared" si="234"/>
        <v>[[1,1],[1,1],[1,1],[1,1],[1,1],[1,1],[1,1],[1,1],[1,1],[1,1],[1,1],[1,1],[1,1],[1,1],[1,1],[1,1],[1,1],[1,1],[1,1],[1,1]]</v>
      </c>
      <c r="AD63" s="39">
        <v>0</v>
      </c>
      <c r="AE63" s="170">
        <v>1</v>
      </c>
      <c r="AF63" s="168">
        <f t="shared" si="226"/>
        <v>0</v>
      </c>
      <c r="AG63" s="168">
        <v>0.1</v>
      </c>
      <c r="AH63" s="168">
        <v>0</v>
      </c>
      <c r="AI63" s="186">
        <v>0.05</v>
      </c>
      <c r="AJ63" s="186">
        <f>AJ61</f>
        <v>0</v>
      </c>
      <c r="AK63" s="186">
        <f>AK61</f>
        <v>0</v>
      </c>
      <c r="AL63" s="187">
        <v>0</v>
      </c>
      <c r="AM63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63" s="39" t="str">
        <f t="shared" si="471"/>
        <v>[[2,5],[3,2],[4,1]]</v>
      </c>
      <c r="AO63" s="195" t="str">
        <f t="shared" si="424"/>
        <v>[0.8,0.4,0.266667]</v>
      </c>
      <c r="AP63" s="195">
        <v>0</v>
      </c>
      <c r="AQ63" s="195">
        <v>1</v>
      </c>
      <c r="AR63" s="195">
        <f t="shared" si="236"/>
        <v>1</v>
      </c>
      <c r="AS63" s="195">
        <v>1</v>
      </c>
      <c r="AT63" s="195">
        <v>1</v>
      </c>
      <c r="AU63" s="195" t="s">
        <v>288</v>
      </c>
      <c r="AV63" s="195">
        <v>3</v>
      </c>
      <c r="AW63" s="199">
        <v>12</v>
      </c>
      <c r="AX63" s="39">
        <v>1</v>
      </c>
      <c r="AY63" s="39">
        <v>0</v>
      </c>
      <c r="AZ63" s="96">
        <v>2</v>
      </c>
      <c r="BA63" s="96"/>
      <c r="BB63" s="96" t="s">
        <v>365</v>
      </c>
      <c r="BC63" s="195" t="s">
        <v>626</v>
      </c>
      <c r="BD63" s="195" t="s">
        <v>627</v>
      </c>
      <c r="BE63" s="195" t="s">
        <v>623</v>
      </c>
      <c r="BF63" s="39" t="str">
        <f>BE63</f>
        <v>0.66,0.45,0.45</v>
      </c>
      <c r="BG63" s="39">
        <v>1</v>
      </c>
      <c r="BH63" s="39">
        <v>1</v>
      </c>
      <c r="BI63" s="200" t="s">
        <v>458</v>
      </c>
      <c r="BJ63" s="205">
        <v>1</v>
      </c>
      <c r="BK63" s="203">
        <v>0.6</v>
      </c>
      <c r="BL63" s="96">
        <f t="shared" si="474"/>
        <v>150</v>
      </c>
      <c r="BM63" s="96" t="s">
        <v>291</v>
      </c>
      <c r="BN63" s="96">
        <v>1</v>
      </c>
      <c r="BO63" s="96" t="s">
        <v>292</v>
      </c>
      <c r="BP63" s="96" t="s">
        <v>401</v>
      </c>
      <c r="BQ63" s="207" t="s">
        <v>628</v>
      </c>
      <c r="BR63" s="207" t="s">
        <v>628</v>
      </c>
      <c r="BS63" s="128">
        <v>58500</v>
      </c>
      <c r="BT63" s="128">
        <v>2</v>
      </c>
      <c r="BU63" s="127"/>
      <c r="BV63" s="127"/>
      <c r="BW63" s="127" t="s">
        <v>295</v>
      </c>
      <c r="BX63" s="218">
        <v>0</v>
      </c>
      <c r="BY63" s="128">
        <f t="shared" si="237"/>
        <v>15</v>
      </c>
      <c r="BZ63" s="219" t="str">
        <f t="shared" si="238"/>
        <v>[15,6,0,15]</v>
      </c>
      <c r="CA63" s="42">
        <v>0</v>
      </c>
      <c r="CB63" s="42">
        <v>0</v>
      </c>
      <c r="CC63" s="42">
        <v>1</v>
      </c>
      <c r="CD63" s="42">
        <v>1</v>
      </c>
      <c r="CE63" s="42">
        <v>1</v>
      </c>
      <c r="CF63" s="42">
        <v>0</v>
      </c>
      <c r="CG63" s="42">
        <v>1</v>
      </c>
      <c r="CH63" s="42" t="str">
        <f t="shared" si="398"/>
        <v>0,0,0,0,0,0,0</v>
      </c>
      <c r="CI63" s="42" t="str">
        <f t="shared" si="399"/>
        <v/>
      </c>
      <c r="CJ63" s="42"/>
      <c r="CK63" s="42"/>
      <c r="CL63" s="42"/>
      <c r="CM63" s="42"/>
      <c r="CN63" s="42"/>
      <c r="CO63" s="42"/>
      <c r="CP63" s="42"/>
      <c r="CQ63" s="42"/>
      <c r="CR63" s="42"/>
      <c r="CS63" s="53" t="s">
        <v>297</v>
      </c>
      <c r="CT63" s="53">
        <v>1</v>
      </c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 t="s">
        <v>629</v>
      </c>
      <c r="DV63" s="42">
        <f>IF(C63&lt;4,MIN($DW$1*$DX$2,F63*$DW$2),F63*0.1)</f>
        <v>15</v>
      </c>
      <c r="DW63" s="128">
        <f>IF(F63&lt;=10,F63,MIN($DW$1*$DX$2,F63*$DW$2,6))</f>
        <v>6</v>
      </c>
      <c r="DX63" s="128">
        <f>IF(C63&lt;=4,F63,0)</f>
        <v>0</v>
      </c>
      <c r="DY63" s="128">
        <f t="shared" si="239"/>
        <v>15</v>
      </c>
      <c r="DZ63" s="128"/>
      <c r="EC63" s="258"/>
      <c r="EK63" s="269">
        <f t="shared" si="240"/>
        <v>165</v>
      </c>
      <c r="EL63" s="270">
        <f>EL62</f>
        <v>0.1</v>
      </c>
      <c r="EM63" s="271">
        <v>2</v>
      </c>
      <c r="EN63" s="108">
        <v>5</v>
      </c>
      <c r="EO63" s="271">
        <v>3</v>
      </c>
      <c r="EP63" s="108">
        <v>2</v>
      </c>
      <c r="EQ63" s="271">
        <v>4</v>
      </c>
      <c r="ER63" s="108">
        <v>1</v>
      </c>
      <c r="ES63" s="108">
        <f t="shared" si="241"/>
        <v>2.5</v>
      </c>
      <c r="ET63" s="108">
        <f t="shared" si="242"/>
        <v>7.5</v>
      </c>
      <c r="EU63" s="283">
        <f t="shared" si="243"/>
        <v>0.8</v>
      </c>
      <c r="EV63" s="108">
        <f t="shared" si="244"/>
        <v>15</v>
      </c>
      <c r="EW63" s="293">
        <f t="shared" si="245"/>
        <v>0.4</v>
      </c>
      <c r="EX63" s="108">
        <f t="shared" si="246"/>
        <v>22.5</v>
      </c>
      <c r="EY63" s="294">
        <f t="shared" si="247"/>
        <v>0.266667</v>
      </c>
      <c r="FB63" s="300"/>
      <c r="FC63" s="91"/>
      <c r="FG63" s="310"/>
      <c r="FH63" s="311">
        <v>0</v>
      </c>
      <c r="FI63" s="146">
        <v>1</v>
      </c>
      <c r="FJ63" s="310">
        <f t="shared" si="429"/>
        <v>0</v>
      </c>
      <c r="FK63" s="311">
        <f t="shared" si="249"/>
        <v>0</v>
      </c>
      <c r="FL63" s="146">
        <f t="shared" si="250"/>
        <v>1</v>
      </c>
      <c r="FM63" s="310">
        <f t="shared" si="430"/>
        <v>0</v>
      </c>
      <c r="FN63" s="311">
        <f t="shared" si="252"/>
        <v>0</v>
      </c>
      <c r="FO63" s="146">
        <f t="shared" si="253"/>
        <v>1</v>
      </c>
      <c r="FP63" s="310">
        <f t="shared" si="431"/>
        <v>0</v>
      </c>
      <c r="FQ63" s="311">
        <f t="shared" si="255"/>
        <v>0</v>
      </c>
      <c r="FR63" s="146">
        <f t="shared" si="256"/>
        <v>1</v>
      </c>
      <c r="FS63" s="310">
        <f t="shared" si="432"/>
        <v>0</v>
      </c>
      <c r="FT63" s="311">
        <f t="shared" si="258"/>
        <v>0</v>
      </c>
      <c r="FU63" s="146">
        <f t="shared" si="259"/>
        <v>1</v>
      </c>
      <c r="FV63" s="310">
        <f t="shared" si="433"/>
        <v>0</v>
      </c>
      <c r="FW63" s="311">
        <f t="shared" si="261"/>
        <v>0</v>
      </c>
      <c r="FX63" s="146">
        <f t="shared" si="262"/>
        <v>1</v>
      </c>
      <c r="FY63" s="310">
        <f t="shared" si="434"/>
        <v>0</v>
      </c>
      <c r="FZ63" s="311">
        <f t="shared" si="264"/>
        <v>0</v>
      </c>
      <c r="GA63" s="146">
        <f t="shared" si="265"/>
        <v>1</v>
      </c>
      <c r="GB63" s="310">
        <f t="shared" si="435"/>
        <v>0</v>
      </c>
      <c r="GC63" s="311">
        <f t="shared" si="267"/>
        <v>0</v>
      </c>
      <c r="GD63" s="146">
        <f t="shared" si="268"/>
        <v>1</v>
      </c>
      <c r="GE63" s="310">
        <f t="shared" si="436"/>
        <v>0</v>
      </c>
      <c r="GF63" s="311">
        <f t="shared" si="270"/>
        <v>0</v>
      </c>
      <c r="GG63" s="146">
        <f t="shared" si="271"/>
        <v>1</v>
      </c>
      <c r="GH63" s="310">
        <f t="shared" si="437"/>
        <v>0</v>
      </c>
      <c r="GI63" s="311">
        <f t="shared" si="273"/>
        <v>0</v>
      </c>
      <c r="GJ63" s="146">
        <f t="shared" si="274"/>
        <v>1</v>
      </c>
      <c r="GK63" s="310">
        <f t="shared" si="438"/>
        <v>0</v>
      </c>
      <c r="GL63" s="311">
        <f t="shared" si="276"/>
        <v>0</v>
      </c>
      <c r="GM63" s="146">
        <f t="shared" si="277"/>
        <v>2</v>
      </c>
      <c r="GN63" s="310">
        <f t="shared" si="439"/>
        <v>0</v>
      </c>
      <c r="GO63" s="311">
        <f t="shared" si="279"/>
        <v>0</v>
      </c>
      <c r="GP63" s="146">
        <f t="shared" si="280"/>
        <v>4</v>
      </c>
      <c r="GQ63" s="310">
        <f t="shared" si="440"/>
        <v>0</v>
      </c>
      <c r="GR63" s="311">
        <f t="shared" si="282"/>
        <v>0</v>
      </c>
      <c r="GS63" s="146">
        <f t="shared" si="283"/>
        <v>6</v>
      </c>
      <c r="GT63" s="310">
        <f t="shared" si="441"/>
        <v>0</v>
      </c>
      <c r="GU63" s="311">
        <f t="shared" si="285"/>
        <v>0</v>
      </c>
      <c r="GV63" s="146">
        <f t="shared" si="286"/>
        <v>8</v>
      </c>
      <c r="GW63" s="310">
        <f t="shared" si="442"/>
        <v>0</v>
      </c>
      <c r="GX63" s="311">
        <f t="shared" si="288"/>
        <v>0</v>
      </c>
      <c r="GY63" s="146">
        <f t="shared" si="289"/>
        <v>10</v>
      </c>
      <c r="GZ63" s="310">
        <f t="shared" si="443"/>
        <v>0</v>
      </c>
      <c r="HA63" s="311">
        <f t="shared" si="291"/>
        <v>0</v>
      </c>
      <c r="HB63" s="146">
        <f t="shared" si="292"/>
        <v>20</v>
      </c>
      <c r="HC63" s="310">
        <f t="shared" si="444"/>
        <v>0</v>
      </c>
      <c r="HD63" s="311">
        <f t="shared" si="294"/>
        <v>0</v>
      </c>
      <c r="HE63" s="146">
        <f t="shared" si="295"/>
        <v>40</v>
      </c>
      <c r="HF63" s="310">
        <f t="shared" si="445"/>
        <v>0</v>
      </c>
      <c r="HG63" s="311">
        <f t="shared" si="297"/>
        <v>0</v>
      </c>
      <c r="HH63" s="146">
        <f t="shared" si="298"/>
        <v>60</v>
      </c>
      <c r="HI63" s="310">
        <f t="shared" si="446"/>
        <v>0</v>
      </c>
      <c r="HJ63" s="311">
        <f t="shared" si="300"/>
        <v>0</v>
      </c>
      <c r="HK63" s="146">
        <f t="shared" si="301"/>
        <v>80</v>
      </c>
      <c r="HL63" s="310">
        <f t="shared" si="447"/>
        <v>0</v>
      </c>
      <c r="HM63" s="311">
        <f t="shared" si="303"/>
        <v>0</v>
      </c>
      <c r="HN63" s="146">
        <f t="shared" si="304"/>
        <v>100</v>
      </c>
      <c r="HO63" s="310">
        <f t="shared" si="448"/>
        <v>0</v>
      </c>
      <c r="HQ63" s="300"/>
      <c r="HR63" s="91"/>
      <c r="HV63" s="310"/>
      <c r="HW63" s="311">
        <v>1</v>
      </c>
      <c r="HX63" s="146">
        <v>1</v>
      </c>
      <c r="HY63" s="310">
        <f t="shared" si="449"/>
        <v>1.66666666666667e-5</v>
      </c>
      <c r="HZ63" s="311">
        <f t="shared" si="307"/>
        <v>1</v>
      </c>
      <c r="IA63" s="146">
        <f t="shared" si="308"/>
        <v>1</v>
      </c>
      <c r="IB63" s="310">
        <f t="shared" si="450"/>
        <v>3.33333333333334e-5</v>
      </c>
      <c r="IC63" s="311">
        <f t="shared" si="310"/>
        <v>1</v>
      </c>
      <c r="ID63" s="146">
        <f t="shared" si="311"/>
        <v>1</v>
      </c>
      <c r="IE63" s="310">
        <f t="shared" si="451"/>
        <v>5e-5</v>
      </c>
      <c r="IF63" s="311">
        <f t="shared" si="313"/>
        <v>1</v>
      </c>
      <c r="IG63" s="146">
        <f t="shared" si="314"/>
        <v>1</v>
      </c>
      <c r="IH63" s="310">
        <f t="shared" si="452"/>
        <v>6.66666666666667e-5</v>
      </c>
      <c r="II63" s="311">
        <f t="shared" si="316"/>
        <v>1</v>
      </c>
      <c r="IJ63" s="146">
        <f t="shared" si="317"/>
        <v>1</v>
      </c>
      <c r="IK63" s="310">
        <f t="shared" si="453"/>
        <v>8.33333333333334e-5</v>
      </c>
      <c r="IL63" s="311">
        <f t="shared" si="319"/>
        <v>1</v>
      </c>
      <c r="IM63" s="146">
        <f t="shared" si="320"/>
        <v>1</v>
      </c>
      <c r="IN63" s="310">
        <f t="shared" si="454"/>
        <v>0.000166666666666667</v>
      </c>
      <c r="IO63" s="311">
        <f t="shared" si="322"/>
        <v>1</v>
      </c>
      <c r="IP63" s="146">
        <f t="shared" si="323"/>
        <v>1</v>
      </c>
      <c r="IQ63" s="310">
        <f t="shared" si="455"/>
        <v>0.000333333333333334</v>
      </c>
      <c r="IR63" s="311">
        <f t="shared" si="325"/>
        <v>1</v>
      </c>
      <c r="IS63" s="146">
        <f t="shared" si="326"/>
        <v>1</v>
      </c>
      <c r="IT63" s="310">
        <f t="shared" si="456"/>
        <v>0.0005</v>
      </c>
      <c r="IU63" s="311">
        <f t="shared" si="328"/>
        <v>1</v>
      </c>
      <c r="IV63" s="146">
        <f t="shared" si="329"/>
        <v>1</v>
      </c>
      <c r="IW63" s="310">
        <f t="shared" si="457"/>
        <v>0.000666666666666667</v>
      </c>
      <c r="IX63" s="311">
        <f t="shared" si="331"/>
        <v>1</v>
      </c>
      <c r="IY63" s="146">
        <f t="shared" si="332"/>
        <v>1</v>
      </c>
      <c r="IZ63" s="310">
        <f t="shared" si="458"/>
        <v>0.000833333333333334</v>
      </c>
      <c r="JA63" s="311">
        <f t="shared" si="334"/>
        <v>1</v>
      </c>
      <c r="JB63" s="146">
        <f t="shared" si="335"/>
        <v>1</v>
      </c>
      <c r="JC63" s="310">
        <f t="shared" si="459"/>
        <v>0.00166666666666667</v>
      </c>
      <c r="JD63" s="311">
        <f t="shared" si="337"/>
        <v>1</v>
      </c>
      <c r="JE63" s="146">
        <f t="shared" si="338"/>
        <v>1</v>
      </c>
      <c r="JF63" s="310">
        <f t="shared" si="460"/>
        <v>0.00333333333333334</v>
      </c>
      <c r="JG63" s="311">
        <f t="shared" si="340"/>
        <v>1</v>
      </c>
      <c r="JH63" s="146">
        <f t="shared" si="341"/>
        <v>1</v>
      </c>
      <c r="JI63" s="310">
        <f t="shared" si="461"/>
        <v>0.005</v>
      </c>
      <c r="JJ63" s="311">
        <f t="shared" si="343"/>
        <v>1</v>
      </c>
      <c r="JK63" s="146">
        <f t="shared" si="344"/>
        <v>1</v>
      </c>
      <c r="JL63" s="310">
        <f t="shared" si="462"/>
        <v>0.00666666666666667</v>
      </c>
      <c r="JM63" s="311">
        <f t="shared" si="346"/>
        <v>1</v>
      </c>
      <c r="JN63" s="146">
        <f t="shared" si="347"/>
        <v>1</v>
      </c>
      <c r="JO63" s="310">
        <f t="shared" si="463"/>
        <v>0.00833333333333334</v>
      </c>
      <c r="JP63" s="311">
        <f t="shared" si="349"/>
        <v>1</v>
      </c>
      <c r="JQ63" s="146">
        <f t="shared" si="350"/>
        <v>1</v>
      </c>
      <c r="JR63" s="310">
        <f t="shared" si="464"/>
        <v>0.0166666666666667</v>
      </c>
      <c r="JS63" s="311">
        <f t="shared" si="352"/>
        <v>1</v>
      </c>
      <c r="JT63" s="146">
        <f t="shared" si="353"/>
        <v>1</v>
      </c>
      <c r="JU63" s="310">
        <f t="shared" si="465"/>
        <v>0.0333333333333334</v>
      </c>
      <c r="JV63" s="311">
        <f t="shared" si="355"/>
        <v>1</v>
      </c>
      <c r="JW63" s="146">
        <f t="shared" si="356"/>
        <v>1</v>
      </c>
      <c r="JX63" s="310">
        <f t="shared" si="466"/>
        <v>0.05</v>
      </c>
      <c r="JY63" s="311">
        <f t="shared" si="358"/>
        <v>1</v>
      </c>
      <c r="JZ63" s="146">
        <f t="shared" si="359"/>
        <v>1</v>
      </c>
      <c r="KA63" s="310">
        <f t="shared" si="467"/>
        <v>0.0666666666666667</v>
      </c>
      <c r="KB63" s="311">
        <f t="shared" si="361"/>
        <v>1</v>
      </c>
      <c r="KC63" s="146">
        <f t="shared" si="362"/>
        <v>1</v>
      </c>
      <c r="KD63" s="310">
        <f t="shared" si="468"/>
        <v>0.0833333333333334</v>
      </c>
      <c r="KI63" s="334">
        <f t="shared" ref="KI63:LB63" si="476">$AI63*KI$4/10000*$F63*KI$3/$KQ$1</f>
        <v>0</v>
      </c>
      <c r="KJ63" s="334">
        <f t="shared" si="476"/>
        <v>0</v>
      </c>
      <c r="KK63" s="334">
        <f t="shared" si="476"/>
        <v>0</v>
      </c>
      <c r="KL63" s="334">
        <f t="shared" si="476"/>
        <v>0.006</v>
      </c>
      <c r="KM63" s="334">
        <f t="shared" si="476"/>
        <v>0.0075</v>
      </c>
      <c r="KN63" s="334">
        <f t="shared" si="476"/>
        <v>0.015</v>
      </c>
      <c r="KO63" s="334">
        <f t="shared" si="476"/>
        <v>0.03</v>
      </c>
      <c r="KP63" s="334">
        <f t="shared" si="476"/>
        <v>0.045</v>
      </c>
      <c r="KQ63" s="334">
        <f t="shared" si="476"/>
        <v>0.06</v>
      </c>
      <c r="KR63" s="334">
        <f t="shared" si="476"/>
        <v>0.075</v>
      </c>
      <c r="KS63" s="334">
        <f t="shared" si="476"/>
        <v>0.15</v>
      </c>
      <c r="KT63" s="334">
        <f t="shared" si="476"/>
        <v>0.1875</v>
      </c>
      <c r="KU63" s="334">
        <f t="shared" si="476"/>
        <v>0.18747</v>
      </c>
      <c r="KV63" s="334">
        <f t="shared" si="476"/>
        <v>0.18744</v>
      </c>
      <c r="KW63" s="334">
        <f t="shared" si="476"/>
        <v>0.187425</v>
      </c>
      <c r="KX63" s="334">
        <f t="shared" si="476"/>
        <v>0.18735</v>
      </c>
      <c r="KY63" s="334">
        <f t="shared" si="476"/>
        <v>0.1872</v>
      </c>
      <c r="KZ63" s="334">
        <f t="shared" si="476"/>
        <v>0.1872</v>
      </c>
      <c r="LA63" s="334">
        <f t="shared" si="476"/>
        <v>0.1872</v>
      </c>
      <c r="LB63" s="334">
        <f t="shared" si="476"/>
        <v>0.18675</v>
      </c>
      <c r="LI63" s="79">
        <v>0</v>
      </c>
      <c r="LJ63" s="79">
        <v>0</v>
      </c>
      <c r="LK63" s="79">
        <v>0</v>
      </c>
      <c r="LN63" s="108"/>
      <c r="LO63" s="343">
        <v>0.05</v>
      </c>
      <c r="LP63" s="343">
        <v>0.05</v>
      </c>
      <c r="LQ63" s="343">
        <v>0.05</v>
      </c>
      <c r="LR63" s="343">
        <v>0.05</v>
      </c>
      <c r="LS63" s="343">
        <v>0.05</v>
      </c>
      <c r="LT63" s="343">
        <v>0.025</v>
      </c>
      <c r="LU63" s="343">
        <v>0.025</v>
      </c>
      <c r="LV63" s="343">
        <v>0.025</v>
      </c>
      <c r="LW63" s="343">
        <v>0.025</v>
      </c>
      <c r="LX63" s="343">
        <v>0.025</v>
      </c>
      <c r="LY63" s="343">
        <v>0.005</v>
      </c>
      <c r="LZ63" s="343">
        <v>0.005</v>
      </c>
      <c r="MA63" s="343">
        <v>0.005</v>
      </c>
      <c r="MB63" s="343">
        <v>0.005</v>
      </c>
      <c r="MC63" s="343">
        <v>0.005</v>
      </c>
      <c r="MD63" s="343">
        <v>0.0009</v>
      </c>
      <c r="ME63" s="343">
        <v>0.0009</v>
      </c>
      <c r="MF63" s="343">
        <v>0.0009</v>
      </c>
      <c r="MG63" s="343">
        <v>0.0009</v>
      </c>
      <c r="MH63" s="343">
        <v>0.0009</v>
      </c>
      <c r="MI63" s="343">
        <v>0.0006</v>
      </c>
      <c r="MJ63" s="343">
        <v>0.00045</v>
      </c>
      <c r="MK63" s="343">
        <v>0.0004</v>
      </c>
      <c r="ML63" s="343">
        <v>0.0003</v>
      </c>
      <c r="MM63" s="343">
        <v>0.00025</v>
      </c>
      <c r="MN63" s="343">
        <v>0.00025</v>
      </c>
      <c r="MO63" s="343">
        <v>0.0002</v>
      </c>
      <c r="MP63" s="343">
        <v>0.0002</v>
      </c>
      <c r="MQ63" s="343"/>
      <c r="MR63" s="104">
        <v>1</v>
      </c>
      <c r="MS63" s="104">
        <v>1</v>
      </c>
      <c r="MT63" s="104">
        <v>1</v>
      </c>
      <c r="MU63" s="104">
        <v>1</v>
      </c>
      <c r="MV63" s="104">
        <v>1</v>
      </c>
      <c r="MW63" s="104">
        <v>1</v>
      </c>
      <c r="MX63" s="91">
        <v>1</v>
      </c>
      <c r="MY63" s="91">
        <v>1</v>
      </c>
      <c r="MZ63" s="91">
        <v>1</v>
      </c>
      <c r="NA63" s="91">
        <v>1</v>
      </c>
      <c r="NB63" s="91">
        <v>1</v>
      </c>
      <c r="NC63" s="91">
        <v>1</v>
      </c>
      <c r="ND63" s="91">
        <v>1</v>
      </c>
      <c r="NE63" s="91">
        <v>1</v>
      </c>
      <c r="NF63" s="91">
        <v>1</v>
      </c>
      <c r="NG63" s="91">
        <v>2</v>
      </c>
      <c r="NH63" s="91">
        <v>2</v>
      </c>
      <c r="NI63" s="91">
        <v>2</v>
      </c>
      <c r="NJ63" s="91">
        <v>2</v>
      </c>
      <c r="NK63" s="91">
        <v>2</v>
      </c>
      <c r="NL63" s="91">
        <v>2</v>
      </c>
      <c r="NM63" s="91">
        <v>2</v>
      </c>
      <c r="NN63" s="91">
        <v>2</v>
      </c>
      <c r="NO63" s="91">
        <v>2</v>
      </c>
      <c r="NP63" s="91">
        <v>2</v>
      </c>
      <c r="NQ63" s="91">
        <v>2</v>
      </c>
      <c r="NR63" s="91">
        <v>2</v>
      </c>
      <c r="NS63" s="91">
        <v>2</v>
      </c>
      <c r="NT63" s="91"/>
      <c r="NU63" s="345">
        <f t="shared" si="365"/>
        <v>0.0075</v>
      </c>
      <c r="NV63" s="345">
        <f t="shared" si="366"/>
        <v>0.015</v>
      </c>
      <c r="NW63" s="345">
        <f t="shared" si="367"/>
        <v>0.0225</v>
      </c>
      <c r="NX63" s="345">
        <f t="shared" si="368"/>
        <v>0.03</v>
      </c>
      <c r="NY63" s="345">
        <f t="shared" si="369"/>
        <v>0.0375</v>
      </c>
      <c r="NZ63" s="345">
        <f t="shared" si="370"/>
        <v>0.0375</v>
      </c>
      <c r="OA63" s="345">
        <f t="shared" si="371"/>
        <v>0.075</v>
      </c>
      <c r="OB63" s="345">
        <f t="shared" si="372"/>
        <v>0.1125</v>
      </c>
      <c r="OC63" s="345">
        <f t="shared" si="373"/>
        <v>0.15</v>
      </c>
      <c r="OD63" s="345">
        <f t="shared" si="374"/>
        <v>0.1875</v>
      </c>
      <c r="OE63" s="345">
        <f t="shared" si="375"/>
        <v>0.075</v>
      </c>
      <c r="OF63" s="345">
        <f t="shared" si="376"/>
        <v>0.15</v>
      </c>
      <c r="OG63" s="345">
        <f t="shared" si="377"/>
        <v>0.225</v>
      </c>
      <c r="OH63" s="345">
        <f t="shared" si="378"/>
        <v>0.3</v>
      </c>
      <c r="OI63" s="345">
        <f t="shared" si="379"/>
        <v>0.375</v>
      </c>
      <c r="OJ63" s="345">
        <f t="shared" si="380"/>
        <v>0.0675</v>
      </c>
      <c r="OK63" s="345">
        <f t="shared" si="381"/>
        <v>0.135</v>
      </c>
      <c r="OL63" s="345">
        <f t="shared" si="382"/>
        <v>0.2025</v>
      </c>
      <c r="OM63" s="345">
        <f t="shared" si="383"/>
        <v>0.27</v>
      </c>
      <c r="ON63" s="345">
        <f t="shared" si="384"/>
        <v>0.3375</v>
      </c>
      <c r="OO63" s="345">
        <f t="shared" si="385"/>
        <v>0.3375</v>
      </c>
      <c r="OP63" s="345">
        <f t="shared" si="386"/>
        <v>0.3375</v>
      </c>
      <c r="OQ63" s="345">
        <f t="shared" si="387"/>
        <v>0.375</v>
      </c>
      <c r="OR63" s="345">
        <f t="shared" si="388"/>
        <v>0.3375</v>
      </c>
      <c r="OS63" s="345">
        <f t="shared" si="389"/>
        <v>0.328125</v>
      </c>
      <c r="OT63" s="345">
        <f t="shared" si="390"/>
        <v>0.375</v>
      </c>
      <c r="OU63" s="345">
        <f t="shared" si="391"/>
        <v>0.3375</v>
      </c>
      <c r="OV63" s="345">
        <f t="shared" si="392"/>
        <v>0.375</v>
      </c>
      <c r="OY63" s="360">
        <v>0.05</v>
      </c>
      <c r="OZ63" s="357">
        <v>0.205834683954619</v>
      </c>
      <c r="PA63" s="377">
        <v>0.0990639625585024</v>
      </c>
      <c r="PE63" s="369"/>
      <c r="PF63" s="370">
        <f>PF$3*$F63*$AG63*PF$4/'[1]Sheet3 '!$AJ$5</f>
        <v>0.042</v>
      </c>
      <c r="PG63" s="370">
        <f>PG$3*$F63*$AG63*PG$4/'[1]Sheet3 '!$AJ$5</f>
        <v>0.041985</v>
      </c>
      <c r="PH63" s="370">
        <f>PH$3*$F63*$AG63*PH$4/'[1]Sheet3 '!$AJ$5</f>
        <v>0.042</v>
      </c>
      <c r="PI63" s="370">
        <f>PI$3*$F63*$AG63*PI$4/'[1]Sheet3 '!$AJ$5</f>
        <v>0.0378</v>
      </c>
      <c r="PJ63" s="370">
        <f>PJ$3*$F63*$AG63*PJ$4/'[1]Sheet3 '!$AJ$5</f>
        <v>0.0378</v>
      </c>
      <c r="PK63" s="370">
        <f>PK$3*$F63*$AG63*PK$4/'[1]Sheet3 '!$AJ$5</f>
        <v>0.036</v>
      </c>
      <c r="PL63" s="370">
        <f>PL$3*$F63*$AG63*PL$4/'[1]Sheet3 '!$AJ$5</f>
        <v>0.0324</v>
      </c>
      <c r="PM63" s="370">
        <f>PM$3*$F63*$AG63*PM$4/'[1]Sheet3 '!$AJ$5</f>
        <v>0.0306</v>
      </c>
      <c r="PN63" s="370">
        <f>PN$3*$F63*$AG63*PN$4/'[1]Sheet3 '!$AJ$5</f>
        <v>0.02778</v>
      </c>
      <c r="PO63" s="370">
        <f>PO$3*$F63*$AG63*PO$4/'[1]Sheet3 '!$AJ$5</f>
        <v>0.024</v>
      </c>
      <c r="PP63" s="370">
        <f>PP$3*$F63*$AG63*PP$4/'[1]Sheet3 '!$AJ$5</f>
        <v>0.0216</v>
      </c>
      <c r="PQ63" s="370">
        <f>PQ$3*$F63*$AG63*PQ$4/'[1]Sheet3 '!$AJ$5</f>
        <v>0.0192</v>
      </c>
      <c r="PR63" s="370">
        <f>PR$3*$F63*$AG63*PR$4/'[1]Sheet3 '!$AJ$5</f>
        <v>0.012</v>
      </c>
      <c r="PS63" s="367"/>
      <c r="PT63" s="367"/>
      <c r="PU63" s="367"/>
    </row>
    <row r="64" ht="16.2" spans="1:437">
      <c r="A64" s="39">
        <v>55</v>
      </c>
      <c r="B64" s="39" t="s">
        <v>630</v>
      </c>
      <c r="C64" s="39">
        <v>5</v>
      </c>
      <c r="D64" s="39">
        <v>-1</v>
      </c>
      <c r="E64" s="39"/>
      <c r="F64" s="39">
        <v>155</v>
      </c>
      <c r="G64" s="120" t="s">
        <v>477</v>
      </c>
      <c r="H64" s="39">
        <f t="shared" si="232"/>
        <v>155</v>
      </c>
      <c r="I64" s="127"/>
      <c r="J64" s="39">
        <f t="shared" si="419"/>
        <v>155</v>
      </c>
      <c r="K64" s="127" t="s">
        <v>478</v>
      </c>
      <c r="L64" s="127"/>
      <c r="M64" s="128">
        <f t="shared" si="178"/>
        <v>55</v>
      </c>
      <c r="N64" s="39">
        <f t="shared" si="396"/>
        <v>0</v>
      </c>
      <c r="O64" s="39">
        <f t="shared" si="397"/>
        <v>0</v>
      </c>
      <c r="P64" s="39">
        <v>0</v>
      </c>
      <c r="Q64" s="140">
        <v>0.107639</v>
      </c>
      <c r="R64" s="91">
        <v>2</v>
      </c>
      <c r="S64" s="141">
        <v>0</v>
      </c>
      <c r="T64" s="146">
        <f t="shared" si="233"/>
        <v>0.051667</v>
      </c>
      <c r="U64" s="145">
        <v>0</v>
      </c>
      <c r="V64" s="143" t="s">
        <v>287</v>
      </c>
      <c r="W64" s="147">
        <v>0</v>
      </c>
      <c r="X64" s="145">
        <v>9</v>
      </c>
      <c r="Y64" s="166">
        <v>1</v>
      </c>
      <c r="Z64" s="143" t="str">
        <f t="shared" si="470"/>
        <v>[[0,1],[0,1],[0,1],[0,1],[0,1],[0,1],[0,1],[0,1],[0,1],[0,1],[0,2],[0,4],[0,6],[0,8],[0,10],[0,20],[0,40],[0,60],[0,80],[0,100]]</v>
      </c>
      <c r="AA64" s="143">
        <v>1</v>
      </c>
      <c r="AB64" s="143">
        <v>1</v>
      </c>
      <c r="AC64" s="143" t="str">
        <f t="shared" si="234"/>
        <v>[[1,1],[1,1],[1,1],[1,1],[1,1],[1,1],[1,1],[1,1],[1,1],[1,1],[1,1],[1,1],[1,1],[1,1],[1,1],[1,1],[1,1],[1,1],[1,1],[1,1]]</v>
      </c>
      <c r="AD64" s="39">
        <v>0</v>
      </c>
      <c r="AE64" s="170">
        <v>1</v>
      </c>
      <c r="AF64" s="168">
        <f t="shared" si="226"/>
        <v>0</v>
      </c>
      <c r="AG64" s="168">
        <v>0.1</v>
      </c>
      <c r="AH64" s="168">
        <v>0</v>
      </c>
      <c r="AI64" s="186">
        <v>0.05</v>
      </c>
      <c r="AJ64" s="186">
        <f>AJ63</f>
        <v>0</v>
      </c>
      <c r="AK64" s="186">
        <f>AK63</f>
        <v>0</v>
      </c>
      <c r="AL64" s="187">
        <v>0</v>
      </c>
      <c r="AM64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64" s="39" t="str">
        <f t="shared" si="471"/>
        <v>[[2,5],[3,2],[4,1]]</v>
      </c>
      <c r="AO64" s="195" t="str">
        <f t="shared" si="424"/>
        <v>[0.826667,0.413333,0.275556]</v>
      </c>
      <c r="AP64" s="195">
        <v>0</v>
      </c>
      <c r="AQ64" s="195">
        <v>1</v>
      </c>
      <c r="AR64" s="195">
        <f t="shared" si="236"/>
        <v>1</v>
      </c>
      <c r="AS64" s="195">
        <v>1</v>
      </c>
      <c r="AT64" s="195">
        <v>1</v>
      </c>
      <c r="AU64" s="196" t="s">
        <v>620</v>
      </c>
      <c r="AV64" s="195">
        <v>3</v>
      </c>
      <c r="AW64" s="199">
        <v>12</v>
      </c>
      <c r="AX64" s="39">
        <v>1</v>
      </c>
      <c r="AY64" s="39">
        <v>0</v>
      </c>
      <c r="AZ64" s="96">
        <v>2</v>
      </c>
      <c r="BA64" s="96"/>
      <c r="BB64" s="96" t="s">
        <v>365</v>
      </c>
      <c r="BC64" s="195" t="s">
        <v>631</v>
      </c>
      <c r="BD64" s="195" t="s">
        <v>632</v>
      </c>
      <c r="BE64" s="195" t="s">
        <v>633</v>
      </c>
      <c r="BF64" s="39" t="str">
        <f>BE64</f>
        <v>0.76,0.44,0.44,0.44</v>
      </c>
      <c r="BG64" s="39">
        <v>1</v>
      </c>
      <c r="BH64" s="39">
        <v>1</v>
      </c>
      <c r="BI64" s="39" t="s">
        <v>480</v>
      </c>
      <c r="BJ64" s="205">
        <v>1</v>
      </c>
      <c r="BK64" s="203">
        <v>0.6</v>
      </c>
      <c r="BL64" s="96">
        <f t="shared" si="474"/>
        <v>155</v>
      </c>
      <c r="BM64" s="96" t="s">
        <v>291</v>
      </c>
      <c r="BN64" s="96">
        <v>1</v>
      </c>
      <c r="BO64" s="96" t="s">
        <v>292</v>
      </c>
      <c r="BP64" s="96" t="s">
        <v>401</v>
      </c>
      <c r="BQ64" s="211" t="s">
        <v>414</v>
      </c>
      <c r="BR64" s="211" t="s">
        <v>414</v>
      </c>
      <c r="BS64" s="128">
        <v>58450</v>
      </c>
      <c r="BT64" s="128">
        <v>2</v>
      </c>
      <c r="BU64" s="127"/>
      <c r="BV64" s="127"/>
      <c r="BW64" s="127" t="s">
        <v>295</v>
      </c>
      <c r="BX64" s="218">
        <v>0</v>
      </c>
      <c r="BY64" s="128">
        <f t="shared" si="237"/>
        <v>15.5</v>
      </c>
      <c r="BZ64" s="219" t="str">
        <f t="shared" si="238"/>
        <v>[15.5,6,0,15.5]</v>
      </c>
      <c r="CA64" s="42">
        <v>0</v>
      </c>
      <c r="CB64" s="42">
        <v>0</v>
      </c>
      <c r="CC64" s="42">
        <v>1</v>
      </c>
      <c r="CD64" s="42">
        <v>1</v>
      </c>
      <c r="CE64" s="42">
        <v>1</v>
      </c>
      <c r="CF64" s="42">
        <v>0</v>
      </c>
      <c r="CG64" s="42">
        <v>1</v>
      </c>
      <c r="CH64" s="42" t="str">
        <f t="shared" si="398"/>
        <v>0,0,0,0,0,0,0</v>
      </c>
      <c r="CI64" s="42" t="str">
        <f t="shared" si="399"/>
        <v/>
      </c>
      <c r="CJ64" s="42"/>
      <c r="CK64" s="42"/>
      <c r="CL64" s="42"/>
      <c r="CM64" s="42"/>
      <c r="CN64" s="42"/>
      <c r="CO64" s="42"/>
      <c r="CP64" s="42"/>
      <c r="CQ64" s="42"/>
      <c r="CR64" s="42"/>
      <c r="CS64" s="53" t="s">
        <v>297</v>
      </c>
      <c r="CT64" s="53">
        <v>1</v>
      </c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 t="s">
        <v>634</v>
      </c>
      <c r="DV64" s="42">
        <f>IF(C64&lt;4,MIN($DW$1*$DX$2,F64*$DW$2),F64*0.1)</f>
        <v>15.5</v>
      </c>
      <c r="DW64" s="128">
        <f>IF(F64&lt;=10,F64,MIN($DW$1*$DX$2,F64*$DW$2,6))</f>
        <v>6</v>
      </c>
      <c r="DX64" s="128">
        <f>IF(C64&lt;=4,F64,0)</f>
        <v>0</v>
      </c>
      <c r="DY64" s="128">
        <f t="shared" si="239"/>
        <v>15.5</v>
      </c>
      <c r="DZ64" s="128"/>
      <c r="EC64" s="258"/>
      <c r="EK64" s="269">
        <f t="shared" si="240"/>
        <v>170.5</v>
      </c>
      <c r="EL64" s="270">
        <f>EL63</f>
        <v>0.1</v>
      </c>
      <c r="EM64" s="271">
        <v>2</v>
      </c>
      <c r="EN64" s="108">
        <v>5</v>
      </c>
      <c r="EO64" s="271">
        <v>3</v>
      </c>
      <c r="EP64" s="108">
        <v>2</v>
      </c>
      <c r="EQ64" s="271">
        <v>4</v>
      </c>
      <c r="ER64" s="108">
        <v>1</v>
      </c>
      <c r="ES64" s="108">
        <f t="shared" si="241"/>
        <v>2.5</v>
      </c>
      <c r="ET64" s="108">
        <f t="shared" si="242"/>
        <v>7.5</v>
      </c>
      <c r="EU64" s="283">
        <f t="shared" si="243"/>
        <v>0.826667</v>
      </c>
      <c r="EV64" s="108">
        <f t="shared" si="244"/>
        <v>15</v>
      </c>
      <c r="EW64" s="293">
        <f t="shared" si="245"/>
        <v>0.413333</v>
      </c>
      <c r="EX64" s="108">
        <f t="shared" si="246"/>
        <v>22.5</v>
      </c>
      <c r="EY64" s="294">
        <f t="shared" si="247"/>
        <v>0.275556</v>
      </c>
      <c r="FB64" s="300"/>
      <c r="FC64" s="91"/>
      <c r="FG64" s="310"/>
      <c r="FH64" s="311">
        <v>0</v>
      </c>
      <c r="FI64" s="146">
        <v>1</v>
      </c>
      <c r="FJ64" s="310">
        <f t="shared" si="429"/>
        <v>0</v>
      </c>
      <c r="FK64" s="311">
        <f t="shared" si="249"/>
        <v>0</v>
      </c>
      <c r="FL64" s="146">
        <f t="shared" si="250"/>
        <v>1</v>
      </c>
      <c r="FM64" s="310">
        <f t="shared" si="430"/>
        <v>0</v>
      </c>
      <c r="FN64" s="311">
        <f t="shared" si="252"/>
        <v>0</v>
      </c>
      <c r="FO64" s="146">
        <f t="shared" si="253"/>
        <v>1</v>
      </c>
      <c r="FP64" s="310">
        <f t="shared" si="431"/>
        <v>0</v>
      </c>
      <c r="FQ64" s="311">
        <f t="shared" si="255"/>
        <v>0</v>
      </c>
      <c r="FR64" s="146">
        <f t="shared" si="256"/>
        <v>1</v>
      </c>
      <c r="FS64" s="310">
        <f t="shared" si="432"/>
        <v>0</v>
      </c>
      <c r="FT64" s="311">
        <f t="shared" si="258"/>
        <v>0</v>
      </c>
      <c r="FU64" s="146">
        <f t="shared" si="259"/>
        <v>1</v>
      </c>
      <c r="FV64" s="310">
        <f t="shared" si="433"/>
        <v>0</v>
      </c>
      <c r="FW64" s="311">
        <f t="shared" si="261"/>
        <v>0</v>
      </c>
      <c r="FX64" s="146">
        <f t="shared" si="262"/>
        <v>1</v>
      </c>
      <c r="FY64" s="310">
        <f t="shared" si="434"/>
        <v>0</v>
      </c>
      <c r="FZ64" s="311">
        <f t="shared" si="264"/>
        <v>0</v>
      </c>
      <c r="GA64" s="146">
        <f t="shared" si="265"/>
        <v>1</v>
      </c>
      <c r="GB64" s="310">
        <f t="shared" si="435"/>
        <v>0</v>
      </c>
      <c r="GC64" s="311">
        <f t="shared" si="267"/>
        <v>0</v>
      </c>
      <c r="GD64" s="146">
        <f t="shared" si="268"/>
        <v>1</v>
      </c>
      <c r="GE64" s="310">
        <f t="shared" si="436"/>
        <v>0</v>
      </c>
      <c r="GF64" s="311">
        <f t="shared" si="270"/>
        <v>0</v>
      </c>
      <c r="GG64" s="146">
        <f t="shared" si="271"/>
        <v>1</v>
      </c>
      <c r="GH64" s="310">
        <f t="shared" si="437"/>
        <v>0</v>
      </c>
      <c r="GI64" s="311">
        <f t="shared" si="273"/>
        <v>0</v>
      </c>
      <c r="GJ64" s="146">
        <f t="shared" si="274"/>
        <v>1</v>
      </c>
      <c r="GK64" s="310">
        <f t="shared" si="438"/>
        <v>0</v>
      </c>
      <c r="GL64" s="311">
        <f t="shared" si="276"/>
        <v>0</v>
      </c>
      <c r="GM64" s="146">
        <f t="shared" si="277"/>
        <v>2</v>
      </c>
      <c r="GN64" s="310">
        <f t="shared" si="439"/>
        <v>0</v>
      </c>
      <c r="GO64" s="311">
        <f t="shared" si="279"/>
        <v>0</v>
      </c>
      <c r="GP64" s="146">
        <f t="shared" si="280"/>
        <v>4</v>
      </c>
      <c r="GQ64" s="310">
        <f t="shared" si="440"/>
        <v>0</v>
      </c>
      <c r="GR64" s="311">
        <f t="shared" si="282"/>
        <v>0</v>
      </c>
      <c r="GS64" s="146">
        <f t="shared" si="283"/>
        <v>6</v>
      </c>
      <c r="GT64" s="310">
        <f t="shared" si="441"/>
        <v>0</v>
      </c>
      <c r="GU64" s="311">
        <f t="shared" si="285"/>
        <v>0</v>
      </c>
      <c r="GV64" s="146">
        <f t="shared" si="286"/>
        <v>8</v>
      </c>
      <c r="GW64" s="310">
        <f t="shared" si="442"/>
        <v>0</v>
      </c>
      <c r="GX64" s="311">
        <f t="shared" si="288"/>
        <v>0</v>
      </c>
      <c r="GY64" s="146">
        <f t="shared" si="289"/>
        <v>10</v>
      </c>
      <c r="GZ64" s="310">
        <f t="shared" si="443"/>
        <v>0</v>
      </c>
      <c r="HA64" s="311">
        <f t="shared" si="291"/>
        <v>0</v>
      </c>
      <c r="HB64" s="146">
        <f t="shared" si="292"/>
        <v>20</v>
      </c>
      <c r="HC64" s="310">
        <f t="shared" si="444"/>
        <v>0</v>
      </c>
      <c r="HD64" s="311">
        <f t="shared" si="294"/>
        <v>0</v>
      </c>
      <c r="HE64" s="146">
        <f t="shared" si="295"/>
        <v>40</v>
      </c>
      <c r="HF64" s="310">
        <f t="shared" si="445"/>
        <v>0</v>
      </c>
      <c r="HG64" s="311">
        <f t="shared" si="297"/>
        <v>0</v>
      </c>
      <c r="HH64" s="146">
        <f t="shared" si="298"/>
        <v>60</v>
      </c>
      <c r="HI64" s="310">
        <f t="shared" si="446"/>
        <v>0</v>
      </c>
      <c r="HJ64" s="311">
        <f t="shared" si="300"/>
        <v>0</v>
      </c>
      <c r="HK64" s="146">
        <f t="shared" si="301"/>
        <v>80</v>
      </c>
      <c r="HL64" s="310">
        <f t="shared" si="447"/>
        <v>0</v>
      </c>
      <c r="HM64" s="311">
        <f t="shared" si="303"/>
        <v>0</v>
      </c>
      <c r="HN64" s="146">
        <f t="shared" si="304"/>
        <v>100</v>
      </c>
      <c r="HO64" s="310">
        <f t="shared" si="448"/>
        <v>0</v>
      </c>
      <c r="HQ64" s="300"/>
      <c r="HR64" s="91"/>
      <c r="HV64" s="310"/>
      <c r="HW64" s="311">
        <v>1</v>
      </c>
      <c r="HX64" s="146">
        <v>1</v>
      </c>
      <c r="HY64" s="310">
        <f t="shared" si="449"/>
        <v>1.72222222222222e-5</v>
      </c>
      <c r="HZ64" s="311">
        <f t="shared" si="307"/>
        <v>1</v>
      </c>
      <c r="IA64" s="146">
        <f t="shared" si="308"/>
        <v>1</v>
      </c>
      <c r="IB64" s="310">
        <f t="shared" si="450"/>
        <v>3.44444444444445e-5</v>
      </c>
      <c r="IC64" s="311">
        <f t="shared" si="310"/>
        <v>1</v>
      </c>
      <c r="ID64" s="146">
        <f t="shared" si="311"/>
        <v>1</v>
      </c>
      <c r="IE64" s="310">
        <f t="shared" si="451"/>
        <v>5.16666666666667e-5</v>
      </c>
      <c r="IF64" s="311">
        <f t="shared" si="313"/>
        <v>1</v>
      </c>
      <c r="IG64" s="146">
        <f t="shared" si="314"/>
        <v>1</v>
      </c>
      <c r="IH64" s="310">
        <f t="shared" si="452"/>
        <v>6.88888888888889e-5</v>
      </c>
      <c r="II64" s="311">
        <f t="shared" si="316"/>
        <v>1</v>
      </c>
      <c r="IJ64" s="146">
        <f t="shared" si="317"/>
        <v>1</v>
      </c>
      <c r="IK64" s="310">
        <f t="shared" si="453"/>
        <v>8.61111111111112e-5</v>
      </c>
      <c r="IL64" s="311">
        <f t="shared" si="319"/>
        <v>1</v>
      </c>
      <c r="IM64" s="146">
        <f t="shared" si="320"/>
        <v>1</v>
      </c>
      <c r="IN64" s="310">
        <f t="shared" si="454"/>
        <v>0.000172222222222222</v>
      </c>
      <c r="IO64" s="311">
        <f t="shared" si="322"/>
        <v>1</v>
      </c>
      <c r="IP64" s="146">
        <f t="shared" si="323"/>
        <v>1</v>
      </c>
      <c r="IQ64" s="310">
        <f t="shared" si="455"/>
        <v>0.000344444444444445</v>
      </c>
      <c r="IR64" s="311">
        <f t="shared" si="325"/>
        <v>1</v>
      </c>
      <c r="IS64" s="146">
        <f t="shared" si="326"/>
        <v>1</v>
      </c>
      <c r="IT64" s="310">
        <f t="shared" si="456"/>
        <v>0.000516666666666667</v>
      </c>
      <c r="IU64" s="311">
        <f t="shared" si="328"/>
        <v>1</v>
      </c>
      <c r="IV64" s="146">
        <f t="shared" si="329"/>
        <v>1</v>
      </c>
      <c r="IW64" s="310">
        <f t="shared" si="457"/>
        <v>0.000688888888888889</v>
      </c>
      <c r="IX64" s="311">
        <f t="shared" si="331"/>
        <v>1</v>
      </c>
      <c r="IY64" s="146">
        <f t="shared" si="332"/>
        <v>1</v>
      </c>
      <c r="IZ64" s="310">
        <f t="shared" si="458"/>
        <v>0.000861111111111112</v>
      </c>
      <c r="JA64" s="311">
        <f t="shared" si="334"/>
        <v>1</v>
      </c>
      <c r="JB64" s="146">
        <f t="shared" si="335"/>
        <v>1</v>
      </c>
      <c r="JC64" s="310">
        <f t="shared" si="459"/>
        <v>0.00172222222222222</v>
      </c>
      <c r="JD64" s="311">
        <f t="shared" si="337"/>
        <v>1</v>
      </c>
      <c r="JE64" s="146">
        <f t="shared" si="338"/>
        <v>1</v>
      </c>
      <c r="JF64" s="310">
        <f t="shared" si="460"/>
        <v>0.00344444444444445</v>
      </c>
      <c r="JG64" s="311">
        <f t="shared" si="340"/>
        <v>1</v>
      </c>
      <c r="JH64" s="146">
        <f t="shared" si="341"/>
        <v>1</v>
      </c>
      <c r="JI64" s="310">
        <f t="shared" si="461"/>
        <v>0.00516666666666667</v>
      </c>
      <c r="JJ64" s="311">
        <f t="shared" si="343"/>
        <v>1</v>
      </c>
      <c r="JK64" s="146">
        <f t="shared" si="344"/>
        <v>1</v>
      </c>
      <c r="JL64" s="310">
        <f t="shared" si="462"/>
        <v>0.00688888888888889</v>
      </c>
      <c r="JM64" s="311">
        <f t="shared" si="346"/>
        <v>1</v>
      </c>
      <c r="JN64" s="146">
        <f t="shared" si="347"/>
        <v>1</v>
      </c>
      <c r="JO64" s="310">
        <f t="shared" si="463"/>
        <v>0.00861111111111112</v>
      </c>
      <c r="JP64" s="311">
        <f t="shared" si="349"/>
        <v>1</v>
      </c>
      <c r="JQ64" s="146">
        <f t="shared" si="350"/>
        <v>1</v>
      </c>
      <c r="JR64" s="310">
        <f t="shared" si="464"/>
        <v>0.0172222222222222</v>
      </c>
      <c r="JS64" s="311">
        <f t="shared" si="352"/>
        <v>1</v>
      </c>
      <c r="JT64" s="146">
        <f t="shared" si="353"/>
        <v>1</v>
      </c>
      <c r="JU64" s="310">
        <f t="shared" si="465"/>
        <v>0.0344444444444445</v>
      </c>
      <c r="JV64" s="311">
        <f t="shared" si="355"/>
        <v>1</v>
      </c>
      <c r="JW64" s="146">
        <f t="shared" si="356"/>
        <v>1</v>
      </c>
      <c r="JX64" s="310">
        <f t="shared" si="466"/>
        <v>0.0516666666666667</v>
      </c>
      <c r="JY64" s="311">
        <f t="shared" si="358"/>
        <v>1</v>
      </c>
      <c r="JZ64" s="146">
        <f t="shared" si="359"/>
        <v>1</v>
      </c>
      <c r="KA64" s="310">
        <f t="shared" si="467"/>
        <v>0.0688888888888889</v>
      </c>
      <c r="KB64" s="311">
        <f t="shared" si="361"/>
        <v>1</v>
      </c>
      <c r="KC64" s="146">
        <f t="shared" si="362"/>
        <v>1</v>
      </c>
      <c r="KD64" s="310">
        <f t="shared" si="468"/>
        <v>0.0861111111111112</v>
      </c>
      <c r="KI64" s="334">
        <f t="shared" ref="KI64:LB64" si="477">$AI64*KI$4/10000*$F64*KI$3/$KQ$1</f>
        <v>0</v>
      </c>
      <c r="KJ64" s="334">
        <f t="shared" si="477"/>
        <v>0</v>
      </c>
      <c r="KK64" s="334">
        <f t="shared" si="477"/>
        <v>0</v>
      </c>
      <c r="KL64" s="334">
        <f t="shared" si="477"/>
        <v>0.0062</v>
      </c>
      <c r="KM64" s="334">
        <f t="shared" si="477"/>
        <v>0.00775</v>
      </c>
      <c r="KN64" s="334">
        <f t="shared" si="477"/>
        <v>0.0155</v>
      </c>
      <c r="KO64" s="334">
        <f t="shared" si="477"/>
        <v>0.031</v>
      </c>
      <c r="KP64" s="334">
        <f t="shared" si="477"/>
        <v>0.0465</v>
      </c>
      <c r="KQ64" s="334">
        <f t="shared" si="477"/>
        <v>0.062</v>
      </c>
      <c r="KR64" s="334">
        <f t="shared" si="477"/>
        <v>0.0775</v>
      </c>
      <c r="KS64" s="334">
        <f t="shared" si="477"/>
        <v>0.155</v>
      </c>
      <c r="KT64" s="334">
        <f t="shared" si="477"/>
        <v>0.19375</v>
      </c>
      <c r="KU64" s="334">
        <f t="shared" si="477"/>
        <v>0.193719</v>
      </c>
      <c r="KV64" s="334">
        <f t="shared" si="477"/>
        <v>0.193688</v>
      </c>
      <c r="KW64" s="334">
        <f t="shared" si="477"/>
        <v>0.1936725</v>
      </c>
      <c r="KX64" s="334">
        <f t="shared" si="477"/>
        <v>0.193595</v>
      </c>
      <c r="KY64" s="334">
        <f t="shared" si="477"/>
        <v>0.19344</v>
      </c>
      <c r="KZ64" s="334">
        <f t="shared" si="477"/>
        <v>0.19344</v>
      </c>
      <c r="LA64" s="334">
        <f t="shared" si="477"/>
        <v>0.19344</v>
      </c>
      <c r="LB64" s="334">
        <f t="shared" si="477"/>
        <v>0.192975</v>
      </c>
      <c r="LI64" s="79">
        <v>0</v>
      </c>
      <c r="LJ64" s="79">
        <v>0</v>
      </c>
      <c r="LK64" s="79">
        <v>0</v>
      </c>
      <c r="LN64" s="108"/>
      <c r="LO64" s="343">
        <v>0.05</v>
      </c>
      <c r="LP64" s="343">
        <v>0.05</v>
      </c>
      <c r="LQ64" s="343">
        <v>0.05</v>
      </c>
      <c r="LR64" s="343">
        <v>0.05</v>
      </c>
      <c r="LS64" s="343">
        <v>0.05</v>
      </c>
      <c r="LT64" s="343">
        <v>0.025</v>
      </c>
      <c r="LU64" s="343">
        <v>0.025</v>
      </c>
      <c r="LV64" s="343">
        <v>0.025</v>
      </c>
      <c r="LW64" s="343">
        <v>0.025</v>
      </c>
      <c r="LX64" s="343">
        <v>0.025</v>
      </c>
      <c r="LY64" s="343">
        <v>0.005</v>
      </c>
      <c r="LZ64" s="343">
        <v>0.005</v>
      </c>
      <c r="MA64" s="343">
        <v>0.005</v>
      </c>
      <c r="MB64" s="343">
        <v>0.005</v>
      </c>
      <c r="MC64" s="343">
        <v>0.005</v>
      </c>
      <c r="MD64" s="343">
        <v>0.0009</v>
      </c>
      <c r="ME64" s="343">
        <v>0.0009</v>
      </c>
      <c r="MF64" s="343">
        <v>0.0009</v>
      </c>
      <c r="MG64" s="343">
        <v>0.0009</v>
      </c>
      <c r="MH64" s="343">
        <v>0.0009</v>
      </c>
      <c r="MI64" s="343">
        <v>0.0006</v>
      </c>
      <c r="MJ64" s="343">
        <v>0.00045</v>
      </c>
      <c r="MK64" s="343">
        <v>0.0004</v>
      </c>
      <c r="ML64" s="343">
        <v>0.0003</v>
      </c>
      <c r="MM64" s="343">
        <v>0.00025</v>
      </c>
      <c r="MN64" s="343">
        <v>0.00025</v>
      </c>
      <c r="MO64" s="343">
        <v>0.0002</v>
      </c>
      <c r="MP64" s="343">
        <v>0.0002</v>
      </c>
      <c r="MQ64" s="343"/>
      <c r="MR64" s="104">
        <v>1</v>
      </c>
      <c r="MS64" s="104">
        <v>1</v>
      </c>
      <c r="MT64" s="104">
        <v>1</v>
      </c>
      <c r="MU64" s="104">
        <v>1</v>
      </c>
      <c r="MV64" s="104">
        <v>1</v>
      </c>
      <c r="MW64" s="104">
        <v>1</v>
      </c>
      <c r="MX64" s="91">
        <v>1</v>
      </c>
      <c r="MY64" s="91">
        <v>1</v>
      </c>
      <c r="MZ64" s="91">
        <v>1</v>
      </c>
      <c r="NA64" s="91">
        <v>1</v>
      </c>
      <c r="NB64" s="91">
        <v>1</v>
      </c>
      <c r="NC64" s="91">
        <v>1</v>
      </c>
      <c r="ND64" s="91">
        <v>1</v>
      </c>
      <c r="NE64" s="91">
        <v>1</v>
      </c>
      <c r="NF64" s="91">
        <v>1</v>
      </c>
      <c r="NG64" s="91">
        <v>2</v>
      </c>
      <c r="NH64" s="91">
        <v>2</v>
      </c>
      <c r="NI64" s="91">
        <v>2</v>
      </c>
      <c r="NJ64" s="91">
        <v>2</v>
      </c>
      <c r="NK64" s="91">
        <v>2</v>
      </c>
      <c r="NL64" s="91">
        <v>2</v>
      </c>
      <c r="NM64" s="91">
        <v>2</v>
      </c>
      <c r="NN64" s="91">
        <v>2</v>
      </c>
      <c r="NO64" s="91">
        <v>2</v>
      </c>
      <c r="NP64" s="91">
        <v>2</v>
      </c>
      <c r="NQ64" s="91">
        <v>2</v>
      </c>
      <c r="NR64" s="91">
        <v>2</v>
      </c>
      <c r="NS64" s="91">
        <v>2</v>
      </c>
      <c r="NT64" s="91"/>
      <c r="NU64" s="345">
        <f t="shared" si="365"/>
        <v>0.00775</v>
      </c>
      <c r="NV64" s="345">
        <f t="shared" si="366"/>
        <v>0.0155</v>
      </c>
      <c r="NW64" s="345">
        <f t="shared" si="367"/>
        <v>0.02325</v>
      </c>
      <c r="NX64" s="345">
        <f t="shared" si="368"/>
        <v>0.031</v>
      </c>
      <c r="NY64" s="345">
        <f t="shared" si="369"/>
        <v>0.03875</v>
      </c>
      <c r="NZ64" s="345">
        <f t="shared" si="370"/>
        <v>0.03875</v>
      </c>
      <c r="OA64" s="345">
        <f t="shared" si="371"/>
        <v>0.0775</v>
      </c>
      <c r="OB64" s="345">
        <f t="shared" si="372"/>
        <v>0.11625</v>
      </c>
      <c r="OC64" s="345">
        <f t="shared" si="373"/>
        <v>0.155</v>
      </c>
      <c r="OD64" s="345">
        <f t="shared" si="374"/>
        <v>0.19375</v>
      </c>
      <c r="OE64" s="345">
        <f t="shared" si="375"/>
        <v>0.0775</v>
      </c>
      <c r="OF64" s="345">
        <f t="shared" si="376"/>
        <v>0.155</v>
      </c>
      <c r="OG64" s="345">
        <f t="shared" si="377"/>
        <v>0.2325</v>
      </c>
      <c r="OH64" s="345">
        <f t="shared" si="378"/>
        <v>0.31</v>
      </c>
      <c r="OI64" s="345">
        <f t="shared" si="379"/>
        <v>0.3875</v>
      </c>
      <c r="OJ64" s="345">
        <f t="shared" si="380"/>
        <v>0.06975</v>
      </c>
      <c r="OK64" s="345">
        <f t="shared" si="381"/>
        <v>0.1395</v>
      </c>
      <c r="OL64" s="345">
        <f t="shared" si="382"/>
        <v>0.20925</v>
      </c>
      <c r="OM64" s="345">
        <f t="shared" si="383"/>
        <v>0.279</v>
      </c>
      <c r="ON64" s="345">
        <f t="shared" si="384"/>
        <v>0.34875</v>
      </c>
      <c r="OO64" s="345">
        <f t="shared" si="385"/>
        <v>0.34875</v>
      </c>
      <c r="OP64" s="345">
        <f t="shared" si="386"/>
        <v>0.34875</v>
      </c>
      <c r="OQ64" s="345">
        <f t="shared" si="387"/>
        <v>0.3875</v>
      </c>
      <c r="OR64" s="345">
        <f t="shared" si="388"/>
        <v>0.34875</v>
      </c>
      <c r="OS64" s="345">
        <f t="shared" si="389"/>
        <v>0.3390625</v>
      </c>
      <c r="OT64" s="345">
        <f t="shared" si="390"/>
        <v>0.3875</v>
      </c>
      <c r="OU64" s="345">
        <f t="shared" si="391"/>
        <v>0.34875</v>
      </c>
      <c r="OV64" s="345">
        <f t="shared" si="392"/>
        <v>0.3875</v>
      </c>
      <c r="OY64" s="360">
        <v>0.15</v>
      </c>
      <c r="OZ64" s="357">
        <v>0.0571827057182706</v>
      </c>
      <c r="PA64" s="377">
        <v>0.0281207133058985</v>
      </c>
      <c r="PE64" s="369"/>
      <c r="PF64" s="370">
        <f>PF$3*$F64*$AG64*PF$4/'[1]Sheet3 '!$AJ$5</f>
        <v>0.0434</v>
      </c>
      <c r="PG64" s="370">
        <f>PG$3*$F64*$AG64*PG$4/'[1]Sheet3 '!$AJ$5</f>
        <v>0.0433845</v>
      </c>
      <c r="PH64" s="370">
        <f>PH$3*$F64*$AG64*PH$4/'[1]Sheet3 '!$AJ$5</f>
        <v>0.0434</v>
      </c>
      <c r="PI64" s="370">
        <f>PI$3*$F64*$AG64*PI$4/'[1]Sheet3 '!$AJ$5</f>
        <v>0.03906</v>
      </c>
      <c r="PJ64" s="370">
        <f>PJ$3*$F64*$AG64*PJ$4/'[1]Sheet3 '!$AJ$5</f>
        <v>0.03906</v>
      </c>
      <c r="PK64" s="370">
        <f>PK$3*$F64*$AG64*PK$4/'[1]Sheet3 '!$AJ$5</f>
        <v>0.0372</v>
      </c>
      <c r="PL64" s="370">
        <f>PL$3*$F64*$AG64*PL$4/'[1]Sheet3 '!$AJ$5</f>
        <v>0.03348</v>
      </c>
      <c r="PM64" s="370">
        <f>PM$3*$F64*$AG64*PM$4/'[1]Sheet3 '!$AJ$5</f>
        <v>0.03162</v>
      </c>
      <c r="PN64" s="370">
        <f>PN$3*$F64*$AG64*PN$4/'[1]Sheet3 '!$AJ$5</f>
        <v>0.028706</v>
      </c>
      <c r="PO64" s="370">
        <f>PO$3*$F64*$AG64*PO$4/'[1]Sheet3 '!$AJ$5</f>
        <v>0.0248</v>
      </c>
      <c r="PP64" s="370">
        <f>PP$3*$F64*$AG64*PP$4/'[1]Sheet3 '!$AJ$5</f>
        <v>0.02232</v>
      </c>
      <c r="PQ64" s="370">
        <f>PQ$3*$F64*$AG64*PQ$4/'[1]Sheet3 '!$AJ$5</f>
        <v>0.01984</v>
      </c>
      <c r="PR64" s="370">
        <f>PR$3*$F64*$AG64*PR$4/'[1]Sheet3 '!$AJ$5</f>
        <v>0.0124</v>
      </c>
      <c r="PS64" s="367"/>
      <c r="PT64" s="367"/>
      <c r="PU64" s="367"/>
    </row>
    <row r="65" ht="16.2" spans="1:437">
      <c r="A65" s="39">
        <v>56</v>
      </c>
      <c r="B65" s="39" t="s">
        <v>635</v>
      </c>
      <c r="C65" s="39">
        <v>5</v>
      </c>
      <c r="D65" s="39">
        <v>-1</v>
      </c>
      <c r="E65" s="39"/>
      <c r="F65" s="39">
        <v>180</v>
      </c>
      <c r="G65" s="120" t="s">
        <v>636</v>
      </c>
      <c r="H65" s="39">
        <f t="shared" si="232"/>
        <v>180</v>
      </c>
      <c r="I65" s="127"/>
      <c r="J65" s="39">
        <f t="shared" si="419"/>
        <v>180</v>
      </c>
      <c r="K65" s="127" t="s">
        <v>637</v>
      </c>
      <c r="L65" s="127"/>
      <c r="M65" s="128">
        <f t="shared" si="178"/>
        <v>56</v>
      </c>
      <c r="N65" s="39">
        <f t="shared" si="396"/>
        <v>0</v>
      </c>
      <c r="O65" s="39">
        <f t="shared" si="397"/>
        <v>0</v>
      </c>
      <c r="P65" s="39">
        <v>0</v>
      </c>
      <c r="Q65" s="140">
        <v>0.1250004</v>
      </c>
      <c r="R65" s="91">
        <v>2</v>
      </c>
      <c r="S65" s="141">
        <v>0</v>
      </c>
      <c r="T65" s="146">
        <f t="shared" si="233"/>
        <v>0.06</v>
      </c>
      <c r="U65" s="145">
        <v>0</v>
      </c>
      <c r="V65" s="143" t="s">
        <v>287</v>
      </c>
      <c r="W65" s="147">
        <v>0</v>
      </c>
      <c r="X65" s="145">
        <v>11</v>
      </c>
      <c r="Y65" s="166">
        <v>1</v>
      </c>
      <c r="Z65" s="143" t="str">
        <f t="shared" si="470"/>
        <v>[[0,1],[0,1],[0,1],[0,1],[0,1],[0,1],[0,1],[0,1],[0,1],[0,1],[0,2],[0,4],[0,6],[0,8],[0,10],[0,20],[0,40],[0,60],[0,80],[0,100]]</v>
      </c>
      <c r="AA65" s="143">
        <v>1</v>
      </c>
      <c r="AB65" s="143">
        <v>1</v>
      </c>
      <c r="AC65" s="143" t="str">
        <f t="shared" si="234"/>
        <v>[[1,1],[1,1],[1,1],[1,1],[1,1],[1,1],[1,1],[1,1],[1,1],[1,1],[1,1],[1,1],[1,1],[1,1],[1,1],[1,1],[1,1],[1,1],[1,1],[1,1]]</v>
      </c>
      <c r="AD65" s="39">
        <v>0</v>
      </c>
      <c r="AE65" s="170">
        <v>1</v>
      </c>
      <c r="AF65" s="168">
        <f t="shared" ref="AF65:AF89" si="478">(N65+O65)/100</f>
        <v>0</v>
      </c>
      <c r="AG65" s="168">
        <v>0.1</v>
      </c>
      <c r="AH65" s="168">
        <v>0</v>
      </c>
      <c r="AI65" s="186">
        <v>0.05</v>
      </c>
      <c r="AJ65" s="186">
        <f>AJ64</f>
        <v>0</v>
      </c>
      <c r="AK65" s="186">
        <f>AK64</f>
        <v>0</v>
      </c>
      <c r="AL65" s="187">
        <v>0</v>
      </c>
      <c r="AM65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65" s="39" t="str">
        <f t="shared" si="471"/>
        <v>[[2,5],[3,2],[4,1]]</v>
      </c>
      <c r="AO65" s="195" t="str">
        <f t="shared" si="424"/>
        <v>[0.96,0.48,0.32]</v>
      </c>
      <c r="AP65" s="195">
        <v>0</v>
      </c>
      <c r="AQ65" s="195">
        <v>1</v>
      </c>
      <c r="AR65" s="195">
        <f t="shared" si="236"/>
        <v>1</v>
      </c>
      <c r="AS65" s="195">
        <v>1</v>
      </c>
      <c r="AT65" s="195">
        <v>1</v>
      </c>
      <c r="AU65" s="195" t="s">
        <v>288</v>
      </c>
      <c r="AV65" s="195">
        <v>3</v>
      </c>
      <c r="AW65" s="199">
        <v>12</v>
      </c>
      <c r="AX65" s="39">
        <v>1</v>
      </c>
      <c r="AY65" s="39">
        <v>0</v>
      </c>
      <c r="AZ65" s="96">
        <v>2</v>
      </c>
      <c r="BA65" s="96"/>
      <c r="BB65" s="96" t="s">
        <v>365</v>
      </c>
      <c r="BC65" s="195" t="s">
        <v>638</v>
      </c>
      <c r="BD65" s="195" t="s">
        <v>639</v>
      </c>
      <c r="BE65" s="195" t="s">
        <v>633</v>
      </c>
      <c r="BF65" s="39" t="str">
        <f>BE65</f>
        <v>0.76,0.44,0.44,0.44</v>
      </c>
      <c r="BG65" s="39">
        <v>1</v>
      </c>
      <c r="BH65" s="39">
        <v>1</v>
      </c>
      <c r="BI65" s="39" t="s">
        <v>480</v>
      </c>
      <c r="BJ65" s="205">
        <v>1</v>
      </c>
      <c r="BK65" s="203">
        <v>0.6</v>
      </c>
      <c r="BL65" s="96">
        <f t="shared" si="474"/>
        <v>180</v>
      </c>
      <c r="BM65" s="96" t="s">
        <v>291</v>
      </c>
      <c r="BN65" s="96">
        <v>1</v>
      </c>
      <c r="BO65" s="96" t="s">
        <v>292</v>
      </c>
      <c r="BP65" s="96" t="s">
        <v>401</v>
      </c>
      <c r="BQ65" s="207" t="s">
        <v>640</v>
      </c>
      <c r="BR65" s="207" t="s">
        <v>641</v>
      </c>
      <c r="BS65" s="128">
        <v>58200</v>
      </c>
      <c r="BT65" s="128">
        <v>2</v>
      </c>
      <c r="BU65" s="127"/>
      <c r="BV65" s="127"/>
      <c r="BW65" s="127" t="s">
        <v>295</v>
      </c>
      <c r="BX65" s="218">
        <v>0</v>
      </c>
      <c r="BY65" s="128">
        <f t="shared" si="237"/>
        <v>18</v>
      </c>
      <c r="BZ65" s="219" t="str">
        <f t="shared" si="238"/>
        <v>[18,6,0,18]</v>
      </c>
      <c r="CA65" s="42">
        <v>0</v>
      </c>
      <c r="CB65" s="42">
        <v>0</v>
      </c>
      <c r="CC65" s="42">
        <v>0</v>
      </c>
      <c r="CD65" s="42">
        <v>0</v>
      </c>
      <c r="CE65" s="42">
        <v>0</v>
      </c>
      <c r="CF65" s="42">
        <v>0</v>
      </c>
      <c r="CG65" s="42">
        <v>0</v>
      </c>
      <c r="CH65" s="42" t="str">
        <f t="shared" si="398"/>
        <v>0,0,0,0,0,0,0</v>
      </c>
      <c r="CI65" s="42" t="str">
        <f t="shared" si="399"/>
        <v/>
      </c>
      <c r="CJ65" s="42"/>
      <c r="CK65" s="42"/>
      <c r="CL65" s="42"/>
      <c r="CM65" s="42"/>
      <c r="CN65" s="42"/>
      <c r="CO65" s="42"/>
      <c r="CP65" s="42"/>
      <c r="CQ65" s="42"/>
      <c r="CR65" s="42"/>
      <c r="CS65" s="53" t="s">
        <v>297</v>
      </c>
      <c r="CT65" s="53">
        <v>1</v>
      </c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 t="s">
        <v>642</v>
      </c>
      <c r="DV65" s="42">
        <f>IF(C65&lt;4,MIN($DW$1*$DX$2,F65*$DW$2),F65*0.1)</f>
        <v>18</v>
      </c>
      <c r="DW65" s="128">
        <f>IF(F65&lt;=10,F65,MIN($DW$1*$DX$2,F65*$DW$2,6))</f>
        <v>6</v>
      </c>
      <c r="DX65" s="128">
        <f>IF(C65&lt;=4,F65,0)</f>
        <v>0</v>
      </c>
      <c r="DY65" s="128">
        <f t="shared" si="239"/>
        <v>18</v>
      </c>
      <c r="DZ65" s="128"/>
      <c r="EB65" s="259"/>
      <c r="EC65" s="96"/>
      <c r="ED65" s="259"/>
      <c r="EE65" s="96"/>
      <c r="EF65" s="259"/>
      <c r="EG65" s="96"/>
      <c r="EH65" s="96"/>
      <c r="EK65" s="269">
        <f t="shared" si="240"/>
        <v>198</v>
      </c>
      <c r="EL65" s="270">
        <f>EL64</f>
        <v>0.1</v>
      </c>
      <c r="EM65" s="271">
        <v>2</v>
      </c>
      <c r="EN65" s="108">
        <v>5</v>
      </c>
      <c r="EO65" s="271">
        <v>3</v>
      </c>
      <c r="EP65" s="108">
        <v>2</v>
      </c>
      <c r="EQ65" s="271">
        <v>4</v>
      </c>
      <c r="ER65" s="108">
        <v>1</v>
      </c>
      <c r="ES65" s="108">
        <f t="shared" si="241"/>
        <v>2.5</v>
      </c>
      <c r="ET65" s="108">
        <f t="shared" si="242"/>
        <v>7.5</v>
      </c>
      <c r="EU65" s="283">
        <f t="shared" si="243"/>
        <v>0.96</v>
      </c>
      <c r="EV65" s="108">
        <f t="shared" si="244"/>
        <v>15</v>
      </c>
      <c r="EW65" s="293">
        <f t="shared" si="245"/>
        <v>0.48</v>
      </c>
      <c r="EX65" s="108">
        <f t="shared" si="246"/>
        <v>22.5</v>
      </c>
      <c r="EY65" s="294">
        <f t="shared" si="247"/>
        <v>0.32</v>
      </c>
      <c r="FB65" s="300"/>
      <c r="FC65" s="91"/>
      <c r="FG65" s="310"/>
      <c r="FH65" s="311">
        <v>0</v>
      </c>
      <c r="FI65" s="146">
        <v>1</v>
      </c>
      <c r="FJ65" s="310">
        <f t="shared" si="429"/>
        <v>0</v>
      </c>
      <c r="FK65" s="311">
        <f t="shared" si="249"/>
        <v>0</v>
      </c>
      <c r="FL65" s="146">
        <f t="shared" si="250"/>
        <v>1</v>
      </c>
      <c r="FM65" s="310">
        <f t="shared" si="430"/>
        <v>0</v>
      </c>
      <c r="FN65" s="311">
        <f t="shared" si="252"/>
        <v>0</v>
      </c>
      <c r="FO65" s="146">
        <f t="shared" si="253"/>
        <v>1</v>
      </c>
      <c r="FP65" s="310">
        <f t="shared" si="431"/>
        <v>0</v>
      </c>
      <c r="FQ65" s="311">
        <f t="shared" si="255"/>
        <v>0</v>
      </c>
      <c r="FR65" s="146">
        <f t="shared" si="256"/>
        <v>1</v>
      </c>
      <c r="FS65" s="310">
        <f t="shared" si="432"/>
        <v>0</v>
      </c>
      <c r="FT65" s="311">
        <f t="shared" si="258"/>
        <v>0</v>
      </c>
      <c r="FU65" s="146">
        <f t="shared" si="259"/>
        <v>1</v>
      </c>
      <c r="FV65" s="310">
        <f t="shared" si="433"/>
        <v>0</v>
      </c>
      <c r="FW65" s="311">
        <f t="shared" si="261"/>
        <v>0</v>
      </c>
      <c r="FX65" s="146">
        <f t="shared" si="262"/>
        <v>1</v>
      </c>
      <c r="FY65" s="310">
        <f t="shared" si="434"/>
        <v>0</v>
      </c>
      <c r="FZ65" s="311">
        <f t="shared" si="264"/>
        <v>0</v>
      </c>
      <c r="GA65" s="146">
        <f t="shared" si="265"/>
        <v>1</v>
      </c>
      <c r="GB65" s="310">
        <f t="shared" si="435"/>
        <v>0</v>
      </c>
      <c r="GC65" s="311">
        <f t="shared" si="267"/>
        <v>0</v>
      </c>
      <c r="GD65" s="146">
        <f t="shared" si="268"/>
        <v>1</v>
      </c>
      <c r="GE65" s="310">
        <f t="shared" si="436"/>
        <v>0</v>
      </c>
      <c r="GF65" s="311">
        <f t="shared" si="270"/>
        <v>0</v>
      </c>
      <c r="GG65" s="146">
        <f t="shared" si="271"/>
        <v>1</v>
      </c>
      <c r="GH65" s="310">
        <f t="shared" si="437"/>
        <v>0</v>
      </c>
      <c r="GI65" s="311">
        <f t="shared" si="273"/>
        <v>0</v>
      </c>
      <c r="GJ65" s="146">
        <f t="shared" si="274"/>
        <v>1</v>
      </c>
      <c r="GK65" s="310">
        <f t="shared" si="438"/>
        <v>0</v>
      </c>
      <c r="GL65" s="311">
        <f t="shared" si="276"/>
        <v>0</v>
      </c>
      <c r="GM65" s="146">
        <f t="shared" si="277"/>
        <v>2</v>
      </c>
      <c r="GN65" s="310">
        <f t="shared" si="439"/>
        <v>0</v>
      </c>
      <c r="GO65" s="311">
        <f t="shared" si="279"/>
        <v>0</v>
      </c>
      <c r="GP65" s="146">
        <f t="shared" si="280"/>
        <v>4</v>
      </c>
      <c r="GQ65" s="310">
        <f t="shared" si="440"/>
        <v>0</v>
      </c>
      <c r="GR65" s="311">
        <f t="shared" si="282"/>
        <v>0</v>
      </c>
      <c r="GS65" s="146">
        <f t="shared" si="283"/>
        <v>6</v>
      </c>
      <c r="GT65" s="310">
        <f t="shared" si="441"/>
        <v>0</v>
      </c>
      <c r="GU65" s="311">
        <f t="shared" si="285"/>
        <v>0</v>
      </c>
      <c r="GV65" s="146">
        <f t="shared" si="286"/>
        <v>8</v>
      </c>
      <c r="GW65" s="310">
        <f t="shared" si="442"/>
        <v>0</v>
      </c>
      <c r="GX65" s="311">
        <f t="shared" si="288"/>
        <v>0</v>
      </c>
      <c r="GY65" s="146">
        <f t="shared" si="289"/>
        <v>10</v>
      </c>
      <c r="GZ65" s="310">
        <f t="shared" si="443"/>
        <v>0</v>
      </c>
      <c r="HA65" s="311">
        <f t="shared" si="291"/>
        <v>0</v>
      </c>
      <c r="HB65" s="146">
        <f t="shared" si="292"/>
        <v>20</v>
      </c>
      <c r="HC65" s="310">
        <f t="shared" si="444"/>
        <v>0</v>
      </c>
      <c r="HD65" s="311">
        <f t="shared" si="294"/>
        <v>0</v>
      </c>
      <c r="HE65" s="146">
        <f t="shared" si="295"/>
        <v>40</v>
      </c>
      <c r="HF65" s="310">
        <f t="shared" si="445"/>
        <v>0</v>
      </c>
      <c r="HG65" s="311">
        <f t="shared" si="297"/>
        <v>0</v>
      </c>
      <c r="HH65" s="146">
        <f t="shared" si="298"/>
        <v>60</v>
      </c>
      <c r="HI65" s="310">
        <f t="shared" si="446"/>
        <v>0</v>
      </c>
      <c r="HJ65" s="311">
        <f t="shared" si="300"/>
        <v>0</v>
      </c>
      <c r="HK65" s="146">
        <f t="shared" si="301"/>
        <v>80</v>
      </c>
      <c r="HL65" s="310">
        <f t="shared" si="447"/>
        <v>0</v>
      </c>
      <c r="HM65" s="311">
        <f t="shared" si="303"/>
        <v>0</v>
      </c>
      <c r="HN65" s="146">
        <f t="shared" si="304"/>
        <v>100</v>
      </c>
      <c r="HO65" s="310">
        <f t="shared" si="448"/>
        <v>0</v>
      </c>
      <c r="HQ65" s="300"/>
      <c r="HR65" s="91"/>
      <c r="HV65" s="310"/>
      <c r="HW65" s="311">
        <v>1</v>
      </c>
      <c r="HX65" s="146">
        <v>1</v>
      </c>
      <c r="HY65" s="310">
        <f t="shared" si="449"/>
        <v>2e-5</v>
      </c>
      <c r="HZ65" s="311">
        <f t="shared" si="307"/>
        <v>1</v>
      </c>
      <c r="IA65" s="146">
        <f t="shared" si="308"/>
        <v>1</v>
      </c>
      <c r="IB65" s="310">
        <f t="shared" si="450"/>
        <v>4e-5</v>
      </c>
      <c r="IC65" s="311">
        <f t="shared" si="310"/>
        <v>1</v>
      </c>
      <c r="ID65" s="146">
        <f t="shared" si="311"/>
        <v>1</v>
      </c>
      <c r="IE65" s="310">
        <f t="shared" si="451"/>
        <v>6e-5</v>
      </c>
      <c r="IF65" s="311">
        <f t="shared" si="313"/>
        <v>1</v>
      </c>
      <c r="IG65" s="146">
        <f t="shared" si="314"/>
        <v>1</v>
      </c>
      <c r="IH65" s="310">
        <f t="shared" si="452"/>
        <v>8.00000000000001e-5</v>
      </c>
      <c r="II65" s="311">
        <f t="shared" si="316"/>
        <v>1</v>
      </c>
      <c r="IJ65" s="146">
        <f t="shared" si="317"/>
        <v>1</v>
      </c>
      <c r="IK65" s="310">
        <f t="shared" si="453"/>
        <v>0.0001</v>
      </c>
      <c r="IL65" s="311">
        <f t="shared" si="319"/>
        <v>1</v>
      </c>
      <c r="IM65" s="146">
        <f t="shared" si="320"/>
        <v>1</v>
      </c>
      <c r="IN65" s="310">
        <f t="shared" si="454"/>
        <v>0.0002</v>
      </c>
      <c r="IO65" s="311">
        <f t="shared" si="322"/>
        <v>1</v>
      </c>
      <c r="IP65" s="146">
        <f t="shared" si="323"/>
        <v>1</v>
      </c>
      <c r="IQ65" s="310">
        <f t="shared" si="455"/>
        <v>0.0004</v>
      </c>
      <c r="IR65" s="311">
        <f t="shared" si="325"/>
        <v>1</v>
      </c>
      <c r="IS65" s="146">
        <f t="shared" si="326"/>
        <v>1</v>
      </c>
      <c r="IT65" s="310">
        <f t="shared" si="456"/>
        <v>0.0006</v>
      </c>
      <c r="IU65" s="311">
        <f t="shared" si="328"/>
        <v>1</v>
      </c>
      <c r="IV65" s="146">
        <f t="shared" si="329"/>
        <v>1</v>
      </c>
      <c r="IW65" s="310">
        <f t="shared" si="457"/>
        <v>0.000800000000000001</v>
      </c>
      <c r="IX65" s="311">
        <f t="shared" si="331"/>
        <v>1</v>
      </c>
      <c r="IY65" s="146">
        <f t="shared" si="332"/>
        <v>1</v>
      </c>
      <c r="IZ65" s="310">
        <f t="shared" si="458"/>
        <v>0.001</v>
      </c>
      <c r="JA65" s="311">
        <f t="shared" si="334"/>
        <v>1</v>
      </c>
      <c r="JB65" s="146">
        <f t="shared" si="335"/>
        <v>1</v>
      </c>
      <c r="JC65" s="310">
        <f t="shared" si="459"/>
        <v>0.002</v>
      </c>
      <c r="JD65" s="311">
        <f t="shared" si="337"/>
        <v>1</v>
      </c>
      <c r="JE65" s="146">
        <f t="shared" si="338"/>
        <v>1</v>
      </c>
      <c r="JF65" s="310">
        <f t="shared" si="460"/>
        <v>0.004</v>
      </c>
      <c r="JG65" s="311">
        <f t="shared" si="340"/>
        <v>1</v>
      </c>
      <c r="JH65" s="146">
        <f t="shared" si="341"/>
        <v>1</v>
      </c>
      <c r="JI65" s="310">
        <f t="shared" si="461"/>
        <v>0.006</v>
      </c>
      <c r="JJ65" s="311">
        <f t="shared" si="343"/>
        <v>1</v>
      </c>
      <c r="JK65" s="146">
        <f t="shared" si="344"/>
        <v>1</v>
      </c>
      <c r="JL65" s="310">
        <f t="shared" si="462"/>
        <v>0.00800000000000001</v>
      </c>
      <c r="JM65" s="311">
        <f t="shared" si="346"/>
        <v>1</v>
      </c>
      <c r="JN65" s="146">
        <f t="shared" si="347"/>
        <v>1</v>
      </c>
      <c r="JO65" s="310">
        <f t="shared" si="463"/>
        <v>0.01</v>
      </c>
      <c r="JP65" s="311">
        <f t="shared" si="349"/>
        <v>1</v>
      </c>
      <c r="JQ65" s="146">
        <f t="shared" si="350"/>
        <v>1</v>
      </c>
      <c r="JR65" s="310">
        <f t="shared" si="464"/>
        <v>0.02</v>
      </c>
      <c r="JS65" s="311">
        <f t="shared" si="352"/>
        <v>1</v>
      </c>
      <c r="JT65" s="146">
        <f t="shared" si="353"/>
        <v>1</v>
      </c>
      <c r="JU65" s="310">
        <f t="shared" si="465"/>
        <v>0.04</v>
      </c>
      <c r="JV65" s="311">
        <f t="shared" si="355"/>
        <v>1</v>
      </c>
      <c r="JW65" s="146">
        <f t="shared" si="356"/>
        <v>1</v>
      </c>
      <c r="JX65" s="310">
        <f t="shared" si="466"/>
        <v>0.06</v>
      </c>
      <c r="JY65" s="311">
        <f t="shared" si="358"/>
        <v>1</v>
      </c>
      <c r="JZ65" s="146">
        <f t="shared" si="359"/>
        <v>1</v>
      </c>
      <c r="KA65" s="310">
        <f t="shared" si="467"/>
        <v>0.0800000000000001</v>
      </c>
      <c r="KB65" s="311">
        <f t="shared" si="361"/>
        <v>1</v>
      </c>
      <c r="KC65" s="146">
        <f t="shared" si="362"/>
        <v>1</v>
      </c>
      <c r="KD65" s="310">
        <f t="shared" si="468"/>
        <v>0.1</v>
      </c>
      <c r="KI65" s="334">
        <f t="shared" ref="KI65:LB65" si="479">$AI65*KI$4/10000*$F65*KI$3/$KQ$1</f>
        <v>0</v>
      </c>
      <c r="KJ65" s="334">
        <f t="shared" si="479"/>
        <v>0</v>
      </c>
      <c r="KK65" s="334">
        <f t="shared" si="479"/>
        <v>0</v>
      </c>
      <c r="KL65" s="334">
        <f t="shared" si="479"/>
        <v>0.0072</v>
      </c>
      <c r="KM65" s="334">
        <f t="shared" si="479"/>
        <v>0.009</v>
      </c>
      <c r="KN65" s="334">
        <f t="shared" si="479"/>
        <v>0.018</v>
      </c>
      <c r="KO65" s="334">
        <f t="shared" si="479"/>
        <v>0.036</v>
      </c>
      <c r="KP65" s="334">
        <f t="shared" si="479"/>
        <v>0.054</v>
      </c>
      <c r="KQ65" s="334">
        <f t="shared" si="479"/>
        <v>0.072</v>
      </c>
      <c r="KR65" s="334">
        <f t="shared" si="479"/>
        <v>0.09</v>
      </c>
      <c r="KS65" s="334">
        <f t="shared" si="479"/>
        <v>0.18</v>
      </c>
      <c r="KT65" s="334">
        <f t="shared" si="479"/>
        <v>0.225</v>
      </c>
      <c r="KU65" s="334">
        <f t="shared" si="479"/>
        <v>0.224964</v>
      </c>
      <c r="KV65" s="334">
        <f t="shared" si="479"/>
        <v>0.224928</v>
      </c>
      <c r="KW65" s="334">
        <f t="shared" si="479"/>
        <v>0.22491</v>
      </c>
      <c r="KX65" s="334">
        <f t="shared" si="479"/>
        <v>0.22482</v>
      </c>
      <c r="KY65" s="334">
        <f t="shared" si="479"/>
        <v>0.22464</v>
      </c>
      <c r="KZ65" s="334">
        <f t="shared" si="479"/>
        <v>0.22464</v>
      </c>
      <c r="LA65" s="334">
        <f t="shared" si="479"/>
        <v>0.22464</v>
      </c>
      <c r="LB65" s="334">
        <f t="shared" si="479"/>
        <v>0.2241</v>
      </c>
      <c r="LI65" s="79">
        <v>0</v>
      </c>
      <c r="LJ65" s="79">
        <v>0</v>
      </c>
      <c r="LK65" s="79">
        <v>0</v>
      </c>
      <c r="LN65" s="108"/>
      <c r="LO65" s="343">
        <v>0.05</v>
      </c>
      <c r="LP65" s="343">
        <v>0.05</v>
      </c>
      <c r="LQ65" s="343">
        <v>0.05</v>
      </c>
      <c r="LR65" s="343">
        <v>0.05</v>
      </c>
      <c r="LS65" s="343">
        <v>0.05</v>
      </c>
      <c r="LT65" s="343">
        <v>0.025</v>
      </c>
      <c r="LU65" s="343">
        <v>0.025</v>
      </c>
      <c r="LV65" s="343">
        <v>0.025</v>
      </c>
      <c r="LW65" s="343">
        <v>0.025</v>
      </c>
      <c r="LX65" s="343">
        <v>0.025</v>
      </c>
      <c r="LY65" s="343">
        <v>0.005</v>
      </c>
      <c r="LZ65" s="343">
        <v>0.005</v>
      </c>
      <c r="MA65" s="343">
        <v>0.005</v>
      </c>
      <c r="MB65" s="343">
        <v>0.005</v>
      </c>
      <c r="MC65" s="343">
        <v>0.005</v>
      </c>
      <c r="MD65" s="343">
        <v>0.0009</v>
      </c>
      <c r="ME65" s="343">
        <v>0.0009</v>
      </c>
      <c r="MF65" s="343">
        <v>0.0009</v>
      </c>
      <c r="MG65" s="343">
        <v>0.0009</v>
      </c>
      <c r="MH65" s="343">
        <v>0.0009</v>
      </c>
      <c r="MI65" s="343">
        <v>0.0006</v>
      </c>
      <c r="MJ65" s="343">
        <v>0.00045</v>
      </c>
      <c r="MK65" s="343">
        <v>0.0004</v>
      </c>
      <c r="ML65" s="343">
        <v>0.0003</v>
      </c>
      <c r="MM65" s="343">
        <v>0.00025</v>
      </c>
      <c r="MN65" s="343">
        <v>0.00025</v>
      </c>
      <c r="MO65" s="343">
        <v>0.0002</v>
      </c>
      <c r="MP65" s="343">
        <v>0.0002</v>
      </c>
      <c r="MQ65" s="343"/>
      <c r="MR65" s="104">
        <v>1</v>
      </c>
      <c r="MS65" s="104">
        <v>1</v>
      </c>
      <c r="MT65" s="104">
        <v>1</v>
      </c>
      <c r="MU65" s="104">
        <v>1</v>
      </c>
      <c r="MV65" s="104">
        <v>1</v>
      </c>
      <c r="MW65" s="104">
        <v>1</v>
      </c>
      <c r="MX65" s="91">
        <v>1</v>
      </c>
      <c r="MY65" s="91">
        <v>1</v>
      </c>
      <c r="MZ65" s="91">
        <v>1</v>
      </c>
      <c r="NA65" s="91">
        <v>1</v>
      </c>
      <c r="NB65" s="91">
        <v>1</v>
      </c>
      <c r="NC65" s="91">
        <v>1</v>
      </c>
      <c r="ND65" s="91">
        <v>1</v>
      </c>
      <c r="NE65" s="91">
        <v>1</v>
      </c>
      <c r="NF65" s="91">
        <v>1</v>
      </c>
      <c r="NG65" s="91">
        <v>2</v>
      </c>
      <c r="NH65" s="91">
        <v>2</v>
      </c>
      <c r="NI65" s="91">
        <v>2</v>
      </c>
      <c r="NJ65" s="91">
        <v>2</v>
      </c>
      <c r="NK65" s="91">
        <v>2</v>
      </c>
      <c r="NL65" s="91">
        <v>2</v>
      </c>
      <c r="NM65" s="91">
        <v>2</v>
      </c>
      <c r="NN65" s="91">
        <v>2</v>
      </c>
      <c r="NO65" s="91">
        <v>2</v>
      </c>
      <c r="NP65" s="91">
        <v>2</v>
      </c>
      <c r="NQ65" s="91">
        <v>2</v>
      </c>
      <c r="NR65" s="91">
        <v>2</v>
      </c>
      <c r="NS65" s="91">
        <v>2</v>
      </c>
      <c r="NT65" s="91"/>
      <c r="NU65" s="345">
        <f t="shared" si="365"/>
        <v>0.009</v>
      </c>
      <c r="NV65" s="345">
        <f t="shared" si="366"/>
        <v>0.018</v>
      </c>
      <c r="NW65" s="345">
        <f t="shared" si="367"/>
        <v>0.027</v>
      </c>
      <c r="NX65" s="345">
        <f t="shared" si="368"/>
        <v>0.036</v>
      </c>
      <c r="NY65" s="345">
        <f t="shared" si="369"/>
        <v>0.045</v>
      </c>
      <c r="NZ65" s="345">
        <f t="shared" si="370"/>
        <v>0.045</v>
      </c>
      <c r="OA65" s="345">
        <f t="shared" si="371"/>
        <v>0.09</v>
      </c>
      <c r="OB65" s="345">
        <f t="shared" si="372"/>
        <v>0.135</v>
      </c>
      <c r="OC65" s="345">
        <f t="shared" si="373"/>
        <v>0.18</v>
      </c>
      <c r="OD65" s="345">
        <f t="shared" si="374"/>
        <v>0.225</v>
      </c>
      <c r="OE65" s="345">
        <f t="shared" si="375"/>
        <v>0.09</v>
      </c>
      <c r="OF65" s="345">
        <f t="shared" si="376"/>
        <v>0.18</v>
      </c>
      <c r="OG65" s="345">
        <f t="shared" si="377"/>
        <v>0.27</v>
      </c>
      <c r="OH65" s="345">
        <f t="shared" si="378"/>
        <v>0.36</v>
      </c>
      <c r="OI65" s="345">
        <f t="shared" si="379"/>
        <v>0.45</v>
      </c>
      <c r="OJ65" s="345">
        <f t="shared" si="380"/>
        <v>0.081</v>
      </c>
      <c r="OK65" s="345">
        <f t="shared" si="381"/>
        <v>0.162</v>
      </c>
      <c r="OL65" s="345">
        <f t="shared" si="382"/>
        <v>0.243</v>
      </c>
      <c r="OM65" s="345">
        <f t="shared" si="383"/>
        <v>0.324</v>
      </c>
      <c r="ON65" s="345">
        <f t="shared" si="384"/>
        <v>0.405</v>
      </c>
      <c r="OO65" s="345">
        <f t="shared" si="385"/>
        <v>0.405</v>
      </c>
      <c r="OP65" s="345">
        <f t="shared" si="386"/>
        <v>0.405</v>
      </c>
      <c r="OQ65" s="345">
        <f t="shared" si="387"/>
        <v>0.45</v>
      </c>
      <c r="OR65" s="345">
        <f t="shared" si="388"/>
        <v>0.405</v>
      </c>
      <c r="OS65" s="345">
        <f t="shared" si="389"/>
        <v>0.39375</v>
      </c>
      <c r="OT65" s="345">
        <f t="shared" si="390"/>
        <v>0.45</v>
      </c>
      <c r="OU65" s="345">
        <f t="shared" si="391"/>
        <v>0.405</v>
      </c>
      <c r="OV65" s="345">
        <f t="shared" si="392"/>
        <v>0.45</v>
      </c>
      <c r="OY65" s="360">
        <v>0.3</v>
      </c>
      <c r="OZ65" s="357">
        <v>0.0279734912446689</v>
      </c>
      <c r="PA65" s="377">
        <v>0.013885957815999</v>
      </c>
      <c r="PE65" s="369"/>
      <c r="PF65" s="370">
        <f>PF$3*$F65*$AG65*PF$4/'[1]Sheet3 '!$AJ$5</f>
        <v>0.0504</v>
      </c>
      <c r="PG65" s="370">
        <f>PG$3*$F65*$AG65*PG$4/'[1]Sheet3 '!$AJ$5</f>
        <v>0.050382</v>
      </c>
      <c r="PH65" s="370">
        <f>PH$3*$F65*$AG65*PH$4/'[1]Sheet3 '!$AJ$5</f>
        <v>0.0504</v>
      </c>
      <c r="PI65" s="370">
        <f>PI$3*$F65*$AG65*PI$4/'[1]Sheet3 '!$AJ$5</f>
        <v>0.04536</v>
      </c>
      <c r="PJ65" s="370">
        <f>PJ$3*$F65*$AG65*PJ$4/'[1]Sheet3 '!$AJ$5</f>
        <v>0.04536</v>
      </c>
      <c r="PK65" s="370">
        <f>PK$3*$F65*$AG65*PK$4/'[1]Sheet3 '!$AJ$5</f>
        <v>0.0432</v>
      </c>
      <c r="PL65" s="370">
        <f>PL$3*$F65*$AG65*PL$4/'[1]Sheet3 '!$AJ$5</f>
        <v>0.03888</v>
      </c>
      <c r="PM65" s="370">
        <f>PM$3*$F65*$AG65*PM$4/'[1]Sheet3 '!$AJ$5</f>
        <v>0.03672</v>
      </c>
      <c r="PN65" s="370">
        <f>PN$3*$F65*$AG65*PN$4/'[1]Sheet3 '!$AJ$5</f>
        <v>0.033336</v>
      </c>
      <c r="PO65" s="370">
        <f>PO$3*$F65*$AG65*PO$4/'[1]Sheet3 '!$AJ$5</f>
        <v>0.0288</v>
      </c>
      <c r="PP65" s="370">
        <f>PP$3*$F65*$AG65*PP$4/'[1]Sheet3 '!$AJ$5</f>
        <v>0.02592</v>
      </c>
      <c r="PQ65" s="370">
        <f>PQ$3*$F65*$AG65*PQ$4/'[1]Sheet3 '!$AJ$5</f>
        <v>0.02304</v>
      </c>
      <c r="PR65" s="370">
        <f>PR$3*$F65*$AG65*PR$4/'[1]Sheet3 '!$AJ$5</f>
        <v>0.0144</v>
      </c>
      <c r="PS65" s="367"/>
      <c r="PT65" s="367"/>
      <c r="PU65" s="367"/>
    </row>
    <row r="66" ht="16.2" spans="1:437">
      <c r="A66" s="39">
        <v>57</v>
      </c>
      <c r="B66" s="39" t="s">
        <v>643</v>
      </c>
      <c r="C66" s="39">
        <v>5</v>
      </c>
      <c r="D66" s="39">
        <v>-1</v>
      </c>
      <c r="E66" s="39"/>
      <c r="F66" s="39">
        <v>200</v>
      </c>
      <c r="G66" s="120" t="s">
        <v>644</v>
      </c>
      <c r="H66" s="39">
        <f t="shared" si="232"/>
        <v>200</v>
      </c>
      <c r="I66" s="127"/>
      <c r="J66" s="39">
        <f t="shared" si="419"/>
        <v>200</v>
      </c>
      <c r="K66" s="127" t="s">
        <v>645</v>
      </c>
      <c r="L66" s="127"/>
      <c r="M66" s="128">
        <f t="shared" si="178"/>
        <v>57</v>
      </c>
      <c r="N66" s="39">
        <f t="shared" si="396"/>
        <v>0</v>
      </c>
      <c r="O66" s="39">
        <f t="shared" si="397"/>
        <v>0</v>
      </c>
      <c r="P66" s="39">
        <v>0</v>
      </c>
      <c r="Q66" s="140">
        <v>0.1388884</v>
      </c>
      <c r="R66" s="91">
        <v>2</v>
      </c>
      <c r="S66" s="141">
        <v>0</v>
      </c>
      <c r="T66" s="146">
        <f t="shared" si="233"/>
        <v>0.066667</v>
      </c>
      <c r="U66" s="145">
        <v>0</v>
      </c>
      <c r="V66" s="143" t="s">
        <v>287</v>
      </c>
      <c r="W66" s="147">
        <v>0</v>
      </c>
      <c r="X66" s="145">
        <v>11</v>
      </c>
      <c r="Y66" s="166">
        <v>1</v>
      </c>
      <c r="Z66" s="143" t="str">
        <f t="shared" si="470"/>
        <v>[[0,1],[0,1],[0,1],[0,1],[0,1],[0,1],[0,1],[0,1],[0,1],[0,1],[0,2],[0,4],[0,6],[0,8],[0,10],[0,20],[0,40],[0,60],[0,80],[0,100]]</v>
      </c>
      <c r="AA66" s="143">
        <v>1</v>
      </c>
      <c r="AB66" s="143">
        <v>1</v>
      </c>
      <c r="AC66" s="143" t="str">
        <f t="shared" si="234"/>
        <v>[[1,1],[1,1],[1,1],[1,1],[1,1],[1,1],[1,1],[1,1],[1,1],[1,1],[1,1],[1,1],[1,1],[1,1],[1,1],[1,1],[1,1],[1,1],[1,1],[1,1]]</v>
      </c>
      <c r="AD66" s="39">
        <v>0</v>
      </c>
      <c r="AE66" s="170">
        <v>1</v>
      </c>
      <c r="AF66" s="168">
        <f t="shared" si="478"/>
        <v>0</v>
      </c>
      <c r="AG66" s="168">
        <v>0.1</v>
      </c>
      <c r="AH66" s="168">
        <v>0</v>
      </c>
      <c r="AI66" s="186">
        <v>0.05</v>
      </c>
      <c r="AJ66" s="186">
        <f>AJ53</f>
        <v>0</v>
      </c>
      <c r="AK66" s="186">
        <f>AK53</f>
        <v>0</v>
      </c>
      <c r="AL66" s="187">
        <v>0</v>
      </c>
      <c r="AM66" s="108" t="str">
        <f t="shared" si="23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66" s="39" t="str">
        <f t="shared" si="471"/>
        <v>[[2,5],[3,2],[4,1]]</v>
      </c>
      <c r="AO66" s="195" t="str">
        <f t="shared" si="424"/>
        <v>[1.066667,0.533333,0.355556]</v>
      </c>
      <c r="AP66" s="195">
        <v>0</v>
      </c>
      <c r="AQ66" s="195">
        <v>1</v>
      </c>
      <c r="AR66" s="195">
        <f t="shared" si="236"/>
        <v>1</v>
      </c>
      <c r="AS66" s="195">
        <v>1</v>
      </c>
      <c r="AT66" s="195">
        <v>1</v>
      </c>
      <c r="AU66" s="195" t="s">
        <v>288</v>
      </c>
      <c r="AV66" s="195">
        <v>3</v>
      </c>
      <c r="AW66" s="199">
        <v>12</v>
      </c>
      <c r="AX66" s="39">
        <v>1</v>
      </c>
      <c r="AY66" s="39">
        <v>0</v>
      </c>
      <c r="AZ66" s="39">
        <v>2</v>
      </c>
      <c r="BA66" s="96"/>
      <c r="BB66" s="96" t="s">
        <v>365</v>
      </c>
      <c r="BC66" s="195" t="s">
        <v>646</v>
      </c>
      <c r="BD66" s="195" t="s">
        <v>647</v>
      </c>
      <c r="BE66" s="195" t="s">
        <v>648</v>
      </c>
      <c r="BF66" s="39" t="str">
        <f>BE66</f>
        <v>0.72,0.45,0.45,0.45,0.45</v>
      </c>
      <c r="BG66" s="39">
        <v>1</v>
      </c>
      <c r="BH66" s="39">
        <v>1</v>
      </c>
      <c r="BI66" s="39" t="s">
        <v>560</v>
      </c>
      <c r="BJ66" s="205">
        <v>1</v>
      </c>
      <c r="BK66" s="203">
        <v>0.6</v>
      </c>
      <c r="BL66" s="96">
        <f t="shared" si="474"/>
        <v>200</v>
      </c>
      <c r="BM66" s="96" t="s">
        <v>291</v>
      </c>
      <c r="BN66" s="96">
        <v>1</v>
      </c>
      <c r="BO66" s="96" t="s">
        <v>292</v>
      </c>
      <c r="BP66" s="96" t="s">
        <v>401</v>
      </c>
      <c r="BQ66" s="207" t="s">
        <v>640</v>
      </c>
      <c r="BR66" s="207" t="s">
        <v>641</v>
      </c>
      <c r="BS66" s="128">
        <v>58000</v>
      </c>
      <c r="BT66" s="128">
        <v>2</v>
      </c>
      <c r="BU66" s="127"/>
      <c r="BV66" s="127"/>
      <c r="BW66" s="127" t="s">
        <v>295</v>
      </c>
      <c r="BX66" s="218">
        <v>0</v>
      </c>
      <c r="BY66" s="128">
        <f t="shared" si="237"/>
        <v>20</v>
      </c>
      <c r="BZ66" s="219" t="str">
        <f t="shared" si="238"/>
        <v>[20,6,0,20]</v>
      </c>
      <c r="CA66" s="42">
        <v>0</v>
      </c>
      <c r="CB66" s="42">
        <v>0</v>
      </c>
      <c r="CC66" s="42">
        <v>1</v>
      </c>
      <c r="CD66" s="42">
        <v>1</v>
      </c>
      <c r="CE66" s="42">
        <v>1</v>
      </c>
      <c r="CF66" s="42">
        <v>0</v>
      </c>
      <c r="CG66" s="42">
        <v>1</v>
      </c>
      <c r="CH66" s="42" t="str">
        <f t="shared" si="398"/>
        <v>0,0,0,0,0,0,0</v>
      </c>
      <c r="CI66" s="42" t="str">
        <f t="shared" si="399"/>
        <v/>
      </c>
      <c r="CJ66" s="42"/>
      <c r="CK66" s="42"/>
      <c r="CL66" s="42"/>
      <c r="CM66" s="42"/>
      <c r="CN66" s="42"/>
      <c r="CO66" s="42"/>
      <c r="CP66" s="42"/>
      <c r="CQ66" s="42"/>
      <c r="CR66" s="42"/>
      <c r="CS66" s="53" t="s">
        <v>297</v>
      </c>
      <c r="CT66" s="53">
        <v>1</v>
      </c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 t="s">
        <v>649</v>
      </c>
      <c r="DV66" s="42">
        <f>IF(C66&lt;4,MIN($DW$1*$DX$2,F66*$DW$2),F66*0.1)</f>
        <v>20</v>
      </c>
      <c r="DW66" s="128">
        <f>IF(F66&lt;=10,F66,MIN($DW$1*$DX$2,F66*$DW$2,6))</f>
        <v>6</v>
      </c>
      <c r="DX66" s="128">
        <f>IF(C66&lt;=4,F66,0)</f>
        <v>0</v>
      </c>
      <c r="DY66" s="128">
        <f t="shared" si="239"/>
        <v>20</v>
      </c>
      <c r="DZ66" s="128"/>
      <c r="EB66" s="259"/>
      <c r="EC66" s="96"/>
      <c r="ED66" s="259"/>
      <c r="EE66" s="96"/>
      <c r="EF66" s="259"/>
      <c r="EG66" s="96"/>
      <c r="EH66" s="96"/>
      <c r="EK66" s="269">
        <f t="shared" si="240"/>
        <v>220</v>
      </c>
      <c r="EL66" s="270">
        <f>EL65</f>
        <v>0.1</v>
      </c>
      <c r="EM66" s="271">
        <v>2</v>
      </c>
      <c r="EN66" s="108">
        <v>5</v>
      </c>
      <c r="EO66" s="271">
        <v>3</v>
      </c>
      <c r="EP66" s="108">
        <v>2</v>
      </c>
      <c r="EQ66" s="271">
        <v>4</v>
      </c>
      <c r="ER66" s="108">
        <v>1</v>
      </c>
      <c r="ES66" s="108">
        <f t="shared" si="241"/>
        <v>2.5</v>
      </c>
      <c r="ET66" s="108">
        <f t="shared" si="242"/>
        <v>7.5</v>
      </c>
      <c r="EU66" s="283">
        <f t="shared" si="243"/>
        <v>1.066667</v>
      </c>
      <c r="EV66" s="108">
        <f t="shared" si="244"/>
        <v>15</v>
      </c>
      <c r="EW66" s="293">
        <f t="shared" si="245"/>
        <v>0.533333</v>
      </c>
      <c r="EX66" s="108">
        <f t="shared" si="246"/>
        <v>22.5</v>
      </c>
      <c r="EY66" s="294">
        <f t="shared" si="247"/>
        <v>0.355556</v>
      </c>
      <c r="FB66" s="300"/>
      <c r="FC66" s="91"/>
      <c r="FG66" s="310"/>
      <c r="FH66" s="311">
        <v>0</v>
      </c>
      <c r="FI66" s="146">
        <v>1</v>
      </c>
      <c r="FJ66" s="310">
        <f t="shared" si="429"/>
        <v>0</v>
      </c>
      <c r="FK66" s="311">
        <f t="shared" si="249"/>
        <v>0</v>
      </c>
      <c r="FL66" s="146">
        <f t="shared" si="250"/>
        <v>1</v>
      </c>
      <c r="FM66" s="310">
        <f t="shared" si="430"/>
        <v>0</v>
      </c>
      <c r="FN66" s="311">
        <f t="shared" si="252"/>
        <v>0</v>
      </c>
      <c r="FO66" s="146">
        <f t="shared" si="253"/>
        <v>1</v>
      </c>
      <c r="FP66" s="310">
        <f t="shared" si="431"/>
        <v>0</v>
      </c>
      <c r="FQ66" s="311">
        <f t="shared" si="255"/>
        <v>0</v>
      </c>
      <c r="FR66" s="146">
        <f t="shared" si="256"/>
        <v>1</v>
      </c>
      <c r="FS66" s="310">
        <f t="shared" si="432"/>
        <v>0</v>
      </c>
      <c r="FT66" s="311">
        <f t="shared" si="258"/>
        <v>0</v>
      </c>
      <c r="FU66" s="146">
        <f t="shared" si="259"/>
        <v>1</v>
      </c>
      <c r="FV66" s="310">
        <f t="shared" si="433"/>
        <v>0</v>
      </c>
      <c r="FW66" s="311">
        <f t="shared" si="261"/>
        <v>0</v>
      </c>
      <c r="FX66" s="146">
        <f t="shared" si="262"/>
        <v>1</v>
      </c>
      <c r="FY66" s="310">
        <f t="shared" si="434"/>
        <v>0</v>
      </c>
      <c r="FZ66" s="311">
        <f t="shared" si="264"/>
        <v>0</v>
      </c>
      <c r="GA66" s="146">
        <f t="shared" si="265"/>
        <v>1</v>
      </c>
      <c r="GB66" s="310">
        <f t="shared" si="435"/>
        <v>0</v>
      </c>
      <c r="GC66" s="311">
        <f t="shared" si="267"/>
        <v>0</v>
      </c>
      <c r="GD66" s="146">
        <f t="shared" si="268"/>
        <v>1</v>
      </c>
      <c r="GE66" s="310">
        <f t="shared" si="436"/>
        <v>0</v>
      </c>
      <c r="GF66" s="311">
        <f t="shared" si="270"/>
        <v>0</v>
      </c>
      <c r="GG66" s="146">
        <f t="shared" si="271"/>
        <v>1</v>
      </c>
      <c r="GH66" s="310">
        <f t="shared" si="437"/>
        <v>0</v>
      </c>
      <c r="GI66" s="311">
        <f t="shared" si="273"/>
        <v>0</v>
      </c>
      <c r="GJ66" s="146">
        <f t="shared" si="274"/>
        <v>1</v>
      </c>
      <c r="GK66" s="310">
        <f t="shared" si="438"/>
        <v>0</v>
      </c>
      <c r="GL66" s="311">
        <f t="shared" si="276"/>
        <v>0</v>
      </c>
      <c r="GM66" s="146">
        <f t="shared" si="277"/>
        <v>2</v>
      </c>
      <c r="GN66" s="310">
        <f t="shared" si="439"/>
        <v>0</v>
      </c>
      <c r="GO66" s="311">
        <f t="shared" si="279"/>
        <v>0</v>
      </c>
      <c r="GP66" s="146">
        <f t="shared" si="280"/>
        <v>4</v>
      </c>
      <c r="GQ66" s="310">
        <f t="shared" si="440"/>
        <v>0</v>
      </c>
      <c r="GR66" s="311">
        <f t="shared" si="282"/>
        <v>0</v>
      </c>
      <c r="GS66" s="146">
        <f t="shared" si="283"/>
        <v>6</v>
      </c>
      <c r="GT66" s="310">
        <f t="shared" si="441"/>
        <v>0</v>
      </c>
      <c r="GU66" s="311">
        <f t="shared" si="285"/>
        <v>0</v>
      </c>
      <c r="GV66" s="146">
        <f t="shared" si="286"/>
        <v>8</v>
      </c>
      <c r="GW66" s="310">
        <f t="shared" si="442"/>
        <v>0</v>
      </c>
      <c r="GX66" s="311">
        <f t="shared" si="288"/>
        <v>0</v>
      </c>
      <c r="GY66" s="146">
        <f t="shared" si="289"/>
        <v>10</v>
      </c>
      <c r="GZ66" s="310">
        <f t="shared" si="443"/>
        <v>0</v>
      </c>
      <c r="HA66" s="311">
        <f t="shared" si="291"/>
        <v>0</v>
      </c>
      <c r="HB66" s="146">
        <f t="shared" si="292"/>
        <v>20</v>
      </c>
      <c r="HC66" s="310">
        <f t="shared" si="444"/>
        <v>0</v>
      </c>
      <c r="HD66" s="311">
        <f t="shared" si="294"/>
        <v>0</v>
      </c>
      <c r="HE66" s="146">
        <f t="shared" si="295"/>
        <v>40</v>
      </c>
      <c r="HF66" s="310">
        <f t="shared" si="445"/>
        <v>0</v>
      </c>
      <c r="HG66" s="311">
        <f t="shared" si="297"/>
        <v>0</v>
      </c>
      <c r="HH66" s="146">
        <f t="shared" si="298"/>
        <v>60</v>
      </c>
      <c r="HI66" s="310">
        <f t="shared" si="446"/>
        <v>0</v>
      </c>
      <c r="HJ66" s="311">
        <f t="shared" si="300"/>
        <v>0</v>
      </c>
      <c r="HK66" s="146">
        <f t="shared" si="301"/>
        <v>80</v>
      </c>
      <c r="HL66" s="310">
        <f t="shared" si="447"/>
        <v>0</v>
      </c>
      <c r="HM66" s="311">
        <f t="shared" si="303"/>
        <v>0</v>
      </c>
      <c r="HN66" s="146">
        <f t="shared" si="304"/>
        <v>100</v>
      </c>
      <c r="HO66" s="310">
        <f t="shared" si="448"/>
        <v>0</v>
      </c>
      <c r="HQ66" s="300"/>
      <c r="HR66" s="91"/>
      <c r="HV66" s="310"/>
      <c r="HW66" s="311">
        <v>1</v>
      </c>
      <c r="HX66" s="146">
        <v>1</v>
      </c>
      <c r="HY66" s="310">
        <f t="shared" si="449"/>
        <v>2.22222222222222e-5</v>
      </c>
      <c r="HZ66" s="311">
        <f t="shared" si="307"/>
        <v>1</v>
      </c>
      <c r="IA66" s="146">
        <f t="shared" si="308"/>
        <v>1</v>
      </c>
      <c r="IB66" s="310">
        <f t="shared" si="450"/>
        <v>4.44444444444445e-5</v>
      </c>
      <c r="IC66" s="311">
        <f t="shared" si="310"/>
        <v>1</v>
      </c>
      <c r="ID66" s="146">
        <f t="shared" si="311"/>
        <v>1</v>
      </c>
      <c r="IE66" s="310">
        <f t="shared" si="451"/>
        <v>6.66666666666667e-5</v>
      </c>
      <c r="IF66" s="311">
        <f t="shared" si="313"/>
        <v>1</v>
      </c>
      <c r="IG66" s="146">
        <f t="shared" si="314"/>
        <v>1</v>
      </c>
      <c r="IH66" s="310">
        <f t="shared" si="452"/>
        <v>8.8888888888889e-5</v>
      </c>
      <c r="II66" s="311">
        <f t="shared" si="316"/>
        <v>1</v>
      </c>
      <c r="IJ66" s="146">
        <f t="shared" si="317"/>
        <v>1</v>
      </c>
      <c r="IK66" s="310">
        <f t="shared" si="453"/>
        <v>0.000111111111111111</v>
      </c>
      <c r="IL66" s="311">
        <f t="shared" si="319"/>
        <v>1</v>
      </c>
      <c r="IM66" s="146">
        <f t="shared" si="320"/>
        <v>1</v>
      </c>
      <c r="IN66" s="310">
        <f t="shared" si="454"/>
        <v>0.000222222222222222</v>
      </c>
      <c r="IO66" s="311">
        <f t="shared" si="322"/>
        <v>1</v>
      </c>
      <c r="IP66" s="146">
        <f t="shared" si="323"/>
        <v>1</v>
      </c>
      <c r="IQ66" s="310">
        <f t="shared" si="455"/>
        <v>0.000444444444444445</v>
      </c>
      <c r="IR66" s="311">
        <f t="shared" si="325"/>
        <v>1</v>
      </c>
      <c r="IS66" s="146">
        <f t="shared" si="326"/>
        <v>1</v>
      </c>
      <c r="IT66" s="310">
        <f t="shared" si="456"/>
        <v>0.000666666666666667</v>
      </c>
      <c r="IU66" s="311">
        <f t="shared" si="328"/>
        <v>1</v>
      </c>
      <c r="IV66" s="146">
        <f t="shared" si="329"/>
        <v>1</v>
      </c>
      <c r="IW66" s="310">
        <f t="shared" si="457"/>
        <v>0.00088888888888889</v>
      </c>
      <c r="IX66" s="311">
        <f t="shared" si="331"/>
        <v>1</v>
      </c>
      <c r="IY66" s="146">
        <f t="shared" si="332"/>
        <v>1</v>
      </c>
      <c r="IZ66" s="310">
        <f t="shared" si="458"/>
        <v>0.00111111111111111</v>
      </c>
      <c r="JA66" s="311">
        <f t="shared" si="334"/>
        <v>1</v>
      </c>
      <c r="JB66" s="146">
        <f t="shared" si="335"/>
        <v>1</v>
      </c>
      <c r="JC66" s="310">
        <f t="shared" si="459"/>
        <v>0.00222222222222222</v>
      </c>
      <c r="JD66" s="311">
        <f t="shared" si="337"/>
        <v>1</v>
      </c>
      <c r="JE66" s="146">
        <f t="shared" si="338"/>
        <v>1</v>
      </c>
      <c r="JF66" s="310">
        <f t="shared" si="460"/>
        <v>0.00444444444444445</v>
      </c>
      <c r="JG66" s="311">
        <f t="shared" si="340"/>
        <v>1</v>
      </c>
      <c r="JH66" s="146">
        <f t="shared" si="341"/>
        <v>1</v>
      </c>
      <c r="JI66" s="310">
        <f t="shared" si="461"/>
        <v>0.00666666666666667</v>
      </c>
      <c r="JJ66" s="311">
        <f t="shared" si="343"/>
        <v>1</v>
      </c>
      <c r="JK66" s="146">
        <f t="shared" si="344"/>
        <v>1</v>
      </c>
      <c r="JL66" s="310">
        <f t="shared" si="462"/>
        <v>0.0088888888888889</v>
      </c>
      <c r="JM66" s="311">
        <f t="shared" si="346"/>
        <v>1</v>
      </c>
      <c r="JN66" s="146">
        <f t="shared" si="347"/>
        <v>1</v>
      </c>
      <c r="JO66" s="310">
        <f t="shared" si="463"/>
        <v>0.0111111111111111</v>
      </c>
      <c r="JP66" s="311">
        <f t="shared" si="349"/>
        <v>1</v>
      </c>
      <c r="JQ66" s="146">
        <f t="shared" si="350"/>
        <v>1</v>
      </c>
      <c r="JR66" s="310">
        <f t="shared" si="464"/>
        <v>0.0222222222222222</v>
      </c>
      <c r="JS66" s="311">
        <f t="shared" si="352"/>
        <v>1</v>
      </c>
      <c r="JT66" s="146">
        <f t="shared" si="353"/>
        <v>1</v>
      </c>
      <c r="JU66" s="310">
        <f t="shared" si="465"/>
        <v>0.0444444444444445</v>
      </c>
      <c r="JV66" s="311">
        <f t="shared" si="355"/>
        <v>1</v>
      </c>
      <c r="JW66" s="146">
        <f t="shared" si="356"/>
        <v>1</v>
      </c>
      <c r="JX66" s="310">
        <f t="shared" si="466"/>
        <v>0.0666666666666667</v>
      </c>
      <c r="JY66" s="311">
        <f t="shared" si="358"/>
        <v>1</v>
      </c>
      <c r="JZ66" s="146">
        <f t="shared" si="359"/>
        <v>1</v>
      </c>
      <c r="KA66" s="310">
        <f t="shared" si="467"/>
        <v>0.088888888888889</v>
      </c>
      <c r="KB66" s="311">
        <f t="shared" si="361"/>
        <v>1</v>
      </c>
      <c r="KC66" s="146">
        <f t="shared" si="362"/>
        <v>1</v>
      </c>
      <c r="KD66" s="310">
        <f t="shared" si="468"/>
        <v>0.111111111111111</v>
      </c>
      <c r="KI66" s="334">
        <f t="shared" ref="KI66:LB66" si="480">$AI66*KI$4/10000*$F66*KI$3/$KQ$1</f>
        <v>0</v>
      </c>
      <c r="KJ66" s="334">
        <f t="shared" si="480"/>
        <v>0</v>
      </c>
      <c r="KK66" s="334">
        <f t="shared" si="480"/>
        <v>0</v>
      </c>
      <c r="KL66" s="334">
        <f t="shared" si="480"/>
        <v>0.008</v>
      </c>
      <c r="KM66" s="334">
        <f t="shared" si="480"/>
        <v>0.01</v>
      </c>
      <c r="KN66" s="334">
        <f t="shared" si="480"/>
        <v>0.02</v>
      </c>
      <c r="KO66" s="334">
        <f t="shared" si="480"/>
        <v>0.04</v>
      </c>
      <c r="KP66" s="334">
        <f t="shared" si="480"/>
        <v>0.06</v>
      </c>
      <c r="KQ66" s="334">
        <f t="shared" si="480"/>
        <v>0.08</v>
      </c>
      <c r="KR66" s="334">
        <f t="shared" si="480"/>
        <v>0.1</v>
      </c>
      <c r="KS66" s="334">
        <f t="shared" si="480"/>
        <v>0.2</v>
      </c>
      <c r="KT66" s="334">
        <f t="shared" si="480"/>
        <v>0.25</v>
      </c>
      <c r="KU66" s="334">
        <f t="shared" si="480"/>
        <v>0.24996</v>
      </c>
      <c r="KV66" s="334">
        <f t="shared" si="480"/>
        <v>0.24992</v>
      </c>
      <c r="KW66" s="334">
        <f t="shared" si="480"/>
        <v>0.2499</v>
      </c>
      <c r="KX66" s="334">
        <f t="shared" si="480"/>
        <v>0.2498</v>
      </c>
      <c r="KY66" s="334">
        <f t="shared" si="480"/>
        <v>0.2496</v>
      </c>
      <c r="KZ66" s="334">
        <f t="shared" si="480"/>
        <v>0.2496</v>
      </c>
      <c r="LA66" s="334">
        <f t="shared" si="480"/>
        <v>0.2496</v>
      </c>
      <c r="LB66" s="334">
        <f t="shared" si="480"/>
        <v>0.249</v>
      </c>
      <c r="LI66" s="79">
        <v>0</v>
      </c>
      <c r="LJ66" s="79">
        <v>0</v>
      </c>
      <c r="LK66" s="79">
        <v>0</v>
      </c>
      <c r="LN66" s="108"/>
      <c r="LO66" s="343">
        <v>0.05</v>
      </c>
      <c r="LP66" s="343">
        <v>0.05</v>
      </c>
      <c r="LQ66" s="343">
        <v>0.05</v>
      </c>
      <c r="LR66" s="343">
        <v>0.05</v>
      </c>
      <c r="LS66" s="343">
        <v>0.05</v>
      </c>
      <c r="LT66" s="343">
        <v>0.025</v>
      </c>
      <c r="LU66" s="343">
        <v>0.025</v>
      </c>
      <c r="LV66" s="343">
        <v>0.025</v>
      </c>
      <c r="LW66" s="343">
        <v>0.025</v>
      </c>
      <c r="LX66" s="343">
        <v>0.025</v>
      </c>
      <c r="LY66" s="343">
        <v>0.005</v>
      </c>
      <c r="LZ66" s="343">
        <v>0.005</v>
      </c>
      <c r="MA66" s="343">
        <v>0.005</v>
      </c>
      <c r="MB66" s="343">
        <v>0.005</v>
      </c>
      <c r="MC66" s="343">
        <v>0.005</v>
      </c>
      <c r="MD66" s="343">
        <v>0.0009</v>
      </c>
      <c r="ME66" s="343">
        <v>0.0009</v>
      </c>
      <c r="MF66" s="343">
        <v>0.0009</v>
      </c>
      <c r="MG66" s="343">
        <v>0.0009</v>
      </c>
      <c r="MH66" s="343">
        <v>0.0009</v>
      </c>
      <c r="MI66" s="343">
        <v>0.0006</v>
      </c>
      <c r="MJ66" s="343">
        <v>0.00045</v>
      </c>
      <c r="MK66" s="343">
        <v>0.0004</v>
      </c>
      <c r="ML66" s="343">
        <v>0.0003</v>
      </c>
      <c r="MM66" s="343">
        <v>0.00025</v>
      </c>
      <c r="MN66" s="343">
        <v>0.00025</v>
      </c>
      <c r="MO66" s="343">
        <v>0.0002</v>
      </c>
      <c r="MP66" s="343">
        <v>0.0002</v>
      </c>
      <c r="MQ66" s="343"/>
      <c r="MR66" s="104">
        <v>1</v>
      </c>
      <c r="MS66" s="104">
        <v>1</v>
      </c>
      <c r="MT66" s="104">
        <v>1</v>
      </c>
      <c r="MU66" s="104">
        <v>1</v>
      </c>
      <c r="MV66" s="104">
        <v>1</v>
      </c>
      <c r="MW66" s="104">
        <v>1</v>
      </c>
      <c r="MX66" s="91">
        <v>1</v>
      </c>
      <c r="MY66" s="91">
        <v>1</v>
      </c>
      <c r="MZ66" s="91">
        <v>1</v>
      </c>
      <c r="NA66" s="91">
        <v>1</v>
      </c>
      <c r="NB66" s="91">
        <v>1</v>
      </c>
      <c r="NC66" s="91">
        <v>1</v>
      </c>
      <c r="ND66" s="91">
        <v>1</v>
      </c>
      <c r="NE66" s="91">
        <v>1</v>
      </c>
      <c r="NF66" s="91">
        <v>1</v>
      </c>
      <c r="NG66" s="91">
        <v>2</v>
      </c>
      <c r="NH66" s="91">
        <v>2</v>
      </c>
      <c r="NI66" s="91">
        <v>2</v>
      </c>
      <c r="NJ66" s="91">
        <v>2</v>
      </c>
      <c r="NK66" s="91">
        <v>2</v>
      </c>
      <c r="NL66" s="91">
        <v>2</v>
      </c>
      <c r="NM66" s="91">
        <v>2</v>
      </c>
      <c r="NN66" s="91">
        <v>2</v>
      </c>
      <c r="NO66" s="91">
        <v>2</v>
      </c>
      <c r="NP66" s="91">
        <v>2</v>
      </c>
      <c r="NQ66" s="91">
        <v>2</v>
      </c>
      <c r="NR66" s="91">
        <v>2</v>
      </c>
      <c r="NS66" s="91">
        <v>2</v>
      </c>
      <c r="NT66" s="91"/>
      <c r="NU66" s="345">
        <f t="shared" si="365"/>
        <v>0.01</v>
      </c>
      <c r="NV66" s="345">
        <f t="shared" si="366"/>
        <v>0.02</v>
      </c>
      <c r="NW66" s="345">
        <f t="shared" si="367"/>
        <v>0.03</v>
      </c>
      <c r="NX66" s="345">
        <f t="shared" si="368"/>
        <v>0.04</v>
      </c>
      <c r="NY66" s="345">
        <f t="shared" si="369"/>
        <v>0.05</v>
      </c>
      <c r="NZ66" s="345">
        <f t="shared" si="370"/>
        <v>0.05</v>
      </c>
      <c r="OA66" s="345">
        <f t="shared" si="371"/>
        <v>0.1</v>
      </c>
      <c r="OB66" s="345">
        <f t="shared" si="372"/>
        <v>0.15</v>
      </c>
      <c r="OC66" s="345">
        <f t="shared" si="373"/>
        <v>0.2</v>
      </c>
      <c r="OD66" s="345">
        <f t="shared" si="374"/>
        <v>0.25</v>
      </c>
      <c r="OE66" s="345">
        <f t="shared" si="375"/>
        <v>0.1</v>
      </c>
      <c r="OF66" s="345">
        <f t="shared" si="376"/>
        <v>0.2</v>
      </c>
      <c r="OG66" s="345">
        <f t="shared" si="377"/>
        <v>0.3</v>
      </c>
      <c r="OH66" s="345">
        <f t="shared" si="378"/>
        <v>0.4</v>
      </c>
      <c r="OI66" s="345">
        <f t="shared" si="379"/>
        <v>0.5</v>
      </c>
      <c r="OJ66" s="345">
        <f t="shared" si="380"/>
        <v>0.09</v>
      </c>
      <c r="OK66" s="345">
        <f t="shared" si="381"/>
        <v>0.18</v>
      </c>
      <c r="OL66" s="345">
        <f t="shared" si="382"/>
        <v>0.27</v>
      </c>
      <c r="OM66" s="345">
        <f t="shared" si="383"/>
        <v>0.36</v>
      </c>
      <c r="ON66" s="345">
        <f t="shared" si="384"/>
        <v>0.45</v>
      </c>
      <c r="OO66" s="345">
        <f t="shared" si="385"/>
        <v>0.45</v>
      </c>
      <c r="OP66" s="345">
        <f t="shared" si="386"/>
        <v>0.45</v>
      </c>
      <c r="OQ66" s="345">
        <f t="shared" si="387"/>
        <v>0.5</v>
      </c>
      <c r="OR66" s="345">
        <f t="shared" si="388"/>
        <v>0.45</v>
      </c>
      <c r="OS66" s="345">
        <f t="shared" si="389"/>
        <v>0.4375</v>
      </c>
      <c r="OT66" s="345">
        <f t="shared" si="390"/>
        <v>0.5</v>
      </c>
      <c r="OU66" s="345">
        <f t="shared" si="391"/>
        <v>0.45</v>
      </c>
      <c r="OV66" s="345">
        <f t="shared" si="392"/>
        <v>0.5</v>
      </c>
      <c r="OY66" s="360">
        <v>0.5</v>
      </c>
      <c r="OZ66" s="357">
        <v>0.0201468599435714</v>
      </c>
      <c r="PA66" s="377">
        <v>0.0100531893273295</v>
      </c>
      <c r="PE66" s="369"/>
      <c r="PF66" s="370">
        <f>PF$3*$F66*$AG66*PF$4/'[1]Sheet3 '!$AJ$5</f>
        <v>0.056</v>
      </c>
      <c r="PG66" s="370">
        <f>PG$3*$F66*$AG66*PG$4/'[1]Sheet3 '!$AJ$5</f>
        <v>0.05598</v>
      </c>
      <c r="PH66" s="370">
        <f>PH$3*$F66*$AG66*PH$4/'[1]Sheet3 '!$AJ$5</f>
        <v>0.056</v>
      </c>
      <c r="PI66" s="370">
        <f>PI$3*$F66*$AG66*PI$4/'[1]Sheet3 '!$AJ$5</f>
        <v>0.0504</v>
      </c>
      <c r="PJ66" s="370">
        <f>PJ$3*$F66*$AG66*PJ$4/'[1]Sheet3 '!$AJ$5</f>
        <v>0.0504</v>
      </c>
      <c r="PK66" s="370">
        <f>PK$3*$F66*$AG66*PK$4/'[1]Sheet3 '!$AJ$5</f>
        <v>0.048</v>
      </c>
      <c r="PL66" s="370">
        <f>PL$3*$F66*$AG66*PL$4/'[1]Sheet3 '!$AJ$5</f>
        <v>0.0432</v>
      </c>
      <c r="PM66" s="370">
        <f>PM$3*$F66*$AG66*PM$4/'[1]Sheet3 '!$AJ$5</f>
        <v>0.0408</v>
      </c>
      <c r="PN66" s="370">
        <f>PN$3*$F66*$AG66*PN$4/'[1]Sheet3 '!$AJ$5</f>
        <v>0.03704</v>
      </c>
      <c r="PO66" s="370">
        <f>PO$3*$F66*$AG66*PO$4/'[1]Sheet3 '!$AJ$5</f>
        <v>0.032</v>
      </c>
      <c r="PP66" s="370">
        <f>PP$3*$F66*$AG66*PP$4/'[1]Sheet3 '!$AJ$5</f>
        <v>0.0288</v>
      </c>
      <c r="PQ66" s="370">
        <f>PQ$3*$F66*$AG66*PQ$4/'[1]Sheet3 '!$AJ$5</f>
        <v>0.0256</v>
      </c>
      <c r="PR66" s="370">
        <f>PR$3*$F66*$AG66*PR$4/'[1]Sheet3 '!$AJ$5</f>
        <v>0.016</v>
      </c>
      <c r="PS66" s="367"/>
      <c r="PT66" s="367"/>
      <c r="PU66" s="367"/>
    </row>
    <row r="67" s="91" customFormat="1" ht="16.2" spans="1:437">
      <c r="A67" s="39">
        <v>58</v>
      </c>
      <c r="B67" s="39" t="s">
        <v>650</v>
      </c>
      <c r="C67" s="39">
        <v>6</v>
      </c>
      <c r="D67" s="39">
        <v>-1</v>
      </c>
      <c r="E67" s="39"/>
      <c r="F67" s="39">
        <v>1600</v>
      </c>
      <c r="G67" s="382" t="s">
        <v>512</v>
      </c>
      <c r="H67" s="39">
        <f t="shared" si="232"/>
        <v>1600</v>
      </c>
      <c r="I67" s="127" t="s">
        <v>651</v>
      </c>
      <c r="J67" s="74">
        <v>900</v>
      </c>
      <c r="K67" s="127" t="s">
        <v>514</v>
      </c>
      <c r="L67" s="127"/>
      <c r="M67" s="128">
        <f t="shared" si="178"/>
        <v>58</v>
      </c>
      <c r="N67" s="39">
        <f t="shared" si="396"/>
        <v>0</v>
      </c>
      <c r="O67" s="39">
        <f t="shared" si="397"/>
        <v>0</v>
      </c>
      <c r="P67" s="39">
        <v>0</v>
      </c>
      <c r="Q67" s="140">
        <v>1.1111114</v>
      </c>
      <c r="R67" s="91">
        <v>10</v>
      </c>
      <c r="S67" s="141">
        <v>0</v>
      </c>
      <c r="T67" s="146">
        <f t="shared" si="233"/>
        <v>0.533333</v>
      </c>
      <c r="U67" s="143">
        <f t="shared" ref="U67:U75" si="481">IF(F67&lt;100,1,IF(F67&lt;300,2,IF(F67&lt;500,3,IF(F67&lt;800,4,IF(F67&lt;1500,5,6)))))</f>
        <v>6</v>
      </c>
      <c r="V67" s="143" t="s">
        <v>287</v>
      </c>
      <c r="W67" s="147">
        <v>0</v>
      </c>
      <c r="X67" s="143">
        <v>15</v>
      </c>
      <c r="Y67" s="166">
        <v>1</v>
      </c>
      <c r="Z67" s="143" t="str">
        <f t="shared" si="470"/>
        <v>[[0,1],[0,1],[0,1],[0,1],[0,1],[0,1],[0,1],[0,1],[0,1],[0,1],[0,2],[0,4],[0,6],[0,8],[0,10],[0,20],[0,40],[0,60],[0,80],[0,100]]</v>
      </c>
      <c r="AA67" s="143">
        <v>1</v>
      </c>
      <c r="AB67" s="143">
        <v>1</v>
      </c>
      <c r="AC67" s="143" t="str">
        <f t="shared" si="234"/>
        <v>[[1,1],[1,1],[1,1],[1,1],[1,1],[1,1],[1,1],[1,1],[1,1],[1,1],[1,1],[1,1],[1,1],[1,1],[1,1],[1,1],[1,1],[1,1],[1,1],[1,1]]</v>
      </c>
      <c r="AD67" s="39">
        <v>0</v>
      </c>
      <c r="AE67" s="171">
        <v>0.3</v>
      </c>
      <c r="AF67" s="168">
        <f t="shared" si="478"/>
        <v>0</v>
      </c>
      <c r="AG67" s="168">
        <v>0.1</v>
      </c>
      <c r="AH67" s="168">
        <v>0</v>
      </c>
      <c r="AI67" s="186">
        <v>0</v>
      </c>
      <c r="AJ67" s="186">
        <f>AJ66</f>
        <v>0</v>
      </c>
      <c r="AK67" s="186">
        <f>AK66</f>
        <v>0</v>
      </c>
      <c r="AL67" s="187">
        <v>0</v>
      </c>
      <c r="AM67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67" s="39" t="str">
        <f t="shared" si="471"/>
        <v>[[10,5],[12,2],[15,2]]</v>
      </c>
      <c r="AO67" s="195" t="str">
        <f t="shared" si="424"/>
        <v>[0,0,0]</v>
      </c>
      <c r="AP67" s="195">
        <v>0</v>
      </c>
      <c r="AQ67" s="195">
        <v>1</v>
      </c>
      <c r="AR67" s="195">
        <f t="shared" si="236"/>
        <v>1</v>
      </c>
      <c r="AS67" s="195">
        <v>1</v>
      </c>
      <c r="AT67" s="195">
        <v>1</v>
      </c>
      <c r="AU67" s="196" t="s">
        <v>487</v>
      </c>
      <c r="AV67" s="195">
        <v>4</v>
      </c>
      <c r="AW67" s="199">
        <v>16</v>
      </c>
      <c r="AX67" s="39">
        <v>1</v>
      </c>
      <c r="AY67" s="39">
        <v>0</v>
      </c>
      <c r="AZ67" s="39">
        <v>3</v>
      </c>
      <c r="BA67" s="96">
        <v>6</v>
      </c>
      <c r="BB67" s="96" t="s">
        <v>365</v>
      </c>
      <c r="BC67" s="39">
        <v>1</v>
      </c>
      <c r="BD67" s="115">
        <v>1.5</v>
      </c>
      <c r="BE67" s="39"/>
      <c r="BF67" s="39"/>
      <c r="BG67" s="39">
        <v>1</v>
      </c>
      <c r="BH67" s="39">
        <v>1</v>
      </c>
      <c r="BI67" s="39" t="s">
        <v>560</v>
      </c>
      <c r="BJ67" s="205">
        <v>1</v>
      </c>
      <c r="BK67" s="203">
        <v>1</v>
      </c>
      <c r="BL67" s="39">
        <f t="shared" si="474"/>
        <v>1600</v>
      </c>
      <c r="BM67" s="96" t="s">
        <v>291</v>
      </c>
      <c r="BN67" s="39">
        <v>1</v>
      </c>
      <c r="BO67" s="39" t="s">
        <v>292</v>
      </c>
      <c r="BP67" s="39" t="s">
        <v>489</v>
      </c>
      <c r="BQ67" s="131" t="s">
        <v>652</v>
      </c>
      <c r="BR67" s="131" t="s">
        <v>652</v>
      </c>
      <c r="BS67" s="127">
        <v>450</v>
      </c>
      <c r="BT67" s="128">
        <v>2</v>
      </c>
      <c r="BU67" s="128">
        <v>150</v>
      </c>
      <c r="BV67" s="128">
        <v>10</v>
      </c>
      <c r="BW67" s="127" t="s">
        <v>295</v>
      </c>
      <c r="BX67" s="218">
        <v>10</v>
      </c>
      <c r="BY67" s="128">
        <f t="shared" si="237"/>
        <v>10</v>
      </c>
      <c r="BZ67" s="219" t="str">
        <f t="shared" si="238"/>
        <v>[10,10,0,10]</v>
      </c>
      <c r="CA67" s="42">
        <v>0</v>
      </c>
      <c r="CB67" s="42">
        <v>0</v>
      </c>
      <c r="CC67" s="42">
        <v>0</v>
      </c>
      <c r="CD67" s="42">
        <v>0</v>
      </c>
      <c r="CE67" s="42">
        <v>1</v>
      </c>
      <c r="CF67" s="42">
        <v>0</v>
      </c>
      <c r="CG67" s="42">
        <v>1</v>
      </c>
      <c r="CH67" s="51" t="s">
        <v>653</v>
      </c>
      <c r="CI67" s="42" t="str">
        <f t="shared" si="399"/>
        <v>"7|0,1,3|1|2|9999",</v>
      </c>
      <c r="CJ67" s="42">
        <v>100</v>
      </c>
      <c r="CK67" s="42">
        <v>100</v>
      </c>
      <c r="CL67" s="42">
        <v>5</v>
      </c>
      <c r="CM67" s="42"/>
      <c r="CN67" s="42"/>
      <c r="CO67" s="46" t="s">
        <v>654</v>
      </c>
      <c r="CP67" s="42"/>
      <c r="CQ67" s="128" t="s">
        <v>655</v>
      </c>
      <c r="CR67" s="42">
        <v>7</v>
      </c>
      <c r="CS67" s="53" t="s">
        <v>297</v>
      </c>
      <c r="CT67" s="53"/>
      <c r="CU67" s="42"/>
      <c r="CV67" s="42" t="str">
        <f t="shared" ref="CV67:CV89" si="482">IF(CA67=1,CV$4,"")</f>
        <v/>
      </c>
      <c r="CW67" s="42"/>
      <c r="CX67" s="42"/>
      <c r="CY67" s="42"/>
      <c r="CZ67" s="42"/>
      <c r="DA67" s="42" t="str">
        <f t="shared" ref="DA67:DA89" si="483">IF(CB67=1,DA$4,"")</f>
        <v/>
      </c>
      <c r="DB67" s="42"/>
      <c r="DC67" s="42"/>
      <c r="DD67" s="42"/>
      <c r="DE67" s="42"/>
      <c r="DF67" s="42" t="str">
        <f t="shared" ref="DF67:DF89" si="484">IF(CC67=1,DF$4,"")</f>
        <v/>
      </c>
      <c r="DG67" s="42"/>
      <c r="DH67" s="42"/>
      <c r="DI67" s="42"/>
      <c r="DJ67" s="42"/>
      <c r="DK67" s="42" t="str">
        <f t="shared" ref="DK67:DK89" si="485">IF(CD67=1,DK$4,"")</f>
        <v/>
      </c>
      <c r="DL67" s="42"/>
      <c r="DM67" s="42"/>
      <c r="DN67" s="42"/>
      <c r="DO67" s="42"/>
      <c r="DP67" s="42">
        <f t="shared" ref="DP67:DP89" si="486">IF(CE67=1,DP$4,"")</f>
        <v>7</v>
      </c>
      <c r="DQ67" s="42" t="s">
        <v>495</v>
      </c>
      <c r="DR67" s="42">
        <v>1</v>
      </c>
      <c r="DS67" s="42">
        <v>2</v>
      </c>
      <c r="DT67" s="42">
        <v>9999</v>
      </c>
      <c r="DU67" s="42" t="s">
        <v>656</v>
      </c>
      <c r="DV67" s="238">
        <f t="shared" ref="DV67:DV87" si="487">IF($F67&lt;800,5,10)</f>
        <v>10</v>
      </c>
      <c r="DW67" s="238">
        <f t="shared" ref="DW67:DW87" si="488">DV67</f>
        <v>10</v>
      </c>
      <c r="DX67" s="238">
        <v>0</v>
      </c>
      <c r="DY67" s="128">
        <f t="shared" si="239"/>
        <v>10</v>
      </c>
      <c r="DZ67" s="128"/>
      <c r="EK67" s="269">
        <f t="shared" si="240"/>
        <v>1760</v>
      </c>
      <c r="EL67" s="270">
        <v>0</v>
      </c>
      <c r="EM67" s="108">
        <v>10</v>
      </c>
      <c r="EN67" s="108">
        <v>5</v>
      </c>
      <c r="EO67" s="108">
        <v>12</v>
      </c>
      <c r="EP67" s="108">
        <v>2</v>
      </c>
      <c r="EQ67" s="108">
        <v>15</v>
      </c>
      <c r="ER67" s="108">
        <v>2</v>
      </c>
      <c r="ES67" s="108">
        <f t="shared" si="241"/>
        <v>11.5555555555556</v>
      </c>
      <c r="ET67" s="108">
        <f t="shared" si="242"/>
        <v>7.5</v>
      </c>
      <c r="EU67" s="283">
        <f t="shared" si="243"/>
        <v>0</v>
      </c>
      <c r="EV67" s="108">
        <f t="shared" si="244"/>
        <v>15</v>
      </c>
      <c r="EW67" s="293">
        <f t="shared" si="245"/>
        <v>0</v>
      </c>
      <c r="EX67" s="108">
        <f t="shared" si="246"/>
        <v>22.5</v>
      </c>
      <c r="EY67" s="294">
        <f t="shared" si="247"/>
        <v>0</v>
      </c>
      <c r="FB67" s="299"/>
      <c r="FG67" s="310"/>
      <c r="FH67" s="146">
        <v>0</v>
      </c>
      <c r="FI67" s="146">
        <v>1</v>
      </c>
      <c r="FJ67" s="310">
        <f t="shared" si="429"/>
        <v>0</v>
      </c>
      <c r="FK67" s="146">
        <f t="shared" si="249"/>
        <v>0</v>
      </c>
      <c r="FL67" s="146">
        <f t="shared" si="250"/>
        <v>1</v>
      </c>
      <c r="FM67" s="310">
        <f t="shared" si="430"/>
        <v>0</v>
      </c>
      <c r="FN67" s="146">
        <f t="shared" si="252"/>
        <v>0</v>
      </c>
      <c r="FO67" s="146">
        <f t="shared" si="253"/>
        <v>1</v>
      </c>
      <c r="FP67" s="310">
        <f t="shared" si="431"/>
        <v>0</v>
      </c>
      <c r="FQ67" s="146">
        <f t="shared" si="255"/>
        <v>0</v>
      </c>
      <c r="FR67" s="146">
        <f t="shared" si="256"/>
        <v>1</v>
      </c>
      <c r="FS67" s="310">
        <f t="shared" si="432"/>
        <v>0</v>
      </c>
      <c r="FT67" s="146">
        <f t="shared" si="258"/>
        <v>0</v>
      </c>
      <c r="FU67" s="146">
        <f t="shared" si="259"/>
        <v>1</v>
      </c>
      <c r="FV67" s="310">
        <f t="shared" si="433"/>
        <v>0</v>
      </c>
      <c r="FW67" s="146">
        <f t="shared" si="261"/>
        <v>0</v>
      </c>
      <c r="FX67" s="146">
        <f t="shared" si="262"/>
        <v>1</v>
      </c>
      <c r="FY67" s="310">
        <f t="shared" si="434"/>
        <v>0</v>
      </c>
      <c r="FZ67" s="146">
        <f t="shared" si="264"/>
        <v>0</v>
      </c>
      <c r="GA67" s="146">
        <f t="shared" si="265"/>
        <v>1</v>
      </c>
      <c r="GB67" s="310">
        <f t="shared" si="435"/>
        <v>0</v>
      </c>
      <c r="GC67" s="146">
        <f t="shared" si="267"/>
        <v>0</v>
      </c>
      <c r="GD67" s="146">
        <f t="shared" si="268"/>
        <v>1</v>
      </c>
      <c r="GE67" s="310">
        <f t="shared" si="436"/>
        <v>0</v>
      </c>
      <c r="GF67" s="146">
        <f t="shared" si="270"/>
        <v>0</v>
      </c>
      <c r="GG67" s="146">
        <f t="shared" si="271"/>
        <v>1</v>
      </c>
      <c r="GH67" s="310">
        <f t="shared" si="437"/>
        <v>0</v>
      </c>
      <c r="GI67" s="146">
        <f t="shared" si="273"/>
        <v>0</v>
      </c>
      <c r="GJ67" s="146">
        <f t="shared" si="274"/>
        <v>1</v>
      </c>
      <c r="GK67" s="310">
        <f t="shared" si="438"/>
        <v>0</v>
      </c>
      <c r="GL67" s="146">
        <f t="shared" si="276"/>
        <v>0</v>
      </c>
      <c r="GM67" s="146">
        <f t="shared" si="277"/>
        <v>2</v>
      </c>
      <c r="GN67" s="310">
        <f t="shared" si="439"/>
        <v>0</v>
      </c>
      <c r="GO67" s="146">
        <f t="shared" si="279"/>
        <v>0</v>
      </c>
      <c r="GP67" s="146">
        <f t="shared" si="280"/>
        <v>4</v>
      </c>
      <c r="GQ67" s="310">
        <f t="shared" si="440"/>
        <v>0</v>
      </c>
      <c r="GR67" s="146">
        <f t="shared" si="282"/>
        <v>0</v>
      </c>
      <c r="GS67" s="146">
        <f t="shared" si="283"/>
        <v>6</v>
      </c>
      <c r="GT67" s="310">
        <f t="shared" si="441"/>
        <v>0</v>
      </c>
      <c r="GU67" s="146">
        <f t="shared" si="285"/>
        <v>0</v>
      </c>
      <c r="GV67" s="146">
        <f t="shared" si="286"/>
        <v>8</v>
      </c>
      <c r="GW67" s="310">
        <f t="shared" si="442"/>
        <v>0</v>
      </c>
      <c r="GX67" s="146">
        <f t="shared" si="288"/>
        <v>0</v>
      </c>
      <c r="GY67" s="146">
        <f t="shared" si="289"/>
        <v>10</v>
      </c>
      <c r="GZ67" s="310">
        <f t="shared" si="443"/>
        <v>0</v>
      </c>
      <c r="HA67" s="146">
        <f t="shared" si="291"/>
        <v>0</v>
      </c>
      <c r="HB67" s="146">
        <f t="shared" si="292"/>
        <v>20</v>
      </c>
      <c r="HC67" s="310">
        <f t="shared" si="444"/>
        <v>0</v>
      </c>
      <c r="HD67" s="146">
        <f t="shared" si="294"/>
        <v>0</v>
      </c>
      <c r="HE67" s="146">
        <f t="shared" si="295"/>
        <v>40</v>
      </c>
      <c r="HF67" s="310">
        <f t="shared" si="445"/>
        <v>0</v>
      </c>
      <c r="HG67" s="146">
        <f t="shared" si="297"/>
        <v>0</v>
      </c>
      <c r="HH67" s="146">
        <f t="shared" si="298"/>
        <v>60</v>
      </c>
      <c r="HI67" s="310">
        <f t="shared" si="446"/>
        <v>0</v>
      </c>
      <c r="HJ67" s="146">
        <f t="shared" si="300"/>
        <v>0</v>
      </c>
      <c r="HK67" s="146">
        <f t="shared" si="301"/>
        <v>80</v>
      </c>
      <c r="HL67" s="310">
        <f t="shared" si="447"/>
        <v>0</v>
      </c>
      <c r="HM67" s="146">
        <f t="shared" si="303"/>
        <v>0</v>
      </c>
      <c r="HN67" s="146">
        <f t="shared" si="304"/>
        <v>100</v>
      </c>
      <c r="HO67" s="310">
        <f t="shared" si="448"/>
        <v>0</v>
      </c>
      <c r="HQ67" s="299"/>
      <c r="HV67" s="310"/>
      <c r="HW67" s="326">
        <v>1</v>
      </c>
      <c r="HX67" s="146">
        <v>1</v>
      </c>
      <c r="HY67" s="310">
        <f t="shared" si="449"/>
        <v>0.000177777777777778</v>
      </c>
      <c r="HZ67" s="146">
        <f t="shared" si="307"/>
        <v>1</v>
      </c>
      <c r="IA67" s="146">
        <f t="shared" si="308"/>
        <v>1</v>
      </c>
      <c r="IB67" s="310">
        <f t="shared" si="450"/>
        <v>0.000355555555555556</v>
      </c>
      <c r="IC67" s="146">
        <f t="shared" si="310"/>
        <v>1</v>
      </c>
      <c r="ID67" s="146">
        <f t="shared" si="311"/>
        <v>1</v>
      </c>
      <c r="IE67" s="310">
        <f t="shared" si="451"/>
        <v>0.000533333333333334</v>
      </c>
      <c r="IF67" s="146">
        <f t="shared" si="313"/>
        <v>1</v>
      </c>
      <c r="IG67" s="146">
        <f t="shared" si="314"/>
        <v>1</v>
      </c>
      <c r="IH67" s="310">
        <f t="shared" si="452"/>
        <v>0.000711111111111112</v>
      </c>
      <c r="II67" s="146">
        <f t="shared" si="316"/>
        <v>1</v>
      </c>
      <c r="IJ67" s="146">
        <f t="shared" si="317"/>
        <v>1</v>
      </c>
      <c r="IK67" s="310">
        <f t="shared" si="453"/>
        <v>0.00088888888888889</v>
      </c>
      <c r="IL67" s="146">
        <f t="shared" si="319"/>
        <v>1</v>
      </c>
      <c r="IM67" s="146">
        <f t="shared" si="320"/>
        <v>1</v>
      </c>
      <c r="IN67" s="310">
        <f t="shared" si="454"/>
        <v>0.00177777777777778</v>
      </c>
      <c r="IO67" s="146">
        <f t="shared" si="322"/>
        <v>1</v>
      </c>
      <c r="IP67" s="146">
        <f t="shared" si="323"/>
        <v>1</v>
      </c>
      <c r="IQ67" s="310">
        <f t="shared" si="455"/>
        <v>0.00355555555555556</v>
      </c>
      <c r="IR67" s="146">
        <f t="shared" si="325"/>
        <v>1</v>
      </c>
      <c r="IS67" s="146">
        <f t="shared" si="326"/>
        <v>1</v>
      </c>
      <c r="IT67" s="310">
        <f t="shared" si="456"/>
        <v>0.00533333333333334</v>
      </c>
      <c r="IU67" s="146">
        <f t="shared" si="328"/>
        <v>1</v>
      </c>
      <c r="IV67" s="146">
        <f t="shared" si="329"/>
        <v>1</v>
      </c>
      <c r="IW67" s="310">
        <f t="shared" si="457"/>
        <v>0.00711111111111112</v>
      </c>
      <c r="IX67" s="146">
        <f t="shared" si="331"/>
        <v>1</v>
      </c>
      <c r="IY67" s="146">
        <f t="shared" si="332"/>
        <v>1</v>
      </c>
      <c r="IZ67" s="310">
        <f t="shared" si="458"/>
        <v>0.0088888888888889</v>
      </c>
      <c r="JA67" s="146">
        <f t="shared" si="334"/>
        <v>1</v>
      </c>
      <c r="JB67" s="146">
        <f t="shared" si="335"/>
        <v>1</v>
      </c>
      <c r="JC67" s="310">
        <f t="shared" si="459"/>
        <v>0.0177777777777778</v>
      </c>
      <c r="JD67" s="146">
        <f t="shared" si="337"/>
        <v>1</v>
      </c>
      <c r="JE67" s="146">
        <f t="shared" si="338"/>
        <v>1</v>
      </c>
      <c r="JF67" s="310">
        <f t="shared" si="460"/>
        <v>0.0355555555555556</v>
      </c>
      <c r="JG67" s="146">
        <f t="shared" si="340"/>
        <v>1</v>
      </c>
      <c r="JH67" s="146">
        <f t="shared" si="341"/>
        <v>1</v>
      </c>
      <c r="JI67" s="310">
        <f t="shared" si="461"/>
        <v>0.0533333333333334</v>
      </c>
      <c r="JJ67" s="146">
        <f t="shared" si="343"/>
        <v>1</v>
      </c>
      <c r="JK67" s="146">
        <f t="shared" si="344"/>
        <v>1</v>
      </c>
      <c r="JL67" s="310">
        <f t="shared" si="462"/>
        <v>0.0711111111111112</v>
      </c>
      <c r="JM67" s="146">
        <f t="shared" si="346"/>
        <v>1</v>
      </c>
      <c r="JN67" s="146">
        <f t="shared" si="347"/>
        <v>1</v>
      </c>
      <c r="JO67" s="310">
        <f t="shared" si="463"/>
        <v>0.088888888888889</v>
      </c>
      <c r="JP67" s="146">
        <f t="shared" si="349"/>
        <v>1</v>
      </c>
      <c r="JQ67" s="146">
        <f t="shared" si="350"/>
        <v>1</v>
      </c>
      <c r="JR67" s="310">
        <f t="shared" si="464"/>
        <v>0.177777777777778</v>
      </c>
      <c r="JS67" s="146">
        <f t="shared" si="352"/>
        <v>1</v>
      </c>
      <c r="JT67" s="146">
        <f t="shared" si="353"/>
        <v>1</v>
      </c>
      <c r="JU67" s="310">
        <f t="shared" si="465"/>
        <v>0.355555555555556</v>
      </c>
      <c r="JV67" s="146">
        <f t="shared" si="355"/>
        <v>1</v>
      </c>
      <c r="JW67" s="146">
        <f t="shared" si="356"/>
        <v>1</v>
      </c>
      <c r="JX67" s="310">
        <f t="shared" si="466"/>
        <v>0.533333333333334</v>
      </c>
      <c r="JY67" s="146">
        <f t="shared" si="358"/>
        <v>1</v>
      </c>
      <c r="JZ67" s="146">
        <f t="shared" si="359"/>
        <v>1</v>
      </c>
      <c r="KA67" s="310">
        <f t="shared" si="467"/>
        <v>0.711111111111112</v>
      </c>
      <c r="KB67" s="146">
        <f t="shared" si="361"/>
        <v>1</v>
      </c>
      <c r="KC67" s="146">
        <f t="shared" si="362"/>
        <v>1</v>
      </c>
      <c r="KD67" s="310">
        <f t="shared" si="468"/>
        <v>0.88888888888889</v>
      </c>
      <c r="KI67" s="334">
        <f t="shared" ref="KI67:LB67" si="489">$AI67*KI$4/10000*$F67*KI$3/$KQ$1</f>
        <v>0</v>
      </c>
      <c r="KJ67" s="334">
        <f t="shared" si="489"/>
        <v>0</v>
      </c>
      <c r="KK67" s="334">
        <f t="shared" si="489"/>
        <v>0</v>
      </c>
      <c r="KL67" s="334">
        <f t="shared" si="489"/>
        <v>0</v>
      </c>
      <c r="KM67" s="334">
        <f t="shared" si="489"/>
        <v>0</v>
      </c>
      <c r="KN67" s="334">
        <f t="shared" si="489"/>
        <v>0</v>
      </c>
      <c r="KO67" s="334">
        <f t="shared" si="489"/>
        <v>0</v>
      </c>
      <c r="KP67" s="334">
        <f t="shared" si="489"/>
        <v>0</v>
      </c>
      <c r="KQ67" s="334">
        <f t="shared" si="489"/>
        <v>0</v>
      </c>
      <c r="KR67" s="334">
        <f t="shared" si="489"/>
        <v>0</v>
      </c>
      <c r="KS67" s="334">
        <f t="shared" si="489"/>
        <v>0</v>
      </c>
      <c r="KT67" s="334">
        <f t="shared" si="489"/>
        <v>0</v>
      </c>
      <c r="KU67" s="334">
        <f t="shared" si="489"/>
        <v>0</v>
      </c>
      <c r="KV67" s="334">
        <f t="shared" si="489"/>
        <v>0</v>
      </c>
      <c r="KW67" s="334">
        <f t="shared" si="489"/>
        <v>0</v>
      </c>
      <c r="KX67" s="334">
        <f t="shared" si="489"/>
        <v>0</v>
      </c>
      <c r="KY67" s="334">
        <f t="shared" si="489"/>
        <v>0</v>
      </c>
      <c r="KZ67" s="334">
        <f t="shared" si="489"/>
        <v>0</v>
      </c>
      <c r="LA67" s="334">
        <f t="shared" si="489"/>
        <v>0</v>
      </c>
      <c r="LB67" s="334">
        <f t="shared" si="489"/>
        <v>0</v>
      </c>
      <c r="LI67" s="91">
        <v>0</v>
      </c>
      <c r="LJ67" s="91">
        <v>0</v>
      </c>
      <c r="LK67" s="91">
        <v>0</v>
      </c>
      <c r="LN67" s="108"/>
      <c r="LO67" s="343">
        <v>0.05</v>
      </c>
      <c r="LP67" s="343">
        <v>0.05</v>
      </c>
      <c r="LQ67" s="343">
        <v>0.05</v>
      </c>
      <c r="LR67" s="343">
        <v>0.05</v>
      </c>
      <c r="LS67" s="343">
        <v>0.05</v>
      </c>
      <c r="LT67" s="343">
        <v>0.025</v>
      </c>
      <c r="LU67" s="343">
        <v>0.025</v>
      </c>
      <c r="LV67" s="343">
        <v>0.025</v>
      </c>
      <c r="LW67" s="343">
        <v>0.025</v>
      </c>
      <c r="LX67" s="343">
        <v>0.025</v>
      </c>
      <c r="LY67" s="343">
        <v>0.005</v>
      </c>
      <c r="LZ67" s="343">
        <v>0.005</v>
      </c>
      <c r="MA67" s="343">
        <v>0.005</v>
      </c>
      <c r="MB67" s="343">
        <v>0.005</v>
      </c>
      <c r="MC67" s="343">
        <v>0.005</v>
      </c>
      <c r="MD67" s="343">
        <v>0.0009</v>
      </c>
      <c r="ME67" s="343">
        <v>0.0009</v>
      </c>
      <c r="MF67" s="343">
        <v>0.0009</v>
      </c>
      <c r="MG67" s="343">
        <v>0.0009</v>
      </c>
      <c r="MH67" s="343">
        <v>0.0009</v>
      </c>
      <c r="MI67" s="343">
        <v>0.0006</v>
      </c>
      <c r="MJ67" s="343">
        <v>0.00045</v>
      </c>
      <c r="MK67" s="343">
        <v>0.0004</v>
      </c>
      <c r="ML67" s="343">
        <v>0.0003</v>
      </c>
      <c r="MM67" s="343">
        <v>0.00025</v>
      </c>
      <c r="MN67" s="343">
        <v>0.00025</v>
      </c>
      <c r="MO67" s="343">
        <v>0.0002</v>
      </c>
      <c r="MP67" s="343">
        <v>0.0002</v>
      </c>
      <c r="MQ67" s="343"/>
      <c r="MR67" s="104">
        <v>1</v>
      </c>
      <c r="MS67" s="104">
        <v>1</v>
      </c>
      <c r="MT67" s="104">
        <v>1</v>
      </c>
      <c r="MU67" s="104">
        <v>1</v>
      </c>
      <c r="MV67" s="104">
        <v>1</v>
      </c>
      <c r="MW67" s="104">
        <v>1</v>
      </c>
      <c r="MX67" s="91">
        <v>5</v>
      </c>
      <c r="MY67" s="91">
        <v>5</v>
      </c>
      <c r="MZ67" s="91">
        <v>5</v>
      </c>
      <c r="NA67" s="91">
        <v>5</v>
      </c>
      <c r="NB67" s="91">
        <v>5</v>
      </c>
      <c r="NC67" s="91">
        <v>5</v>
      </c>
      <c r="ND67" s="91">
        <v>5</v>
      </c>
      <c r="NE67" s="91">
        <v>5</v>
      </c>
      <c r="NF67" s="91">
        <v>5</v>
      </c>
      <c r="NG67" s="91">
        <v>10</v>
      </c>
      <c r="NH67" s="91">
        <v>10</v>
      </c>
      <c r="NI67" s="91">
        <v>10</v>
      </c>
      <c r="NJ67" s="91">
        <v>10</v>
      </c>
      <c r="NK67" s="91">
        <v>10</v>
      </c>
      <c r="NL67" s="91">
        <v>10</v>
      </c>
      <c r="NM67" s="91">
        <v>10</v>
      </c>
      <c r="NN67" s="91">
        <v>10</v>
      </c>
      <c r="NO67" s="91">
        <v>10</v>
      </c>
      <c r="NP67" s="91">
        <v>10</v>
      </c>
      <c r="NQ67" s="91">
        <v>10</v>
      </c>
      <c r="NR67" s="91">
        <v>10</v>
      </c>
      <c r="NS67" s="91">
        <v>10</v>
      </c>
      <c r="NU67" s="345">
        <f t="shared" si="365"/>
        <v>0.08</v>
      </c>
      <c r="NV67" s="345">
        <f t="shared" si="366"/>
        <v>0.16</v>
      </c>
      <c r="NW67" s="345">
        <f t="shared" si="367"/>
        <v>0.24</v>
      </c>
      <c r="NX67" s="345">
        <f t="shared" si="368"/>
        <v>0.32</v>
      </c>
      <c r="NY67" s="345">
        <f t="shared" si="369"/>
        <v>0.4</v>
      </c>
      <c r="NZ67" s="345">
        <f t="shared" si="370"/>
        <v>0.4</v>
      </c>
      <c r="OA67" s="345">
        <f t="shared" si="371"/>
        <v>0.16</v>
      </c>
      <c r="OB67" s="345">
        <f t="shared" si="372"/>
        <v>0.24</v>
      </c>
      <c r="OC67" s="345">
        <f t="shared" si="373"/>
        <v>0.32</v>
      </c>
      <c r="OD67" s="345">
        <f t="shared" si="374"/>
        <v>0.4</v>
      </c>
      <c r="OE67" s="345">
        <f t="shared" si="375"/>
        <v>0.16</v>
      </c>
      <c r="OF67" s="345">
        <f t="shared" si="376"/>
        <v>0.32</v>
      </c>
      <c r="OG67" s="345">
        <f t="shared" si="377"/>
        <v>0.48</v>
      </c>
      <c r="OH67" s="345">
        <f t="shared" si="378"/>
        <v>0.64</v>
      </c>
      <c r="OI67" s="345">
        <f t="shared" si="379"/>
        <v>0.8</v>
      </c>
      <c r="OJ67" s="345">
        <f t="shared" si="380"/>
        <v>0.144</v>
      </c>
      <c r="OK67" s="345">
        <f t="shared" si="381"/>
        <v>0.288</v>
      </c>
      <c r="OL67" s="345">
        <f t="shared" si="382"/>
        <v>0.432</v>
      </c>
      <c r="OM67" s="345">
        <f t="shared" si="383"/>
        <v>0.576</v>
      </c>
      <c r="ON67" s="345">
        <f t="shared" si="384"/>
        <v>0.72</v>
      </c>
      <c r="OO67" s="345">
        <f t="shared" si="385"/>
        <v>0.72</v>
      </c>
      <c r="OP67" s="345">
        <f t="shared" si="386"/>
        <v>0.72</v>
      </c>
      <c r="OQ67" s="345">
        <f t="shared" si="387"/>
        <v>0.8</v>
      </c>
      <c r="OR67" s="345">
        <f t="shared" si="388"/>
        <v>0.72</v>
      </c>
      <c r="OS67" s="345">
        <f t="shared" si="389"/>
        <v>0.7</v>
      </c>
      <c r="OT67" s="345">
        <f t="shared" si="390"/>
        <v>0.8</v>
      </c>
      <c r="OU67" s="345">
        <f t="shared" si="391"/>
        <v>0.72</v>
      </c>
      <c r="OV67" s="345">
        <f t="shared" si="392"/>
        <v>0.8</v>
      </c>
      <c r="OX67"/>
      <c r="OY67"/>
      <c r="OZ67"/>
      <c r="PA67"/>
      <c r="PB67"/>
      <c r="PC67"/>
      <c r="PD67"/>
      <c r="PE67" s="369"/>
      <c r="PF67" s="370">
        <f>PF$3*$F67*$AG67*PF$4/'[1]Sheet3 '!$AJ$5</f>
        <v>0.448</v>
      </c>
      <c r="PG67" s="370">
        <f>PG$3*$F67*$AG67*PG$4/'[1]Sheet3 '!$AJ$5</f>
        <v>0.44784</v>
      </c>
      <c r="PH67" s="370">
        <f>PH$3*$F67*$AG67*PH$4/'[1]Sheet3 '!$AJ$5</f>
        <v>0.448</v>
      </c>
      <c r="PI67" s="370">
        <f>PI$3*$F67*$AG67*PI$4/'[1]Sheet3 '!$AJ$5</f>
        <v>0.4032</v>
      </c>
      <c r="PJ67" s="370">
        <f>PJ$3*$F67*$AG67*PJ$4/'[1]Sheet3 '!$AJ$5</f>
        <v>0.4032</v>
      </c>
      <c r="PK67" s="370">
        <f>PK$3*$F67*$AG67*PK$4/'[1]Sheet3 '!$AJ$5</f>
        <v>0.384</v>
      </c>
      <c r="PL67" s="370">
        <f>PL$3*$F67*$AG67*PL$4/'[1]Sheet3 '!$AJ$5</f>
        <v>0.3456</v>
      </c>
      <c r="PM67" s="370">
        <f>PM$3*$F67*$AG67*PM$4/'[1]Sheet3 '!$AJ$5</f>
        <v>0.3264</v>
      </c>
      <c r="PN67" s="370">
        <f>PN$3*$F67*$AG67*PN$4/'[1]Sheet3 '!$AJ$5</f>
        <v>0.29632</v>
      </c>
      <c r="PO67" s="370">
        <f>PO$3*$F67*$AG67*PO$4/'[1]Sheet3 '!$AJ$5</f>
        <v>0.256</v>
      </c>
      <c r="PP67" s="370">
        <f>PP$3*$F67*$AG67*PP$4/'[1]Sheet3 '!$AJ$5</f>
        <v>0.2304</v>
      </c>
      <c r="PQ67" s="370">
        <f>PQ$3*$F67*$AG67*PQ$4/'[1]Sheet3 '!$AJ$5</f>
        <v>0.2048</v>
      </c>
      <c r="PR67" s="370">
        <f>PR$3*$F67*$AG67*PR$4/'[1]Sheet3 '!$AJ$5</f>
        <v>0.128</v>
      </c>
      <c r="PS67" s="367"/>
      <c r="PT67" s="367"/>
      <c r="PU67" s="367"/>
    </row>
    <row r="68" ht="16.2" spans="1:437">
      <c r="A68" s="39">
        <v>64</v>
      </c>
      <c r="B68" s="112" t="s">
        <v>657</v>
      </c>
      <c r="C68" s="39">
        <v>6</v>
      </c>
      <c r="D68" s="39">
        <v>18</v>
      </c>
      <c r="E68" s="39"/>
      <c r="F68" s="113">
        <v>1500</v>
      </c>
      <c r="G68" s="382" t="s">
        <v>658</v>
      </c>
      <c r="H68" s="39">
        <f t="shared" si="232"/>
        <v>1500</v>
      </c>
      <c r="I68" s="127" t="s">
        <v>659</v>
      </c>
      <c r="J68" s="74">
        <v>750</v>
      </c>
      <c r="K68" s="385" t="s">
        <v>660</v>
      </c>
      <c r="L68" s="385"/>
      <c r="M68" s="128">
        <f t="shared" si="178"/>
        <v>64</v>
      </c>
      <c r="N68" s="39">
        <f t="shared" si="396"/>
        <v>0</v>
      </c>
      <c r="O68" s="39">
        <f t="shared" si="397"/>
        <v>0</v>
      </c>
      <c r="P68" s="39">
        <v>0</v>
      </c>
      <c r="Q68" s="140">
        <v>1.0416672</v>
      </c>
      <c r="R68" s="91">
        <v>10</v>
      </c>
      <c r="S68" s="141">
        <v>0</v>
      </c>
      <c r="T68" s="146">
        <f t="shared" si="233"/>
        <v>0.5</v>
      </c>
      <c r="U68" s="143">
        <f t="shared" si="481"/>
        <v>6</v>
      </c>
      <c r="V68" s="143" t="s">
        <v>287</v>
      </c>
      <c r="W68" s="147">
        <v>0</v>
      </c>
      <c r="X68" s="145">
        <v>15</v>
      </c>
      <c r="Y68" s="166">
        <v>1</v>
      </c>
      <c r="Z68" s="143" t="str">
        <f t="shared" si="470"/>
        <v>[[0,1],[0,1],[0,1],[0,1],[0,1],[0,1],[0,1],[0,1],[0,1],[0,1],[0,2],[0,4],[0,6],[0,8],[0,10],[0,20],[0,40],[0,60],[0,80],[0,100]]</v>
      </c>
      <c r="AA68" s="143">
        <v>1</v>
      </c>
      <c r="AB68" s="143">
        <v>1</v>
      </c>
      <c r="AC68" s="143" t="str">
        <f t="shared" si="234"/>
        <v>[[1,1],[1,1],[1,1],[1,1],[1,1],[1,1],[1,1],[1,1],[1,1],[1,1],[1,1],[1,1],[1,1],[1,1],[1,1],[1,1],[1,1],[1,1],[1,1],[1,1]]</v>
      </c>
      <c r="AD68" s="39">
        <v>0</v>
      </c>
      <c r="AE68" s="171">
        <v>0</v>
      </c>
      <c r="AF68" s="168">
        <f t="shared" si="478"/>
        <v>0</v>
      </c>
      <c r="AG68" s="168">
        <v>0.1</v>
      </c>
      <c r="AH68" s="168">
        <v>0</v>
      </c>
      <c r="AI68" s="186">
        <v>0</v>
      </c>
      <c r="AJ68" s="168">
        <v>0</v>
      </c>
      <c r="AK68" s="168">
        <v>0</v>
      </c>
      <c r="AL68" s="187">
        <v>0</v>
      </c>
      <c r="AM68" s="108" t="str">
        <f t="shared" si="23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68" s="39" t="str">
        <f t="shared" si="471"/>
        <v>[[6,5],[6,2],[7,2]]</v>
      </c>
      <c r="AO68" s="195" t="str">
        <f t="shared" si="424"/>
        <v>[0,0,0]</v>
      </c>
      <c r="AP68" s="195">
        <v>0</v>
      </c>
      <c r="AQ68" s="195">
        <v>1</v>
      </c>
      <c r="AR68" s="195">
        <f t="shared" si="236"/>
        <v>1</v>
      </c>
      <c r="AS68" s="195">
        <v>1</v>
      </c>
      <c r="AT68" s="195">
        <v>1</v>
      </c>
      <c r="AU68" s="196" t="s">
        <v>487</v>
      </c>
      <c r="AV68" s="195">
        <v>4</v>
      </c>
      <c r="AW68" s="199">
        <v>16</v>
      </c>
      <c r="AX68" s="39">
        <v>1</v>
      </c>
      <c r="AY68" s="39">
        <v>0</v>
      </c>
      <c r="AZ68" s="96">
        <v>3</v>
      </c>
      <c r="BA68" s="96">
        <v>6</v>
      </c>
      <c r="BB68" s="96" t="s">
        <v>365</v>
      </c>
      <c r="BC68" s="39">
        <v>1</v>
      </c>
      <c r="BD68" s="115">
        <v>1.5</v>
      </c>
      <c r="BE68" s="39"/>
      <c r="BF68" s="39"/>
      <c r="BG68" s="39">
        <v>1</v>
      </c>
      <c r="BH68" s="39">
        <v>1</v>
      </c>
      <c r="BI68" s="39" t="s">
        <v>661</v>
      </c>
      <c r="BJ68" s="203">
        <v>1</v>
      </c>
      <c r="BK68" s="203">
        <v>1</v>
      </c>
      <c r="BL68" s="96">
        <f t="shared" si="474"/>
        <v>1500</v>
      </c>
      <c r="BM68" s="96" t="s">
        <v>424</v>
      </c>
      <c r="BN68" s="96">
        <v>1</v>
      </c>
      <c r="BO68" s="96" t="s">
        <v>292</v>
      </c>
      <c r="BP68" s="96" t="s">
        <v>489</v>
      </c>
      <c r="BQ68" s="213" t="s">
        <v>662</v>
      </c>
      <c r="BR68" s="213" t="s">
        <v>662</v>
      </c>
      <c r="BS68" s="128">
        <v>462</v>
      </c>
      <c r="BT68" s="128">
        <v>2</v>
      </c>
      <c r="BU68" s="220">
        <v>180</v>
      </c>
      <c r="BV68" s="220">
        <v>60</v>
      </c>
      <c r="BW68" s="127" t="s">
        <v>491</v>
      </c>
      <c r="BX68" s="218">
        <v>11</v>
      </c>
      <c r="BY68" s="128">
        <f t="shared" si="237"/>
        <v>10</v>
      </c>
      <c r="BZ68" s="219" t="str">
        <f t="shared" si="238"/>
        <v>[10,10,0,10]</v>
      </c>
      <c r="CA68" s="128">
        <v>0</v>
      </c>
      <c r="CB68" s="128">
        <v>0</v>
      </c>
      <c r="CC68" s="128">
        <v>0</v>
      </c>
      <c r="CD68" s="128">
        <v>1</v>
      </c>
      <c r="CE68" s="128">
        <v>0</v>
      </c>
      <c r="CF68" s="128">
        <v>0</v>
      </c>
      <c r="CG68" s="128">
        <v>1</v>
      </c>
      <c r="CH68" s="42" t="str">
        <f t="shared" ref="CH68:CH87" si="490">IF(AND(C68=6,D68=-1),"1,1,1,1,1,1,1",IF(OR(CY68=1,CY68=2),1,0)&amp;","&amp;IF(OR(DD68=1,DD68=2),1,0)&amp;","&amp;IF(OR(DI68=1,DI68=2),1,0)&amp;","&amp;IF(OR(DN68=1,DN68=2),1,0)&amp;","&amp;0&amp;","&amp;0&amp;","&amp;IF(OR(DS68=1,DS68=2),1,0))</f>
        <v>0,0,0,1,0,0,0</v>
      </c>
      <c r="CI68" s="42" t="str">
        <f t="shared" si="399"/>
        <v>"4|0,1,3|1|1|9999",</v>
      </c>
      <c r="CJ68" s="128"/>
      <c r="CK68" s="128"/>
      <c r="CL68" s="128"/>
      <c r="CM68" s="128"/>
      <c r="CN68" s="128"/>
      <c r="CO68" s="128" t="s">
        <v>663</v>
      </c>
      <c r="CP68" s="128" t="s">
        <v>664</v>
      </c>
      <c r="CQ68" s="128" t="s">
        <v>665</v>
      </c>
      <c r="CR68" s="128">
        <v>4</v>
      </c>
      <c r="CS68" s="53" t="s">
        <v>494</v>
      </c>
      <c r="CT68" s="53"/>
      <c r="CU68" s="42"/>
      <c r="CV68" s="42" t="str">
        <f t="shared" si="482"/>
        <v/>
      </c>
      <c r="CW68" s="42"/>
      <c r="CX68" s="42"/>
      <c r="CY68" s="42"/>
      <c r="CZ68" s="42"/>
      <c r="DA68" s="42" t="str">
        <f t="shared" si="483"/>
        <v/>
      </c>
      <c r="DB68" s="42"/>
      <c r="DC68" s="42"/>
      <c r="DD68" s="42"/>
      <c r="DE68" s="42"/>
      <c r="DF68" s="42" t="str">
        <f t="shared" si="484"/>
        <v/>
      </c>
      <c r="DG68" s="42"/>
      <c r="DH68" s="42"/>
      <c r="DI68" s="42"/>
      <c r="DJ68" s="42"/>
      <c r="DK68" s="42">
        <f t="shared" si="485"/>
        <v>4</v>
      </c>
      <c r="DL68" s="42" t="s">
        <v>495</v>
      </c>
      <c r="DM68" s="42">
        <v>1</v>
      </c>
      <c r="DN68" s="42">
        <v>1</v>
      </c>
      <c r="DO68" s="42">
        <v>9999</v>
      </c>
      <c r="DP68" s="42" t="str">
        <f t="shared" si="486"/>
        <v/>
      </c>
      <c r="DQ68" s="42">
        <v>2</v>
      </c>
      <c r="DR68" s="42">
        <v>0</v>
      </c>
      <c r="DS68" s="42">
        <v>0</v>
      </c>
      <c r="DT68" s="42">
        <f>F68</f>
        <v>1500</v>
      </c>
      <c r="DU68" s="42" t="s">
        <v>666</v>
      </c>
      <c r="DV68" s="238">
        <f t="shared" si="487"/>
        <v>10</v>
      </c>
      <c r="DW68" s="238">
        <f t="shared" si="488"/>
        <v>10</v>
      </c>
      <c r="DX68" s="238">
        <v>0</v>
      </c>
      <c r="DY68" s="128">
        <f t="shared" si="239"/>
        <v>10</v>
      </c>
      <c r="DZ68" s="128"/>
      <c r="EH68" s="276"/>
      <c r="EK68" s="269">
        <f t="shared" si="240"/>
        <v>1650</v>
      </c>
      <c r="EL68" s="270">
        <v>0</v>
      </c>
      <c r="EM68" s="271">
        <v>6</v>
      </c>
      <c r="EN68" s="108">
        <v>5</v>
      </c>
      <c r="EO68" s="271">
        <v>6</v>
      </c>
      <c r="EP68" s="108">
        <v>2</v>
      </c>
      <c r="EQ68" s="271">
        <v>7</v>
      </c>
      <c r="ER68" s="108">
        <v>2</v>
      </c>
      <c r="ES68" s="108">
        <f t="shared" si="241"/>
        <v>6.22222222222222</v>
      </c>
      <c r="ET68" s="108">
        <f t="shared" si="242"/>
        <v>7.5</v>
      </c>
      <c r="EU68" s="283">
        <f t="shared" si="243"/>
        <v>0</v>
      </c>
      <c r="EV68" s="108">
        <f t="shared" si="244"/>
        <v>15</v>
      </c>
      <c r="EW68" s="293">
        <f t="shared" si="245"/>
        <v>0</v>
      </c>
      <c r="EX68" s="108">
        <f t="shared" si="246"/>
        <v>22.5</v>
      </c>
      <c r="EY68" s="294">
        <f t="shared" si="247"/>
        <v>0</v>
      </c>
      <c r="FB68" s="300"/>
      <c r="FC68" s="91"/>
      <c r="FG68" s="310"/>
      <c r="FH68" s="311">
        <v>0</v>
      </c>
      <c r="FI68" s="146">
        <v>1</v>
      </c>
      <c r="FJ68" s="310">
        <f t="shared" si="429"/>
        <v>0</v>
      </c>
      <c r="FK68" s="311">
        <f t="shared" si="249"/>
        <v>0</v>
      </c>
      <c r="FL68" s="146">
        <f t="shared" si="250"/>
        <v>1</v>
      </c>
      <c r="FM68" s="310">
        <f t="shared" si="430"/>
        <v>0</v>
      </c>
      <c r="FN68" s="311">
        <f t="shared" si="252"/>
        <v>0</v>
      </c>
      <c r="FO68" s="146">
        <f t="shared" si="253"/>
        <v>1</v>
      </c>
      <c r="FP68" s="310">
        <f t="shared" si="431"/>
        <v>0</v>
      </c>
      <c r="FQ68" s="311">
        <f t="shared" si="255"/>
        <v>0</v>
      </c>
      <c r="FR68" s="146">
        <f t="shared" si="256"/>
        <v>1</v>
      </c>
      <c r="FS68" s="310">
        <f t="shared" si="432"/>
        <v>0</v>
      </c>
      <c r="FT68" s="311">
        <f t="shared" si="258"/>
        <v>0</v>
      </c>
      <c r="FU68" s="146">
        <f t="shared" si="259"/>
        <v>1</v>
      </c>
      <c r="FV68" s="310">
        <f t="shared" si="433"/>
        <v>0</v>
      </c>
      <c r="FW68" s="311">
        <f t="shared" si="261"/>
        <v>0</v>
      </c>
      <c r="FX68" s="146">
        <f t="shared" si="262"/>
        <v>1</v>
      </c>
      <c r="FY68" s="310">
        <f t="shared" si="434"/>
        <v>0</v>
      </c>
      <c r="FZ68" s="311">
        <f t="shared" si="264"/>
        <v>0</v>
      </c>
      <c r="GA68" s="146">
        <f t="shared" si="265"/>
        <v>1</v>
      </c>
      <c r="GB68" s="310">
        <f t="shared" si="435"/>
        <v>0</v>
      </c>
      <c r="GC68" s="311">
        <f t="shared" si="267"/>
        <v>0</v>
      </c>
      <c r="GD68" s="146">
        <f t="shared" si="268"/>
        <v>1</v>
      </c>
      <c r="GE68" s="310">
        <f t="shared" si="436"/>
        <v>0</v>
      </c>
      <c r="GF68" s="311">
        <f t="shared" si="270"/>
        <v>0</v>
      </c>
      <c r="GG68" s="146">
        <f t="shared" si="271"/>
        <v>1</v>
      </c>
      <c r="GH68" s="310">
        <f t="shared" si="437"/>
        <v>0</v>
      </c>
      <c r="GI68" s="311">
        <f t="shared" si="273"/>
        <v>0</v>
      </c>
      <c r="GJ68" s="146">
        <f t="shared" si="274"/>
        <v>1</v>
      </c>
      <c r="GK68" s="310">
        <f t="shared" si="438"/>
        <v>0</v>
      </c>
      <c r="GL68" s="311">
        <f t="shared" si="276"/>
        <v>0</v>
      </c>
      <c r="GM68" s="146">
        <f t="shared" si="277"/>
        <v>2</v>
      </c>
      <c r="GN68" s="310">
        <f t="shared" si="439"/>
        <v>0</v>
      </c>
      <c r="GO68" s="311">
        <f t="shared" si="279"/>
        <v>0</v>
      </c>
      <c r="GP68" s="146">
        <f t="shared" si="280"/>
        <v>4</v>
      </c>
      <c r="GQ68" s="310">
        <f t="shared" si="440"/>
        <v>0</v>
      </c>
      <c r="GR68" s="311">
        <f t="shared" si="282"/>
        <v>0</v>
      </c>
      <c r="GS68" s="146">
        <f t="shared" si="283"/>
        <v>6</v>
      </c>
      <c r="GT68" s="310">
        <f t="shared" si="441"/>
        <v>0</v>
      </c>
      <c r="GU68" s="311">
        <f t="shared" si="285"/>
        <v>0</v>
      </c>
      <c r="GV68" s="146">
        <f t="shared" si="286"/>
        <v>8</v>
      </c>
      <c r="GW68" s="310">
        <f t="shared" si="442"/>
        <v>0</v>
      </c>
      <c r="GX68" s="311">
        <f t="shared" si="288"/>
        <v>0</v>
      </c>
      <c r="GY68" s="146">
        <f t="shared" si="289"/>
        <v>10</v>
      </c>
      <c r="GZ68" s="310">
        <f t="shared" si="443"/>
        <v>0</v>
      </c>
      <c r="HA68" s="311">
        <f t="shared" si="291"/>
        <v>0</v>
      </c>
      <c r="HB68" s="146">
        <f t="shared" si="292"/>
        <v>20</v>
      </c>
      <c r="HC68" s="310">
        <f t="shared" si="444"/>
        <v>0</v>
      </c>
      <c r="HD68" s="311">
        <f t="shared" si="294"/>
        <v>0</v>
      </c>
      <c r="HE68" s="146">
        <f t="shared" si="295"/>
        <v>40</v>
      </c>
      <c r="HF68" s="310">
        <f t="shared" si="445"/>
        <v>0</v>
      </c>
      <c r="HG68" s="311">
        <f t="shared" si="297"/>
        <v>0</v>
      </c>
      <c r="HH68" s="146">
        <f t="shared" si="298"/>
        <v>60</v>
      </c>
      <c r="HI68" s="310">
        <f t="shared" si="446"/>
        <v>0</v>
      </c>
      <c r="HJ68" s="311">
        <f t="shared" si="300"/>
        <v>0</v>
      </c>
      <c r="HK68" s="146">
        <f t="shared" si="301"/>
        <v>80</v>
      </c>
      <c r="HL68" s="310">
        <f t="shared" si="447"/>
        <v>0</v>
      </c>
      <c r="HM68" s="311">
        <f t="shared" si="303"/>
        <v>0</v>
      </c>
      <c r="HN68" s="146">
        <f t="shared" si="304"/>
        <v>100</v>
      </c>
      <c r="HO68" s="310">
        <f t="shared" si="448"/>
        <v>0</v>
      </c>
      <c r="HQ68" s="300"/>
      <c r="HR68" s="91"/>
      <c r="HV68" s="310"/>
      <c r="HW68" s="311">
        <v>1</v>
      </c>
      <c r="HX68" s="146">
        <v>1</v>
      </c>
      <c r="HY68" s="310">
        <f t="shared" si="449"/>
        <v>0.000166666666666667</v>
      </c>
      <c r="HZ68" s="311">
        <f t="shared" si="307"/>
        <v>1</v>
      </c>
      <c r="IA68" s="146">
        <f t="shared" si="308"/>
        <v>1</v>
      </c>
      <c r="IB68" s="310">
        <f t="shared" si="450"/>
        <v>0.000333333333333334</v>
      </c>
      <c r="IC68" s="311">
        <f t="shared" si="310"/>
        <v>1</v>
      </c>
      <c r="ID68" s="146">
        <f t="shared" si="311"/>
        <v>1</v>
      </c>
      <c r="IE68" s="310">
        <f t="shared" si="451"/>
        <v>0.0005</v>
      </c>
      <c r="IF68" s="311">
        <f t="shared" si="313"/>
        <v>1</v>
      </c>
      <c r="IG68" s="146">
        <f t="shared" si="314"/>
        <v>1</v>
      </c>
      <c r="IH68" s="310">
        <f t="shared" si="452"/>
        <v>0.000666666666666667</v>
      </c>
      <c r="II68" s="311">
        <f t="shared" si="316"/>
        <v>1</v>
      </c>
      <c r="IJ68" s="146">
        <f t="shared" si="317"/>
        <v>1</v>
      </c>
      <c r="IK68" s="310">
        <f t="shared" si="453"/>
        <v>0.000833333333333334</v>
      </c>
      <c r="IL68" s="311">
        <f t="shared" si="319"/>
        <v>1</v>
      </c>
      <c r="IM68" s="146">
        <f t="shared" si="320"/>
        <v>1</v>
      </c>
      <c r="IN68" s="310">
        <f t="shared" si="454"/>
        <v>0.00166666666666667</v>
      </c>
      <c r="IO68" s="311">
        <f t="shared" si="322"/>
        <v>1</v>
      </c>
      <c r="IP68" s="146">
        <f t="shared" si="323"/>
        <v>1</v>
      </c>
      <c r="IQ68" s="310">
        <f t="shared" si="455"/>
        <v>0.00333333333333334</v>
      </c>
      <c r="IR68" s="311">
        <f t="shared" si="325"/>
        <v>1</v>
      </c>
      <c r="IS68" s="146">
        <f t="shared" si="326"/>
        <v>1</v>
      </c>
      <c r="IT68" s="310">
        <f t="shared" si="456"/>
        <v>0.005</v>
      </c>
      <c r="IU68" s="311">
        <f t="shared" si="328"/>
        <v>1</v>
      </c>
      <c r="IV68" s="146">
        <f t="shared" si="329"/>
        <v>1</v>
      </c>
      <c r="IW68" s="310">
        <f t="shared" si="457"/>
        <v>0.00666666666666667</v>
      </c>
      <c r="IX68" s="311">
        <f t="shared" si="331"/>
        <v>1</v>
      </c>
      <c r="IY68" s="146">
        <f t="shared" si="332"/>
        <v>1</v>
      </c>
      <c r="IZ68" s="310">
        <f t="shared" si="458"/>
        <v>0.00833333333333334</v>
      </c>
      <c r="JA68" s="311">
        <f t="shared" si="334"/>
        <v>1</v>
      </c>
      <c r="JB68" s="146">
        <f t="shared" si="335"/>
        <v>1</v>
      </c>
      <c r="JC68" s="310">
        <f t="shared" si="459"/>
        <v>0.0166666666666667</v>
      </c>
      <c r="JD68" s="311">
        <f t="shared" si="337"/>
        <v>1</v>
      </c>
      <c r="JE68" s="146">
        <f t="shared" si="338"/>
        <v>1</v>
      </c>
      <c r="JF68" s="310">
        <f t="shared" si="460"/>
        <v>0.0333333333333334</v>
      </c>
      <c r="JG68" s="311">
        <f t="shared" si="340"/>
        <v>1</v>
      </c>
      <c r="JH68" s="146">
        <f t="shared" si="341"/>
        <v>1</v>
      </c>
      <c r="JI68" s="310">
        <f t="shared" si="461"/>
        <v>0.05</v>
      </c>
      <c r="JJ68" s="311">
        <f t="shared" si="343"/>
        <v>1</v>
      </c>
      <c r="JK68" s="146">
        <f t="shared" si="344"/>
        <v>1</v>
      </c>
      <c r="JL68" s="310">
        <f t="shared" si="462"/>
        <v>0.0666666666666667</v>
      </c>
      <c r="JM68" s="311">
        <f t="shared" si="346"/>
        <v>1</v>
      </c>
      <c r="JN68" s="146">
        <f t="shared" si="347"/>
        <v>1</v>
      </c>
      <c r="JO68" s="310">
        <f t="shared" si="463"/>
        <v>0.0833333333333334</v>
      </c>
      <c r="JP68" s="311">
        <f t="shared" si="349"/>
        <v>1</v>
      </c>
      <c r="JQ68" s="146">
        <f t="shared" si="350"/>
        <v>1</v>
      </c>
      <c r="JR68" s="310">
        <f t="shared" si="464"/>
        <v>0.166666666666667</v>
      </c>
      <c r="JS68" s="311">
        <f t="shared" si="352"/>
        <v>1</v>
      </c>
      <c r="JT68" s="146">
        <f t="shared" si="353"/>
        <v>1</v>
      </c>
      <c r="JU68" s="310">
        <f t="shared" si="465"/>
        <v>0.333333333333334</v>
      </c>
      <c r="JV68" s="311">
        <f t="shared" si="355"/>
        <v>1</v>
      </c>
      <c r="JW68" s="146">
        <f t="shared" si="356"/>
        <v>1</v>
      </c>
      <c r="JX68" s="310">
        <f t="shared" si="466"/>
        <v>0.5</v>
      </c>
      <c r="JY68" s="311">
        <f t="shared" si="358"/>
        <v>1</v>
      </c>
      <c r="JZ68" s="146">
        <f t="shared" si="359"/>
        <v>1</v>
      </c>
      <c r="KA68" s="310">
        <f t="shared" si="467"/>
        <v>0.666666666666667</v>
      </c>
      <c r="KB68" s="311">
        <f t="shared" si="361"/>
        <v>1</v>
      </c>
      <c r="KC68" s="146">
        <f t="shared" si="362"/>
        <v>1</v>
      </c>
      <c r="KD68" s="310">
        <f t="shared" si="468"/>
        <v>0.833333333333334</v>
      </c>
      <c r="KI68" s="334">
        <f t="shared" ref="KI68:LB68" si="491">$AI68*KI$4/10000*$F68*KI$3/$KQ$1</f>
        <v>0</v>
      </c>
      <c r="KJ68" s="334">
        <f t="shared" si="491"/>
        <v>0</v>
      </c>
      <c r="KK68" s="334">
        <f t="shared" si="491"/>
        <v>0</v>
      </c>
      <c r="KL68" s="334">
        <f t="shared" si="491"/>
        <v>0</v>
      </c>
      <c r="KM68" s="334">
        <f t="shared" si="491"/>
        <v>0</v>
      </c>
      <c r="KN68" s="334">
        <f t="shared" si="491"/>
        <v>0</v>
      </c>
      <c r="KO68" s="334">
        <f t="shared" si="491"/>
        <v>0</v>
      </c>
      <c r="KP68" s="334">
        <f t="shared" si="491"/>
        <v>0</v>
      </c>
      <c r="KQ68" s="334">
        <f t="shared" si="491"/>
        <v>0</v>
      </c>
      <c r="KR68" s="334">
        <f t="shared" si="491"/>
        <v>0</v>
      </c>
      <c r="KS68" s="334">
        <f t="shared" si="491"/>
        <v>0</v>
      </c>
      <c r="KT68" s="334">
        <f t="shared" si="491"/>
        <v>0</v>
      </c>
      <c r="KU68" s="334">
        <f t="shared" si="491"/>
        <v>0</v>
      </c>
      <c r="KV68" s="334">
        <f t="shared" si="491"/>
        <v>0</v>
      </c>
      <c r="KW68" s="334">
        <f t="shared" si="491"/>
        <v>0</v>
      </c>
      <c r="KX68" s="334">
        <f t="shared" si="491"/>
        <v>0</v>
      </c>
      <c r="KY68" s="334">
        <f t="shared" si="491"/>
        <v>0</v>
      </c>
      <c r="KZ68" s="334">
        <f t="shared" si="491"/>
        <v>0</v>
      </c>
      <c r="LA68" s="334">
        <f t="shared" si="491"/>
        <v>0</v>
      </c>
      <c r="LB68" s="334">
        <f t="shared" si="491"/>
        <v>0</v>
      </c>
      <c r="LI68" s="79">
        <v>0</v>
      </c>
      <c r="LJ68" s="79">
        <v>0</v>
      </c>
      <c r="LK68" s="79">
        <v>0</v>
      </c>
      <c r="LN68" s="108"/>
      <c r="LO68" s="343">
        <v>0.05</v>
      </c>
      <c r="LP68" s="343">
        <v>0.05</v>
      </c>
      <c r="LQ68" s="343">
        <v>0.05</v>
      </c>
      <c r="LR68" s="343">
        <v>0.05</v>
      </c>
      <c r="LS68" s="343">
        <v>0.05</v>
      </c>
      <c r="LT68" s="343">
        <v>0.025</v>
      </c>
      <c r="LU68" s="343">
        <v>0.025</v>
      </c>
      <c r="LV68" s="343">
        <v>0.025</v>
      </c>
      <c r="LW68" s="343">
        <v>0.025</v>
      </c>
      <c r="LX68" s="343">
        <v>0.025</v>
      </c>
      <c r="LY68" s="343">
        <v>0.005</v>
      </c>
      <c r="LZ68" s="343">
        <v>0.005</v>
      </c>
      <c r="MA68" s="343">
        <v>0.005</v>
      </c>
      <c r="MB68" s="343">
        <v>0.005</v>
      </c>
      <c r="MC68" s="343">
        <v>0.005</v>
      </c>
      <c r="MD68" s="343">
        <v>0.0009</v>
      </c>
      <c r="ME68" s="343">
        <v>0.0009</v>
      </c>
      <c r="MF68" s="343">
        <v>0.0009</v>
      </c>
      <c r="MG68" s="343">
        <v>0.0009</v>
      </c>
      <c r="MH68" s="343">
        <v>0.0009</v>
      </c>
      <c r="MI68" s="343">
        <v>0.0006</v>
      </c>
      <c r="MJ68" s="343">
        <v>0.00045</v>
      </c>
      <c r="MK68" s="343">
        <v>0.0004</v>
      </c>
      <c r="ML68" s="343">
        <v>0.0003</v>
      </c>
      <c r="MM68" s="343">
        <v>0.00025</v>
      </c>
      <c r="MN68" s="343">
        <v>0.00025</v>
      </c>
      <c r="MO68" s="343">
        <v>0.0002</v>
      </c>
      <c r="MP68" s="343">
        <v>0.0002</v>
      </c>
      <c r="MQ68" s="343"/>
      <c r="MR68" s="104">
        <v>1</v>
      </c>
      <c r="MS68" s="104">
        <v>1</v>
      </c>
      <c r="MT68" s="104">
        <v>1</v>
      </c>
      <c r="MU68" s="104">
        <v>1</v>
      </c>
      <c r="MV68" s="104">
        <v>1</v>
      </c>
      <c r="MW68" s="104">
        <v>1</v>
      </c>
      <c r="MX68" s="91">
        <v>5</v>
      </c>
      <c r="MY68" s="91">
        <v>5</v>
      </c>
      <c r="MZ68" s="91">
        <v>5</v>
      </c>
      <c r="NA68" s="91">
        <v>5</v>
      </c>
      <c r="NB68" s="91">
        <v>5</v>
      </c>
      <c r="NC68" s="91">
        <v>5</v>
      </c>
      <c r="ND68" s="91">
        <v>5</v>
      </c>
      <c r="NE68" s="91">
        <v>5</v>
      </c>
      <c r="NF68" s="91">
        <v>5</v>
      </c>
      <c r="NG68" s="91">
        <v>10</v>
      </c>
      <c r="NH68" s="91">
        <v>10</v>
      </c>
      <c r="NI68" s="91">
        <v>10</v>
      </c>
      <c r="NJ68" s="91">
        <v>10</v>
      </c>
      <c r="NK68" s="91">
        <v>10</v>
      </c>
      <c r="NL68" s="91">
        <v>10</v>
      </c>
      <c r="NM68" s="91">
        <v>10</v>
      </c>
      <c r="NN68" s="91">
        <v>10</v>
      </c>
      <c r="NO68" s="91">
        <v>10</v>
      </c>
      <c r="NP68" s="91">
        <v>10</v>
      </c>
      <c r="NQ68" s="91">
        <v>10</v>
      </c>
      <c r="NR68" s="91">
        <v>10</v>
      </c>
      <c r="NS68" s="91">
        <v>10</v>
      </c>
      <c r="NT68" s="91"/>
      <c r="NU68" s="345">
        <f t="shared" si="365"/>
        <v>0.075</v>
      </c>
      <c r="NV68" s="345">
        <f t="shared" si="366"/>
        <v>0.15</v>
      </c>
      <c r="NW68" s="345">
        <f t="shared" si="367"/>
        <v>0.225</v>
      </c>
      <c r="NX68" s="345">
        <f t="shared" si="368"/>
        <v>0.3</v>
      </c>
      <c r="NY68" s="345">
        <f t="shared" si="369"/>
        <v>0.375</v>
      </c>
      <c r="NZ68" s="345">
        <f t="shared" si="370"/>
        <v>0.375</v>
      </c>
      <c r="OA68" s="345">
        <f t="shared" si="371"/>
        <v>0.15</v>
      </c>
      <c r="OB68" s="345">
        <f t="shared" si="372"/>
        <v>0.225</v>
      </c>
      <c r="OC68" s="345">
        <f t="shared" si="373"/>
        <v>0.3</v>
      </c>
      <c r="OD68" s="345">
        <f t="shared" si="374"/>
        <v>0.375</v>
      </c>
      <c r="OE68" s="345">
        <f t="shared" si="375"/>
        <v>0.15</v>
      </c>
      <c r="OF68" s="345">
        <f t="shared" si="376"/>
        <v>0.3</v>
      </c>
      <c r="OG68" s="345">
        <f t="shared" si="377"/>
        <v>0.45</v>
      </c>
      <c r="OH68" s="345">
        <f t="shared" si="378"/>
        <v>0.6</v>
      </c>
      <c r="OI68" s="345">
        <f t="shared" si="379"/>
        <v>0.75</v>
      </c>
      <c r="OJ68" s="345">
        <f t="shared" si="380"/>
        <v>0.135</v>
      </c>
      <c r="OK68" s="345">
        <f t="shared" si="381"/>
        <v>0.27</v>
      </c>
      <c r="OL68" s="345">
        <f t="shared" si="382"/>
        <v>0.405</v>
      </c>
      <c r="OM68" s="345">
        <f t="shared" si="383"/>
        <v>0.54</v>
      </c>
      <c r="ON68" s="345">
        <f t="shared" si="384"/>
        <v>0.675</v>
      </c>
      <c r="OO68" s="345">
        <f t="shared" si="385"/>
        <v>0.675</v>
      </c>
      <c r="OP68" s="345">
        <f t="shared" si="386"/>
        <v>0.675</v>
      </c>
      <c r="OQ68" s="345">
        <f t="shared" si="387"/>
        <v>0.75</v>
      </c>
      <c r="OR68" s="345">
        <f t="shared" si="388"/>
        <v>0.675</v>
      </c>
      <c r="OS68" s="345">
        <f t="shared" si="389"/>
        <v>0.65625</v>
      </c>
      <c r="OT68" s="345">
        <f t="shared" si="390"/>
        <v>0.75</v>
      </c>
      <c r="OU68" s="345">
        <f t="shared" si="391"/>
        <v>0.675</v>
      </c>
      <c r="OV68" s="345">
        <f t="shared" si="392"/>
        <v>0.75</v>
      </c>
      <c r="PE68" s="369"/>
      <c r="PF68" s="370">
        <f>PF$3*$F68*$AG68*PF$4/'[1]Sheet3 '!$AJ$5</f>
        <v>0.42</v>
      </c>
      <c r="PG68" s="370">
        <f>PG$3*$F68*$AG68*PG$4/'[1]Sheet3 '!$AJ$5</f>
        <v>0.41985</v>
      </c>
      <c r="PH68" s="370">
        <f>PH$3*$F68*$AG68*PH$4/'[1]Sheet3 '!$AJ$5</f>
        <v>0.42</v>
      </c>
      <c r="PI68" s="370">
        <f>PI$3*$F68*$AG68*PI$4/'[1]Sheet3 '!$AJ$5</f>
        <v>0.378</v>
      </c>
      <c r="PJ68" s="370">
        <f>PJ$3*$F68*$AG68*PJ$4/'[1]Sheet3 '!$AJ$5</f>
        <v>0.378</v>
      </c>
      <c r="PK68" s="370">
        <f>PK$3*$F68*$AG68*PK$4/'[1]Sheet3 '!$AJ$5</f>
        <v>0.36</v>
      </c>
      <c r="PL68" s="370">
        <f>PL$3*$F68*$AG68*PL$4/'[1]Sheet3 '!$AJ$5</f>
        <v>0.324</v>
      </c>
      <c r="PM68" s="370">
        <f>PM$3*$F68*$AG68*PM$4/'[1]Sheet3 '!$AJ$5</f>
        <v>0.306</v>
      </c>
      <c r="PN68" s="370">
        <f>PN$3*$F68*$AG68*PN$4/'[1]Sheet3 '!$AJ$5</f>
        <v>0.2778</v>
      </c>
      <c r="PO68" s="370">
        <f>PO$3*$F68*$AG68*PO$4/'[1]Sheet3 '!$AJ$5</f>
        <v>0.24</v>
      </c>
      <c r="PP68" s="370">
        <f>PP$3*$F68*$AG68*PP$4/'[1]Sheet3 '!$AJ$5</f>
        <v>0.216</v>
      </c>
      <c r="PQ68" s="370">
        <f>PQ$3*$F68*$AG68*PQ$4/'[1]Sheet3 '!$AJ$5</f>
        <v>0.192</v>
      </c>
      <c r="PR68" s="370">
        <f>PR$3*$F68*$AG68*PR$4/'[1]Sheet3 '!$AJ$5</f>
        <v>0.12</v>
      </c>
      <c r="PS68" s="367"/>
      <c r="PT68" s="367"/>
      <c r="PU68" s="367"/>
    </row>
    <row r="69" ht="16.2" spans="1:437">
      <c r="A69" s="39">
        <v>65</v>
      </c>
      <c r="B69" s="91" t="s">
        <v>667</v>
      </c>
      <c r="C69" s="39">
        <v>6</v>
      </c>
      <c r="D69" s="39">
        <v>22</v>
      </c>
      <c r="E69" s="39"/>
      <c r="F69" s="39">
        <v>1200</v>
      </c>
      <c r="G69" s="107" t="s">
        <v>512</v>
      </c>
      <c r="H69" s="39">
        <f t="shared" ref="H69:H89" si="492">F69</f>
        <v>1200</v>
      </c>
      <c r="I69" s="127"/>
      <c r="J69" s="39">
        <f>F69</f>
        <v>1200</v>
      </c>
      <c r="K69" s="127"/>
      <c r="L69" s="127"/>
      <c r="M69" s="128">
        <v>76</v>
      </c>
      <c r="N69" s="39">
        <f t="shared" si="396"/>
        <v>0</v>
      </c>
      <c r="O69" s="39">
        <f t="shared" si="397"/>
        <v>0</v>
      </c>
      <c r="P69" s="39">
        <v>0</v>
      </c>
      <c r="Q69" s="140">
        <v>0.8333332</v>
      </c>
      <c r="R69" s="91">
        <v>10</v>
      </c>
      <c r="S69" s="141">
        <v>0</v>
      </c>
      <c r="T69" s="146">
        <f t="shared" ref="T69:T89" si="493">IF(A69=47,1,ROUND(F69*AG69/$EE$2,6))</f>
        <v>0.4</v>
      </c>
      <c r="U69" s="143">
        <f t="shared" si="481"/>
        <v>5</v>
      </c>
      <c r="V69" s="143" t="s">
        <v>287</v>
      </c>
      <c r="W69" s="147">
        <v>0</v>
      </c>
      <c r="X69" s="145">
        <v>15</v>
      </c>
      <c r="Y69" s="166">
        <v>1</v>
      </c>
      <c r="Z69" s="143" t="str">
        <f t="shared" si="470"/>
        <v>[[0,1],[0,1],[0,1],[0,1],[0,1],[0,1],[0,1],[0,1],[0,1],[0,1],[0,2],[0,4],[0,6],[0,8],[0,10],[0,20],[0,40],[0,60],[0,80],[0,100]]</v>
      </c>
      <c r="AA69" s="143">
        <v>1</v>
      </c>
      <c r="AB69" s="143">
        <v>1</v>
      </c>
      <c r="AC69" s="143" t="str">
        <f t="shared" ref="AC69:AC89" si="494">"[["&amp;HW69&amp;","&amp;HX69&amp;"],["&amp;HZ69&amp;","&amp;IA69&amp;"],["&amp;IC69&amp;","&amp;ID69&amp;"],["&amp;IF69&amp;","&amp;IG69&amp;"],["&amp;II69&amp;","&amp;IJ69&amp;"],["&amp;IL69&amp;","&amp;IM69&amp;"],["&amp;IO69&amp;","&amp;IP69&amp;"],["&amp;IR69&amp;","&amp;IS69&amp;"],["&amp;IU69&amp;","&amp;IV69&amp;"],["&amp;IX69&amp;","&amp;IY69&amp;"],["&amp;JA69&amp;","&amp;JB69&amp;"],["&amp;JD69&amp;","&amp;JE69&amp;"],["&amp;JG69&amp;","&amp;JH69&amp;"],["&amp;JJ69&amp;","&amp;JK69&amp;"],["&amp;JM69&amp;","&amp;JN69&amp;"],["&amp;JP69&amp;","&amp;JQ69&amp;"],["&amp;JS69&amp;","&amp;JT69&amp;"],["&amp;JV69&amp;","&amp;JW69&amp;"],["&amp;JY69&amp;","&amp;JZ69&amp;"],["&amp;KB69&amp;","&amp;KC69&amp;"]]"</f>
        <v>[[1,1],[1,1],[1,1],[1,1],[1,1],[1,1],[1,1],[1,1],[1,1],[1,1],[1,1],[1,1],[1,1],[1,1],[1,1],[1,1],[1,1],[1,1],[1,1],[1,1]]</v>
      </c>
      <c r="AD69" s="39">
        <v>0</v>
      </c>
      <c r="AE69" s="167">
        <v>0</v>
      </c>
      <c r="AF69" s="168">
        <f t="shared" si="478"/>
        <v>0</v>
      </c>
      <c r="AG69" s="168">
        <v>0.1</v>
      </c>
      <c r="AH69" s="168">
        <v>0</v>
      </c>
      <c r="AI69" s="186">
        <v>0</v>
      </c>
      <c r="AJ69" s="168">
        <v>0</v>
      </c>
      <c r="AK69" s="168">
        <v>0</v>
      </c>
      <c r="AL69" s="187">
        <v>0</v>
      </c>
      <c r="AM69" s="108" t="str">
        <f t="shared" ref="AM69:AM89" si="495">"[["&amp;LO69&amp;","&amp;MR69&amp;"],"&amp;"["&amp;LP69&amp;","&amp;MS69&amp;"],["&amp;LQ69&amp;","&amp;MT69&amp;"],"&amp;"["&amp;LR69&amp;","&amp;MU69&amp;"],"&amp;"["&amp;LS69&amp;","&amp;MV69&amp;"],"&amp;"["&amp;LT69&amp;","&amp;MW69&amp;"],"&amp;"["&amp;LU69&amp;","&amp;MX69&amp;"],"&amp;"["&amp;LV69&amp;","&amp;MY69&amp;"],"&amp;"["&amp;LW69&amp;","&amp;MZ69&amp;"],"&amp;"["&amp;LX69&amp;","&amp;NA69&amp;"],"&amp;"["&amp;LY69&amp;","&amp;NB69&amp;"],"&amp;"["&amp;LZ69&amp;","&amp;NC69&amp;"],"&amp;"["&amp;MA69&amp;","&amp;ND69&amp;"],"&amp;"["&amp;MB69&amp;","&amp;NE69&amp;"],"&amp;"["&amp;MC69&amp;","&amp;NF69&amp;"],"&amp;"["&amp;MD69&amp;","&amp;NG69&amp;"],"&amp;"["&amp;ME69&amp;","&amp;NH69&amp;"],"&amp;"["&amp;MF69&amp;","&amp;NI69&amp;"],"&amp;"["&amp;MG69&amp;","&amp;NJ69&amp;"],"&amp;"["&amp;MH69&amp;","&amp;NK69&amp;"],"&amp;"["&amp;MI69&amp;","&amp;NL69&amp;"],"&amp;"["&amp;MJ69&amp;","&amp;NM69&amp;"],"&amp;"["&amp;MK69&amp;","&amp;NN69&amp;"],"&amp;"["&amp;ML69&amp;","&amp;NO69&amp;"],"&amp;"["&amp;MM69&amp;","&amp;NP69&amp;"],"&amp;"["&amp;MN69&amp;","&amp;NQ69&amp;"],"&amp;"["&amp;MO69&amp;","&amp;NR69&amp;"],"&amp;"["&amp;MP69&amp;","&amp;NS69&amp;"]]"</f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69" s="39" t="str">
        <f t="shared" si="471"/>
        <v>[[6,5],[6,2],[7,2]]</v>
      </c>
      <c r="AO69" s="195" t="str">
        <f t="shared" si="424"/>
        <v>[0,0,0]</v>
      </c>
      <c r="AP69" s="195">
        <v>0</v>
      </c>
      <c r="AQ69" s="195">
        <v>1</v>
      </c>
      <c r="AR69" s="195">
        <f t="shared" ref="AR69:AR89" si="496">AQ69</f>
        <v>1</v>
      </c>
      <c r="AS69" s="195">
        <v>1</v>
      </c>
      <c r="AT69" s="195">
        <v>1</v>
      </c>
      <c r="AU69" s="196" t="s">
        <v>487</v>
      </c>
      <c r="AV69" s="195">
        <v>4</v>
      </c>
      <c r="AW69" s="199">
        <v>16</v>
      </c>
      <c r="AX69" s="39">
        <v>1</v>
      </c>
      <c r="AY69" s="39">
        <v>1</v>
      </c>
      <c r="AZ69" s="96">
        <v>3</v>
      </c>
      <c r="BA69" s="96">
        <v>6</v>
      </c>
      <c r="BB69" s="96" t="s">
        <v>365</v>
      </c>
      <c r="BC69" s="39">
        <v>1</v>
      </c>
      <c r="BD69" s="115">
        <v>1</v>
      </c>
      <c r="BE69" s="39"/>
      <c r="BF69" s="39"/>
      <c r="BG69" s="39">
        <v>1</v>
      </c>
      <c r="BH69" s="39">
        <v>1</v>
      </c>
      <c r="BI69" s="39" t="s">
        <v>668</v>
      </c>
      <c r="BJ69" s="203">
        <v>1</v>
      </c>
      <c r="BK69" s="203">
        <v>1</v>
      </c>
      <c r="BL69" s="96">
        <f t="shared" si="474"/>
        <v>1200</v>
      </c>
      <c r="BM69" s="96" t="s">
        <v>291</v>
      </c>
      <c r="BN69" s="96">
        <v>1</v>
      </c>
      <c r="BO69" s="96" t="s">
        <v>579</v>
      </c>
      <c r="BP69" s="96" t="s">
        <v>489</v>
      </c>
      <c r="BQ69" s="214" t="s">
        <v>580</v>
      </c>
      <c r="BR69" s="214" t="s">
        <v>580</v>
      </c>
      <c r="BS69" s="128">
        <v>45030</v>
      </c>
      <c r="BT69" s="128">
        <v>2</v>
      </c>
      <c r="BU69" s="220">
        <v>180</v>
      </c>
      <c r="BV69" s="220">
        <v>35</v>
      </c>
      <c r="BW69" s="221" t="s">
        <v>508</v>
      </c>
      <c r="BX69" s="218">
        <v>10</v>
      </c>
      <c r="BY69" s="128">
        <f t="shared" ref="BY69:BY89" si="497">DV69</f>
        <v>10</v>
      </c>
      <c r="BZ69" s="219" t="str">
        <f t="shared" ref="BZ69:BZ89" si="498">"["&amp;DV69&amp;","&amp;DW69&amp;","&amp;DX69&amp;","&amp;DY69&amp;"]"</f>
        <v>[10,10,0,10]</v>
      </c>
      <c r="CA69" s="42">
        <v>0</v>
      </c>
      <c r="CB69" s="42">
        <v>0</v>
      </c>
      <c r="CC69" s="42">
        <v>0</v>
      </c>
      <c r="CD69" s="42">
        <v>1</v>
      </c>
      <c r="CE69" s="42">
        <v>1</v>
      </c>
      <c r="CF69" s="42">
        <v>0</v>
      </c>
      <c r="CG69" s="42">
        <v>0</v>
      </c>
      <c r="CH69" s="42" t="str">
        <f t="shared" si="490"/>
        <v>0,0,0,0,0,0,0</v>
      </c>
      <c r="CI69" s="42" t="str">
        <f t="shared" si="399"/>
        <v>"4|1|0|0|1200","7|1|0|0|1200",</v>
      </c>
      <c r="CJ69" s="46"/>
      <c r="CK69" s="46"/>
      <c r="CL69" s="46"/>
      <c r="CM69" s="46"/>
      <c r="CN69" s="46"/>
      <c r="CP69" s="46"/>
      <c r="CQ69" s="46"/>
      <c r="CR69" s="46"/>
      <c r="CS69" s="53" t="s">
        <v>494</v>
      </c>
      <c r="CT69" s="53">
        <v>1</v>
      </c>
      <c r="CU69" s="42"/>
      <c r="CV69" s="42" t="str">
        <f t="shared" si="482"/>
        <v/>
      </c>
      <c r="CW69" s="42"/>
      <c r="CX69" s="42"/>
      <c r="CY69" s="42"/>
      <c r="CZ69" s="42"/>
      <c r="DA69" s="42" t="str">
        <f t="shared" si="483"/>
        <v/>
      </c>
      <c r="DB69" s="42"/>
      <c r="DC69" s="42"/>
      <c r="DD69" s="42"/>
      <c r="DE69" s="42"/>
      <c r="DF69" s="42" t="str">
        <f t="shared" si="484"/>
        <v/>
      </c>
      <c r="DG69" s="42"/>
      <c r="DH69" s="42"/>
      <c r="DI69" s="42"/>
      <c r="DJ69" s="42"/>
      <c r="DK69" s="42">
        <f t="shared" si="485"/>
        <v>4</v>
      </c>
      <c r="DL69" s="42">
        <v>1</v>
      </c>
      <c r="DM69" s="42">
        <v>0</v>
      </c>
      <c r="DN69" s="42">
        <v>0</v>
      </c>
      <c r="DO69" s="42">
        <f>F69</f>
        <v>1200</v>
      </c>
      <c r="DP69" s="42">
        <f t="shared" si="486"/>
        <v>7</v>
      </c>
      <c r="DQ69" s="42">
        <v>1</v>
      </c>
      <c r="DR69" s="42">
        <v>0</v>
      </c>
      <c r="DS69" s="42">
        <v>0</v>
      </c>
      <c r="DT69" s="42">
        <f>F69</f>
        <v>1200</v>
      </c>
      <c r="DU69" s="42" t="s">
        <v>669</v>
      </c>
      <c r="DV69" s="238">
        <f t="shared" si="487"/>
        <v>10</v>
      </c>
      <c r="DW69" s="238">
        <f t="shared" si="488"/>
        <v>10</v>
      </c>
      <c r="DX69" s="238">
        <v>0</v>
      </c>
      <c r="DY69" s="128">
        <f t="shared" ref="DY69:DY89" si="499">DV69</f>
        <v>10</v>
      </c>
      <c r="DZ69" s="128"/>
      <c r="EK69" s="269">
        <f t="shared" ref="EK69:EK89" si="500">F69*(1+$EN$1)</f>
        <v>1320</v>
      </c>
      <c r="EL69" s="270">
        <v>0</v>
      </c>
      <c r="EM69" s="271">
        <v>6</v>
      </c>
      <c r="EN69" s="108">
        <v>5</v>
      </c>
      <c r="EO69" s="271">
        <v>6</v>
      </c>
      <c r="EP69" s="108">
        <v>2</v>
      </c>
      <c r="EQ69" s="271">
        <v>7</v>
      </c>
      <c r="ER69" s="108">
        <v>2</v>
      </c>
      <c r="ES69" s="108">
        <f t="shared" ref="ES69:ES89" si="501">(EM69*EN69+EO69*EP69+EQ69*ER69)/(EN69+EP69+ER69)</f>
        <v>6.22222222222222</v>
      </c>
      <c r="ET69" s="108">
        <f t="shared" ref="ET69:ET89" si="502">ET$3/10</f>
        <v>7.5</v>
      </c>
      <c r="EU69" s="283">
        <f t="shared" ref="EU69:EU89" si="503">ROUND(F69*EL69/ET69/ES69,6)</f>
        <v>0</v>
      </c>
      <c r="EV69" s="108">
        <f t="shared" ref="EV69:EV89" si="504">EV$3/10</f>
        <v>15</v>
      </c>
      <c r="EW69" s="293">
        <f t="shared" ref="EW69:EW89" si="505">ROUND(F69*EL69/EV69/ES69,6)</f>
        <v>0</v>
      </c>
      <c r="EX69" s="108">
        <f t="shared" ref="EX69:EX89" si="506">EX$3/10</f>
        <v>22.5</v>
      </c>
      <c r="EY69" s="294">
        <f t="shared" ref="EY69:EY89" si="507">ROUND(F69*EL69/EX69/ES69,6)</f>
        <v>0</v>
      </c>
      <c r="FB69" s="300"/>
      <c r="FC69" s="91"/>
      <c r="FG69" s="310"/>
      <c r="FH69" s="311">
        <v>0</v>
      </c>
      <c r="FI69" s="146">
        <v>1</v>
      </c>
      <c r="FJ69" s="310">
        <f t="shared" si="429"/>
        <v>0</v>
      </c>
      <c r="FK69" s="311">
        <f t="shared" ref="FK69:FK89" si="508">FH69</f>
        <v>0</v>
      </c>
      <c r="FL69" s="146">
        <f t="shared" ref="FL69:FL89" si="509">FI69</f>
        <v>1</v>
      </c>
      <c r="FM69" s="310">
        <f t="shared" si="430"/>
        <v>0</v>
      </c>
      <c r="FN69" s="311">
        <f t="shared" ref="FN69:FN89" si="510">FK69</f>
        <v>0</v>
      </c>
      <c r="FO69" s="146">
        <f t="shared" ref="FO69:FO89" si="511">FL69</f>
        <v>1</v>
      </c>
      <c r="FP69" s="310">
        <f t="shared" si="431"/>
        <v>0</v>
      </c>
      <c r="FQ69" s="311">
        <f t="shared" ref="FQ69:FQ89" si="512">FN69</f>
        <v>0</v>
      </c>
      <c r="FR69" s="146">
        <f t="shared" ref="FR69:FR89" si="513">FO69</f>
        <v>1</v>
      </c>
      <c r="FS69" s="310">
        <f t="shared" si="432"/>
        <v>0</v>
      </c>
      <c r="FT69" s="311">
        <f t="shared" ref="FT69:FT89" si="514">FQ69</f>
        <v>0</v>
      </c>
      <c r="FU69" s="146">
        <f t="shared" ref="FU69:FU89" si="515">FR69</f>
        <v>1</v>
      </c>
      <c r="FV69" s="310">
        <f t="shared" si="433"/>
        <v>0</v>
      </c>
      <c r="FW69" s="311">
        <f t="shared" ref="FW69:FW89" si="516">FT69</f>
        <v>0</v>
      </c>
      <c r="FX69" s="146">
        <f t="shared" ref="FX69:FX89" si="517">FU69</f>
        <v>1</v>
      </c>
      <c r="FY69" s="310">
        <f t="shared" si="434"/>
        <v>0</v>
      </c>
      <c r="FZ69" s="311">
        <f t="shared" ref="FZ69:FZ89" si="518">FW69</f>
        <v>0</v>
      </c>
      <c r="GA69" s="146">
        <f t="shared" ref="GA69:GA89" si="519">FX69</f>
        <v>1</v>
      </c>
      <c r="GB69" s="310">
        <f t="shared" si="435"/>
        <v>0</v>
      </c>
      <c r="GC69" s="311">
        <f t="shared" ref="GC69:GC89" si="520">FZ69</f>
        <v>0</v>
      </c>
      <c r="GD69" s="146">
        <f t="shared" ref="GD69:GD89" si="521">GA69</f>
        <v>1</v>
      </c>
      <c r="GE69" s="310">
        <f t="shared" si="436"/>
        <v>0</v>
      </c>
      <c r="GF69" s="311">
        <f t="shared" ref="GF69:GF89" si="522">GC69</f>
        <v>0</v>
      </c>
      <c r="GG69" s="146">
        <f t="shared" ref="GG69:GG89" si="523">GD69</f>
        <v>1</v>
      </c>
      <c r="GH69" s="310">
        <f t="shared" si="437"/>
        <v>0</v>
      </c>
      <c r="GI69" s="311">
        <f t="shared" ref="GI69:GI89" si="524">GF69</f>
        <v>0</v>
      </c>
      <c r="GJ69" s="146">
        <f t="shared" ref="GJ69:GJ89" si="525">GG69</f>
        <v>1</v>
      </c>
      <c r="GK69" s="310">
        <f t="shared" si="438"/>
        <v>0</v>
      </c>
      <c r="GL69" s="311">
        <f t="shared" ref="GL69:GL89" si="526">$GI69*GL$4/$GI$4</f>
        <v>0</v>
      </c>
      <c r="GM69" s="146">
        <f t="shared" ref="GM69:GM89" si="527">$GJ69*GL$4/$GI$4</f>
        <v>2</v>
      </c>
      <c r="GN69" s="310">
        <f t="shared" si="439"/>
        <v>0</v>
      </c>
      <c r="GO69" s="311">
        <f t="shared" ref="GO69:GO89" si="528">$GI69*GO$4/$GI$4</f>
        <v>0</v>
      </c>
      <c r="GP69" s="146">
        <f t="shared" ref="GP69:GP89" si="529">$GJ69*GO$4/$GI$4</f>
        <v>4</v>
      </c>
      <c r="GQ69" s="310">
        <f t="shared" si="440"/>
        <v>0</v>
      </c>
      <c r="GR69" s="311">
        <f t="shared" ref="GR69:GR89" si="530">$GI69*GR$4/$GI$4</f>
        <v>0</v>
      </c>
      <c r="GS69" s="146">
        <f t="shared" ref="GS69:GS89" si="531">$GJ69*GR$4/$GI$4</f>
        <v>6</v>
      </c>
      <c r="GT69" s="310">
        <f t="shared" si="441"/>
        <v>0</v>
      </c>
      <c r="GU69" s="311">
        <f t="shared" ref="GU69:GU89" si="532">$GI69*GU$4/$GI$4</f>
        <v>0</v>
      </c>
      <c r="GV69" s="146">
        <f t="shared" ref="GV69:GV89" si="533">$GJ69*GU$4/$GI$4</f>
        <v>8</v>
      </c>
      <c r="GW69" s="310">
        <f t="shared" si="442"/>
        <v>0</v>
      </c>
      <c r="GX69" s="311">
        <f t="shared" ref="GX69:GX89" si="534">$GI69*GX$4/$GI$4</f>
        <v>0</v>
      </c>
      <c r="GY69" s="146">
        <f t="shared" ref="GY69:GY89" si="535">$GJ69*GX$4/$GI$4</f>
        <v>10</v>
      </c>
      <c r="GZ69" s="310">
        <f t="shared" si="443"/>
        <v>0</v>
      </c>
      <c r="HA69" s="311">
        <f t="shared" ref="HA69:HA89" si="536">$GI69*HA$4/$GI$4</f>
        <v>0</v>
      </c>
      <c r="HB69" s="146">
        <f t="shared" ref="HB69:HB89" si="537">$GJ69*HA$4/$GI$4</f>
        <v>20</v>
      </c>
      <c r="HC69" s="310">
        <f t="shared" si="444"/>
        <v>0</v>
      </c>
      <c r="HD69" s="311">
        <f t="shared" ref="HD69:HD89" si="538">$GI69*HD$4/$GI$4</f>
        <v>0</v>
      </c>
      <c r="HE69" s="146">
        <f t="shared" ref="HE69:HE89" si="539">$GJ69*HD$4/$GI$4</f>
        <v>40</v>
      </c>
      <c r="HF69" s="310">
        <f t="shared" si="445"/>
        <v>0</v>
      </c>
      <c r="HG69" s="311">
        <f t="shared" ref="HG69:HG89" si="540">$GI69*HG$4/$GI$4</f>
        <v>0</v>
      </c>
      <c r="HH69" s="146">
        <f t="shared" ref="HH69:HH89" si="541">$GJ69*HG$4/$GI$4</f>
        <v>60</v>
      </c>
      <c r="HI69" s="310">
        <f t="shared" si="446"/>
        <v>0</v>
      </c>
      <c r="HJ69" s="311">
        <f t="shared" ref="HJ69:HJ89" si="542">$GI69*HJ$4/$GI$4</f>
        <v>0</v>
      </c>
      <c r="HK69" s="146">
        <f t="shared" ref="HK69:HK89" si="543">$GJ69*HJ$4/$GI$4</f>
        <v>80</v>
      </c>
      <c r="HL69" s="310">
        <f t="shared" si="447"/>
        <v>0</v>
      </c>
      <c r="HM69" s="311">
        <f t="shared" ref="HM69:HM89" si="544">$GI69*HM$4/$GI$4</f>
        <v>0</v>
      </c>
      <c r="HN69" s="146">
        <f t="shared" ref="HN69:HN89" si="545">$GJ69*HM$4/$GI$4</f>
        <v>100</v>
      </c>
      <c r="HO69" s="310">
        <f t="shared" si="448"/>
        <v>0</v>
      </c>
      <c r="HQ69" s="300"/>
      <c r="HR69" s="91"/>
      <c r="HV69" s="310"/>
      <c r="HW69" s="311">
        <v>1</v>
      </c>
      <c r="HX69" s="146">
        <v>1</v>
      </c>
      <c r="HY69" s="310">
        <f t="shared" si="449"/>
        <v>0.000133333333333333</v>
      </c>
      <c r="HZ69" s="311">
        <f t="shared" ref="HZ69:HZ89" si="546">HW69</f>
        <v>1</v>
      </c>
      <c r="IA69" s="146">
        <f t="shared" ref="IA69:IA89" si="547">HX69</f>
        <v>1</v>
      </c>
      <c r="IB69" s="310">
        <f t="shared" si="450"/>
        <v>0.000266666666666667</v>
      </c>
      <c r="IC69" s="311">
        <f t="shared" ref="IC69:IC89" si="548">HZ69</f>
        <v>1</v>
      </c>
      <c r="ID69" s="146">
        <f t="shared" ref="ID69:ID89" si="549">IA69</f>
        <v>1</v>
      </c>
      <c r="IE69" s="310">
        <f t="shared" si="451"/>
        <v>0.0004</v>
      </c>
      <c r="IF69" s="311">
        <f t="shared" ref="IF69:IF89" si="550">IC69</f>
        <v>1</v>
      </c>
      <c r="IG69" s="146">
        <f t="shared" ref="IG69:IG89" si="551">ID69</f>
        <v>1</v>
      </c>
      <c r="IH69" s="310">
        <f t="shared" si="452"/>
        <v>0.000533333333333334</v>
      </c>
      <c r="II69" s="311">
        <f t="shared" ref="II69:II89" si="552">IF69</f>
        <v>1</v>
      </c>
      <c r="IJ69" s="146">
        <f t="shared" ref="IJ69:IJ89" si="553">IG69</f>
        <v>1</v>
      </c>
      <c r="IK69" s="310">
        <f t="shared" si="453"/>
        <v>0.000666666666666667</v>
      </c>
      <c r="IL69" s="311">
        <f t="shared" ref="IL69:IL89" si="554">II69</f>
        <v>1</v>
      </c>
      <c r="IM69" s="146">
        <f t="shared" ref="IM69:IM89" si="555">IJ69</f>
        <v>1</v>
      </c>
      <c r="IN69" s="310">
        <f t="shared" si="454"/>
        <v>0.00133333333333333</v>
      </c>
      <c r="IO69" s="311">
        <f t="shared" ref="IO69:IO89" si="556">IL69</f>
        <v>1</v>
      </c>
      <c r="IP69" s="146">
        <f t="shared" ref="IP69:IP89" si="557">IM69</f>
        <v>1</v>
      </c>
      <c r="IQ69" s="310">
        <f t="shared" si="455"/>
        <v>0.00266666666666667</v>
      </c>
      <c r="IR69" s="311">
        <f t="shared" ref="IR69:IR89" si="558">IO69</f>
        <v>1</v>
      </c>
      <c r="IS69" s="146">
        <f t="shared" ref="IS69:IS89" si="559">IP69</f>
        <v>1</v>
      </c>
      <c r="IT69" s="310">
        <f t="shared" si="456"/>
        <v>0.004</v>
      </c>
      <c r="IU69" s="311">
        <f t="shared" ref="IU69:IU89" si="560">IR69</f>
        <v>1</v>
      </c>
      <c r="IV69" s="146">
        <f t="shared" ref="IV69:IV89" si="561">IS69</f>
        <v>1</v>
      </c>
      <c r="IW69" s="310">
        <f t="shared" si="457"/>
        <v>0.00533333333333334</v>
      </c>
      <c r="IX69" s="311">
        <f t="shared" ref="IX69:IX89" si="562">IU69</f>
        <v>1</v>
      </c>
      <c r="IY69" s="146">
        <f t="shared" ref="IY69:IY89" si="563">IV69</f>
        <v>1</v>
      </c>
      <c r="IZ69" s="310">
        <f t="shared" si="458"/>
        <v>0.00666666666666667</v>
      </c>
      <c r="JA69" s="311">
        <f t="shared" ref="JA69:JA89" si="564">IX69</f>
        <v>1</v>
      </c>
      <c r="JB69" s="146">
        <f t="shared" ref="JB69:JB89" si="565">IY69</f>
        <v>1</v>
      </c>
      <c r="JC69" s="310">
        <f t="shared" si="459"/>
        <v>0.0133333333333333</v>
      </c>
      <c r="JD69" s="311">
        <f t="shared" ref="JD69:JD89" si="566">JA69</f>
        <v>1</v>
      </c>
      <c r="JE69" s="146">
        <f t="shared" ref="JE69:JE89" si="567">JB69</f>
        <v>1</v>
      </c>
      <c r="JF69" s="310">
        <f t="shared" si="460"/>
        <v>0.0266666666666667</v>
      </c>
      <c r="JG69" s="311">
        <f t="shared" ref="JG69:JG89" si="568">JD69</f>
        <v>1</v>
      </c>
      <c r="JH69" s="146">
        <f t="shared" ref="JH69:JH89" si="569">JE69</f>
        <v>1</v>
      </c>
      <c r="JI69" s="310">
        <f t="shared" si="461"/>
        <v>0.04</v>
      </c>
      <c r="JJ69" s="311">
        <f t="shared" ref="JJ69:JJ89" si="570">JG69</f>
        <v>1</v>
      </c>
      <c r="JK69" s="146">
        <f t="shared" ref="JK69:JK89" si="571">JH69</f>
        <v>1</v>
      </c>
      <c r="JL69" s="310">
        <f t="shared" si="462"/>
        <v>0.0533333333333334</v>
      </c>
      <c r="JM69" s="311">
        <f t="shared" ref="JM69:JM89" si="572">JJ69</f>
        <v>1</v>
      </c>
      <c r="JN69" s="146">
        <f t="shared" ref="JN69:JN89" si="573">JK69</f>
        <v>1</v>
      </c>
      <c r="JO69" s="310">
        <f t="shared" si="463"/>
        <v>0.0666666666666667</v>
      </c>
      <c r="JP69" s="311">
        <f t="shared" ref="JP69:JP89" si="574">JM69</f>
        <v>1</v>
      </c>
      <c r="JQ69" s="146">
        <f t="shared" ref="JQ69:JQ89" si="575">JN69</f>
        <v>1</v>
      </c>
      <c r="JR69" s="310">
        <f t="shared" si="464"/>
        <v>0.133333333333333</v>
      </c>
      <c r="JS69" s="311">
        <f t="shared" ref="JS69:JS89" si="576">JP69</f>
        <v>1</v>
      </c>
      <c r="JT69" s="146">
        <f t="shared" ref="JT69:JT89" si="577">JQ69</f>
        <v>1</v>
      </c>
      <c r="JU69" s="310">
        <f t="shared" si="465"/>
        <v>0.266666666666667</v>
      </c>
      <c r="JV69" s="311">
        <f t="shared" ref="JV69:JV89" si="578">JS69</f>
        <v>1</v>
      </c>
      <c r="JW69" s="146">
        <f t="shared" ref="JW69:JW89" si="579">JT69</f>
        <v>1</v>
      </c>
      <c r="JX69" s="310">
        <f t="shared" si="466"/>
        <v>0.4</v>
      </c>
      <c r="JY69" s="311">
        <f t="shared" ref="JY69:JY89" si="580">JV69</f>
        <v>1</v>
      </c>
      <c r="JZ69" s="146">
        <f t="shared" ref="JZ69:JZ89" si="581">JW69</f>
        <v>1</v>
      </c>
      <c r="KA69" s="310">
        <f t="shared" si="467"/>
        <v>0.533333333333334</v>
      </c>
      <c r="KB69" s="311">
        <f t="shared" ref="KB69:KB89" si="582">JY69</f>
        <v>1</v>
      </c>
      <c r="KC69" s="146">
        <f t="shared" ref="KC69:KC89" si="583">JZ69</f>
        <v>1</v>
      </c>
      <c r="KD69" s="310">
        <f t="shared" si="468"/>
        <v>0.666666666666667</v>
      </c>
      <c r="KI69" s="334">
        <f t="shared" ref="KI69:LB69" si="584">$AI69*KI$4/10000*$F69*KI$3/$KQ$1</f>
        <v>0</v>
      </c>
      <c r="KJ69" s="334">
        <f t="shared" si="584"/>
        <v>0</v>
      </c>
      <c r="KK69" s="334">
        <f t="shared" si="584"/>
        <v>0</v>
      </c>
      <c r="KL69" s="334">
        <f t="shared" si="584"/>
        <v>0</v>
      </c>
      <c r="KM69" s="334">
        <f t="shared" si="584"/>
        <v>0</v>
      </c>
      <c r="KN69" s="334">
        <f t="shared" si="584"/>
        <v>0</v>
      </c>
      <c r="KO69" s="334">
        <f t="shared" si="584"/>
        <v>0</v>
      </c>
      <c r="KP69" s="334">
        <f t="shared" si="584"/>
        <v>0</v>
      </c>
      <c r="KQ69" s="334">
        <f t="shared" si="584"/>
        <v>0</v>
      </c>
      <c r="KR69" s="334">
        <f t="shared" si="584"/>
        <v>0</v>
      </c>
      <c r="KS69" s="334">
        <f t="shared" si="584"/>
        <v>0</v>
      </c>
      <c r="KT69" s="334">
        <f t="shared" si="584"/>
        <v>0</v>
      </c>
      <c r="KU69" s="334">
        <f t="shared" si="584"/>
        <v>0</v>
      </c>
      <c r="KV69" s="334">
        <f t="shared" si="584"/>
        <v>0</v>
      </c>
      <c r="KW69" s="334">
        <f t="shared" si="584"/>
        <v>0</v>
      </c>
      <c r="KX69" s="334">
        <f t="shared" si="584"/>
        <v>0</v>
      </c>
      <c r="KY69" s="334">
        <f t="shared" si="584"/>
        <v>0</v>
      </c>
      <c r="KZ69" s="334">
        <f t="shared" si="584"/>
        <v>0</v>
      </c>
      <c r="LA69" s="334">
        <f t="shared" si="584"/>
        <v>0</v>
      </c>
      <c r="LB69" s="334">
        <f t="shared" si="584"/>
        <v>0</v>
      </c>
      <c r="LI69" s="79">
        <v>0</v>
      </c>
      <c r="LJ69" s="79">
        <v>0</v>
      </c>
      <c r="LK69" s="79">
        <v>0</v>
      </c>
      <c r="LN69" s="108"/>
      <c r="LO69" s="343">
        <v>0.05</v>
      </c>
      <c r="LP69" s="343">
        <v>0.05</v>
      </c>
      <c r="LQ69" s="343">
        <v>0.05</v>
      </c>
      <c r="LR69" s="343">
        <v>0.05</v>
      </c>
      <c r="LS69" s="343">
        <v>0.05</v>
      </c>
      <c r="LT69" s="343">
        <v>0.025</v>
      </c>
      <c r="LU69" s="343">
        <v>0.025</v>
      </c>
      <c r="LV69" s="343">
        <v>0.025</v>
      </c>
      <c r="LW69" s="343">
        <v>0.025</v>
      </c>
      <c r="LX69" s="343">
        <v>0.025</v>
      </c>
      <c r="LY69" s="343">
        <v>0.005</v>
      </c>
      <c r="LZ69" s="343">
        <v>0.005</v>
      </c>
      <c r="MA69" s="343">
        <v>0.005</v>
      </c>
      <c r="MB69" s="343">
        <v>0.005</v>
      </c>
      <c r="MC69" s="343">
        <v>0.005</v>
      </c>
      <c r="MD69" s="343">
        <v>0.0009</v>
      </c>
      <c r="ME69" s="343">
        <v>0.0009</v>
      </c>
      <c r="MF69" s="343">
        <v>0.0009</v>
      </c>
      <c r="MG69" s="343">
        <v>0.0009</v>
      </c>
      <c r="MH69" s="343">
        <v>0.0009</v>
      </c>
      <c r="MI69" s="343">
        <v>0.0006</v>
      </c>
      <c r="MJ69" s="343">
        <v>0.00045</v>
      </c>
      <c r="MK69" s="343">
        <v>0.0004</v>
      </c>
      <c r="ML69" s="343">
        <v>0.0003</v>
      </c>
      <c r="MM69" s="343">
        <v>0.00025</v>
      </c>
      <c r="MN69" s="343">
        <v>0.00025</v>
      </c>
      <c r="MO69" s="343">
        <v>0.0002</v>
      </c>
      <c r="MP69" s="343">
        <v>0.0002</v>
      </c>
      <c r="MQ69" s="343"/>
      <c r="MR69" s="104">
        <v>1</v>
      </c>
      <c r="MS69" s="104">
        <v>1</v>
      </c>
      <c r="MT69" s="104">
        <v>1</v>
      </c>
      <c r="MU69" s="104">
        <v>1</v>
      </c>
      <c r="MV69" s="104">
        <v>1</v>
      </c>
      <c r="MW69" s="104">
        <v>1</v>
      </c>
      <c r="MX69" s="91">
        <v>5</v>
      </c>
      <c r="MY69" s="91">
        <v>5</v>
      </c>
      <c r="MZ69" s="91">
        <v>5</v>
      </c>
      <c r="NA69" s="91">
        <v>5</v>
      </c>
      <c r="NB69" s="91">
        <v>5</v>
      </c>
      <c r="NC69" s="91">
        <v>5</v>
      </c>
      <c r="ND69" s="91">
        <v>5</v>
      </c>
      <c r="NE69" s="91">
        <v>5</v>
      </c>
      <c r="NF69" s="91">
        <v>5</v>
      </c>
      <c r="NG69" s="91">
        <v>10</v>
      </c>
      <c r="NH69" s="91">
        <v>10</v>
      </c>
      <c r="NI69" s="91">
        <v>10</v>
      </c>
      <c r="NJ69" s="91">
        <v>10</v>
      </c>
      <c r="NK69" s="91">
        <v>10</v>
      </c>
      <c r="NL69" s="91">
        <v>10</v>
      </c>
      <c r="NM69" s="91">
        <v>10</v>
      </c>
      <c r="NN69" s="91">
        <v>10</v>
      </c>
      <c r="NO69" s="91">
        <v>10</v>
      </c>
      <c r="NP69" s="91">
        <v>10</v>
      </c>
      <c r="NQ69" s="91">
        <v>10</v>
      </c>
      <c r="NR69" s="91">
        <v>10</v>
      </c>
      <c r="NS69" s="91">
        <v>10</v>
      </c>
      <c r="NT69" s="91"/>
      <c r="NU69" s="345">
        <f t="shared" ref="NU69:NU89" si="585">$F69*NU$4*LO69/MR69/20000</f>
        <v>0.06</v>
      </c>
      <c r="NV69" s="345">
        <f t="shared" ref="NV69:NV89" si="586">$F69*NV$4*LP69/MS69/20000</f>
        <v>0.12</v>
      </c>
      <c r="NW69" s="345">
        <f t="shared" ref="NW69:NW89" si="587">$F69*NW$4*LQ69/MT69/20000</f>
        <v>0.18</v>
      </c>
      <c r="NX69" s="345">
        <f t="shared" ref="NX69:NX89" si="588">$F69*NX$4*LR69/MU69/20000</f>
        <v>0.24</v>
      </c>
      <c r="NY69" s="345">
        <f t="shared" ref="NY69:NY89" si="589">$F69*NY$4*LS69/MV69/20000</f>
        <v>0.3</v>
      </c>
      <c r="NZ69" s="345">
        <f t="shared" ref="NZ69:NZ89" si="590">$F69*NZ$4*LT69/MW69/20000</f>
        <v>0.3</v>
      </c>
      <c r="OA69" s="345">
        <f t="shared" ref="OA69:OA89" si="591">$F69*OA$4*LU69/MX69/20000</f>
        <v>0.12</v>
      </c>
      <c r="OB69" s="345">
        <f t="shared" ref="OB69:OB89" si="592">$F69*OB$4*LV69/MY69/20000</f>
        <v>0.18</v>
      </c>
      <c r="OC69" s="345">
        <f t="shared" ref="OC69:OC89" si="593">$F69*OC$4*LW69/MZ69/20000</f>
        <v>0.24</v>
      </c>
      <c r="OD69" s="345">
        <f t="shared" ref="OD69:OD89" si="594">$F69*OD$4*LX69/NA69/20000</f>
        <v>0.3</v>
      </c>
      <c r="OE69" s="345">
        <f t="shared" ref="OE69:OE89" si="595">$F69*OE$4*LY69/NB69/20000</f>
        <v>0.12</v>
      </c>
      <c r="OF69" s="345">
        <f t="shared" ref="OF69:OF89" si="596">$F69*OF$4*LZ69/NC69/20000</f>
        <v>0.24</v>
      </c>
      <c r="OG69" s="345">
        <f t="shared" ref="OG69:OG89" si="597">$F69*OG$4*MA69/ND69/20000</f>
        <v>0.36</v>
      </c>
      <c r="OH69" s="345">
        <f t="shared" ref="OH69:OH89" si="598">$F69*OH$4*MB69/NE69/20000</f>
        <v>0.48</v>
      </c>
      <c r="OI69" s="345">
        <f t="shared" ref="OI69:OI89" si="599">$F69*OI$4*MC69/NF69/20000</f>
        <v>0.6</v>
      </c>
      <c r="OJ69" s="345">
        <f t="shared" ref="OJ69:OJ89" si="600">$F69*OJ$4*MD69/NG69/20000</f>
        <v>0.108</v>
      </c>
      <c r="OK69" s="345">
        <f t="shared" ref="OK69:OK89" si="601">$F69*OK$4*ME69/NH69/20000</f>
        <v>0.216</v>
      </c>
      <c r="OL69" s="345">
        <f t="shared" ref="OL69:OL89" si="602">$F69*OL$4*MF69/NI69/20000</f>
        <v>0.324</v>
      </c>
      <c r="OM69" s="345">
        <f t="shared" ref="OM69:OM89" si="603">$F69*OM$4*MG69/NJ69/20000</f>
        <v>0.432</v>
      </c>
      <c r="ON69" s="345">
        <f t="shared" ref="ON69:ON89" si="604">$F69*ON$4*MH69/NK69/20000</f>
        <v>0.54</v>
      </c>
      <c r="OO69" s="345">
        <f t="shared" ref="OO69:OO89" si="605">$F69*OO$4*MI69/NL69/20000</f>
        <v>0.54</v>
      </c>
      <c r="OP69" s="345">
        <f t="shared" ref="OP69:OP89" si="606">$F69*OP$4*MJ69/NM69/20000</f>
        <v>0.54</v>
      </c>
      <c r="OQ69" s="345">
        <f t="shared" ref="OQ69:OQ89" si="607">$F69*OQ$4*MK69/NN69/20000</f>
        <v>0.6</v>
      </c>
      <c r="OR69" s="345">
        <f t="shared" ref="OR69:OR89" si="608">$F69*OR$4*ML69/NO69/20000</f>
        <v>0.54</v>
      </c>
      <c r="OS69" s="345">
        <f t="shared" ref="OS69:OS89" si="609">$F69*OS$4*MM69/NP69/20000</f>
        <v>0.525</v>
      </c>
      <c r="OT69" s="345">
        <f t="shared" ref="OT69:OT89" si="610">$F69*OT$4*MN69/NQ69/20000</f>
        <v>0.6</v>
      </c>
      <c r="OU69" s="345">
        <f t="shared" ref="OU69:OU89" si="611">$F69*OU$4*MO69/NR69/20000</f>
        <v>0.54</v>
      </c>
      <c r="OV69" s="345">
        <f t="shared" ref="OV69:OV89" si="612">$F69*OV$4*MP69/NS69/20000</f>
        <v>0.6</v>
      </c>
      <c r="PE69" s="369"/>
      <c r="PF69" s="370">
        <f>PF$3*$F69*$AG69*PF$4/'[1]Sheet3 '!$AJ$5</f>
        <v>0.336</v>
      </c>
      <c r="PG69" s="370">
        <f>PG$3*$F69*$AG69*PG$4/'[1]Sheet3 '!$AJ$5</f>
        <v>0.33588</v>
      </c>
      <c r="PH69" s="370">
        <f>PH$3*$F69*$AG69*PH$4/'[1]Sheet3 '!$AJ$5</f>
        <v>0.336</v>
      </c>
      <c r="PI69" s="370">
        <f>PI$3*$F69*$AG69*PI$4/'[1]Sheet3 '!$AJ$5</f>
        <v>0.3024</v>
      </c>
      <c r="PJ69" s="370">
        <f>PJ$3*$F69*$AG69*PJ$4/'[1]Sheet3 '!$AJ$5</f>
        <v>0.3024</v>
      </c>
      <c r="PK69" s="370">
        <f>PK$3*$F69*$AG69*PK$4/'[1]Sheet3 '!$AJ$5</f>
        <v>0.288</v>
      </c>
      <c r="PL69" s="370">
        <f>PL$3*$F69*$AG69*PL$4/'[1]Sheet3 '!$AJ$5</f>
        <v>0.2592</v>
      </c>
      <c r="PM69" s="370">
        <f>PM$3*$F69*$AG69*PM$4/'[1]Sheet3 '!$AJ$5</f>
        <v>0.2448</v>
      </c>
      <c r="PN69" s="370">
        <f>PN$3*$F69*$AG69*PN$4/'[1]Sheet3 '!$AJ$5</f>
        <v>0.22224</v>
      </c>
      <c r="PO69" s="370">
        <f>PO$3*$F69*$AG69*PO$4/'[1]Sheet3 '!$AJ$5</f>
        <v>0.192</v>
      </c>
      <c r="PP69" s="370">
        <f>PP$3*$F69*$AG69*PP$4/'[1]Sheet3 '!$AJ$5</f>
        <v>0.1728</v>
      </c>
      <c r="PQ69" s="370">
        <f>PQ$3*$F69*$AG69*PQ$4/'[1]Sheet3 '!$AJ$5</f>
        <v>0.1536</v>
      </c>
      <c r="PR69" s="370">
        <f>PR$3*$F69*$AG69*PR$4/'[1]Sheet3 '!$AJ$5</f>
        <v>0.096</v>
      </c>
      <c r="PS69" s="367"/>
      <c r="PT69" s="367"/>
      <c r="PU69" s="367"/>
    </row>
    <row r="70" ht="16.2" spans="1:437">
      <c r="A70" s="39">
        <v>66</v>
      </c>
      <c r="B70" s="91" t="s">
        <v>670</v>
      </c>
      <c r="C70" s="39">
        <v>6</v>
      </c>
      <c r="D70" s="39">
        <v>19</v>
      </c>
      <c r="E70" s="39"/>
      <c r="F70" s="39">
        <v>900</v>
      </c>
      <c r="G70" s="107" t="s">
        <v>536</v>
      </c>
      <c r="H70" s="39">
        <f t="shared" si="492"/>
        <v>900</v>
      </c>
      <c r="I70" s="127"/>
      <c r="J70" s="39">
        <f>F70</f>
        <v>900</v>
      </c>
      <c r="K70" s="127" t="s">
        <v>671</v>
      </c>
      <c r="L70" s="127"/>
      <c r="M70" s="128">
        <f t="shared" ref="M70:M89" si="613">A70</f>
        <v>66</v>
      </c>
      <c r="N70" s="39">
        <f t="shared" si="396"/>
        <v>0</v>
      </c>
      <c r="O70" s="39">
        <f t="shared" si="397"/>
        <v>0</v>
      </c>
      <c r="P70" s="39">
        <v>0</v>
      </c>
      <c r="Q70" s="140">
        <v>0.6250006</v>
      </c>
      <c r="R70" s="91">
        <v>10</v>
      </c>
      <c r="S70" s="141">
        <v>0</v>
      </c>
      <c r="T70" s="146">
        <f t="shared" si="493"/>
        <v>0.3</v>
      </c>
      <c r="U70" s="143">
        <f t="shared" si="481"/>
        <v>5</v>
      </c>
      <c r="V70" s="143" t="s">
        <v>287</v>
      </c>
      <c r="W70" s="147">
        <v>0</v>
      </c>
      <c r="X70" s="145">
        <v>15</v>
      </c>
      <c r="Y70" s="166">
        <v>1</v>
      </c>
      <c r="Z70" s="143" t="str">
        <f t="shared" si="470"/>
        <v>[[0,1],[0,1],[0,1],[0,1],[0,1],[0,1],[0,1],[0,1],[0,1],[0,1],[0,2],[0,4],[0,6],[0,8],[0,10],[0,20],[0,40],[0,60],[0,80],[0,100]]</v>
      </c>
      <c r="AA70" s="143">
        <v>1</v>
      </c>
      <c r="AB70" s="143">
        <v>1</v>
      </c>
      <c r="AC70" s="143" t="str">
        <f t="shared" si="494"/>
        <v>[[1,1],[1,1],[1,1],[1,1],[1,1],[1,1],[1,1],[1,1],[1,1],[1,1],[1,1],[1,1],[1,1],[1,1],[1,1],[1,1],[1,1],[1,1],[1,1],[1,1]]</v>
      </c>
      <c r="AD70" s="39">
        <v>0</v>
      </c>
      <c r="AE70" s="167">
        <v>0</v>
      </c>
      <c r="AF70" s="168">
        <f t="shared" si="478"/>
        <v>0</v>
      </c>
      <c r="AG70" s="168">
        <v>0.1</v>
      </c>
      <c r="AH70" s="168">
        <v>0</v>
      </c>
      <c r="AI70" s="186">
        <v>0</v>
      </c>
      <c r="AJ70" s="168">
        <v>0</v>
      </c>
      <c r="AK70" s="168">
        <v>0</v>
      </c>
      <c r="AL70" s="187">
        <v>0</v>
      </c>
      <c r="AM70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70" s="39" t="str">
        <f t="shared" si="471"/>
        <v>[[6,5],[6,2],[7,2]]</v>
      </c>
      <c r="AO70" s="195" t="str">
        <f t="shared" si="424"/>
        <v>[0,0,0]</v>
      </c>
      <c r="AP70" s="195">
        <v>0</v>
      </c>
      <c r="AQ70" s="195">
        <v>1</v>
      </c>
      <c r="AR70" s="195">
        <f t="shared" si="496"/>
        <v>1</v>
      </c>
      <c r="AS70" s="195">
        <v>1</v>
      </c>
      <c r="AT70" s="195">
        <v>1</v>
      </c>
      <c r="AU70" s="196" t="s">
        <v>487</v>
      </c>
      <c r="AV70" s="195">
        <v>4</v>
      </c>
      <c r="AW70" s="199">
        <v>16</v>
      </c>
      <c r="AX70" s="39">
        <v>1</v>
      </c>
      <c r="AY70" s="39">
        <v>0</v>
      </c>
      <c r="AZ70" s="96">
        <v>3</v>
      </c>
      <c r="BA70" s="96">
        <v>6</v>
      </c>
      <c r="BB70" s="96" t="s">
        <v>365</v>
      </c>
      <c r="BC70" s="39">
        <v>1</v>
      </c>
      <c r="BD70" s="115">
        <v>1.5</v>
      </c>
      <c r="BE70" s="39"/>
      <c r="BF70" s="39"/>
      <c r="BG70" s="39">
        <v>1</v>
      </c>
      <c r="BH70" s="39">
        <v>1</v>
      </c>
      <c r="BI70" s="39" t="s">
        <v>661</v>
      </c>
      <c r="BJ70" s="203">
        <v>1</v>
      </c>
      <c r="BK70" s="203">
        <v>1</v>
      </c>
      <c r="BL70" s="96">
        <f t="shared" si="474"/>
        <v>900</v>
      </c>
      <c r="BM70" s="96" t="s">
        <v>291</v>
      </c>
      <c r="BN70" s="96">
        <v>1</v>
      </c>
      <c r="BO70" s="96" t="s">
        <v>579</v>
      </c>
      <c r="BP70" s="96" t="s">
        <v>489</v>
      </c>
      <c r="BQ70" s="104" t="s">
        <v>672</v>
      </c>
      <c r="BR70" s="104" t="s">
        <v>672</v>
      </c>
      <c r="BS70" s="128">
        <v>48520</v>
      </c>
      <c r="BT70" s="128">
        <v>2</v>
      </c>
      <c r="BU70" s="220">
        <v>180</v>
      </c>
      <c r="BV70" s="220">
        <v>35</v>
      </c>
      <c r="BW70" s="127" t="s">
        <v>491</v>
      </c>
      <c r="BX70" s="218">
        <v>10</v>
      </c>
      <c r="BY70" s="128">
        <f t="shared" si="497"/>
        <v>10</v>
      </c>
      <c r="BZ70" s="219" t="str">
        <f t="shared" si="498"/>
        <v>[10,10,0,10]</v>
      </c>
      <c r="CA70" s="42">
        <v>0</v>
      </c>
      <c r="CB70" s="42">
        <v>0</v>
      </c>
      <c r="CC70" s="42">
        <v>0</v>
      </c>
      <c r="CD70" s="42">
        <v>1</v>
      </c>
      <c r="CE70" s="42">
        <v>1</v>
      </c>
      <c r="CF70" s="42">
        <v>0</v>
      </c>
      <c r="CG70" s="42">
        <v>0</v>
      </c>
      <c r="CH70" s="42" t="str">
        <f t="shared" si="490"/>
        <v>0,0,0,0,0,0,0</v>
      </c>
      <c r="CI70" s="42" t="str">
        <f t="shared" si="399"/>
        <v>"4|2|0|0|900","7|2|0|0|900",</v>
      </c>
      <c r="CJ70" s="46"/>
      <c r="CK70" s="46"/>
      <c r="CL70" s="46"/>
      <c r="CM70" s="46"/>
      <c r="CN70" s="46"/>
      <c r="CO70" s="46" t="s">
        <v>501</v>
      </c>
      <c r="CP70" s="46"/>
      <c r="CQ70" s="46"/>
      <c r="CR70" s="46"/>
      <c r="CS70" s="53" t="s">
        <v>494</v>
      </c>
      <c r="CT70" s="53">
        <v>1</v>
      </c>
      <c r="CU70" s="42"/>
      <c r="CV70" s="42" t="str">
        <f t="shared" si="482"/>
        <v/>
      </c>
      <c r="CW70" s="42"/>
      <c r="CX70" s="42"/>
      <c r="CY70" s="42"/>
      <c r="CZ70" s="42"/>
      <c r="DA70" s="42" t="str">
        <f t="shared" si="483"/>
        <v/>
      </c>
      <c r="DB70" s="42"/>
      <c r="DC70" s="42"/>
      <c r="DD70" s="42"/>
      <c r="DE70" s="42"/>
      <c r="DF70" s="42" t="str">
        <f t="shared" si="484"/>
        <v/>
      </c>
      <c r="DG70" s="42"/>
      <c r="DH70" s="42"/>
      <c r="DI70" s="42"/>
      <c r="DJ70" s="42"/>
      <c r="DK70" s="42">
        <f t="shared" si="485"/>
        <v>4</v>
      </c>
      <c r="DL70" s="42">
        <v>2</v>
      </c>
      <c r="DM70" s="42">
        <v>0</v>
      </c>
      <c r="DN70" s="42">
        <v>0</v>
      </c>
      <c r="DO70" s="42">
        <f>F70</f>
        <v>900</v>
      </c>
      <c r="DP70" s="42">
        <f t="shared" si="486"/>
        <v>7</v>
      </c>
      <c r="DQ70" s="42">
        <v>2</v>
      </c>
      <c r="DR70" s="42">
        <v>0</v>
      </c>
      <c r="DS70" s="42">
        <v>0</v>
      </c>
      <c r="DT70" s="42">
        <f>F70</f>
        <v>900</v>
      </c>
      <c r="DU70" s="42" t="s">
        <v>673</v>
      </c>
      <c r="DV70" s="238">
        <f t="shared" si="487"/>
        <v>10</v>
      </c>
      <c r="DW70" s="238">
        <f t="shared" si="488"/>
        <v>10</v>
      </c>
      <c r="DX70" s="238">
        <v>0</v>
      </c>
      <c r="DY70" s="128">
        <f t="shared" si="499"/>
        <v>10</v>
      </c>
      <c r="DZ70" s="128"/>
      <c r="EK70" s="269">
        <f t="shared" si="500"/>
        <v>990</v>
      </c>
      <c r="EL70" s="270">
        <v>0</v>
      </c>
      <c r="EM70" s="271">
        <v>6</v>
      </c>
      <c r="EN70" s="108">
        <v>5</v>
      </c>
      <c r="EO70" s="271">
        <v>6</v>
      </c>
      <c r="EP70" s="108">
        <v>2</v>
      </c>
      <c r="EQ70" s="271">
        <v>7</v>
      </c>
      <c r="ER70" s="108">
        <v>2</v>
      </c>
      <c r="ES70" s="108">
        <f t="shared" si="501"/>
        <v>6.22222222222222</v>
      </c>
      <c r="ET70" s="108">
        <f t="shared" si="502"/>
        <v>7.5</v>
      </c>
      <c r="EU70" s="283">
        <f t="shared" si="503"/>
        <v>0</v>
      </c>
      <c r="EV70" s="108">
        <f t="shared" si="504"/>
        <v>15</v>
      </c>
      <c r="EW70" s="293">
        <f t="shared" si="505"/>
        <v>0</v>
      </c>
      <c r="EX70" s="108">
        <f t="shared" si="506"/>
        <v>22.5</v>
      </c>
      <c r="EY70" s="294">
        <f t="shared" si="507"/>
        <v>0</v>
      </c>
      <c r="FB70" s="300"/>
      <c r="FC70" s="91"/>
      <c r="FG70" s="310"/>
      <c r="FH70" s="311">
        <v>0</v>
      </c>
      <c r="FI70" s="146">
        <v>1</v>
      </c>
      <c r="FJ70" s="310">
        <f t="shared" si="429"/>
        <v>0</v>
      </c>
      <c r="FK70" s="311">
        <f t="shared" si="508"/>
        <v>0</v>
      </c>
      <c r="FL70" s="146">
        <f t="shared" si="509"/>
        <v>1</v>
      </c>
      <c r="FM70" s="310">
        <f t="shared" si="430"/>
        <v>0</v>
      </c>
      <c r="FN70" s="311">
        <f t="shared" si="510"/>
        <v>0</v>
      </c>
      <c r="FO70" s="146">
        <f t="shared" si="511"/>
        <v>1</v>
      </c>
      <c r="FP70" s="310">
        <f t="shared" si="431"/>
        <v>0</v>
      </c>
      <c r="FQ70" s="311">
        <f t="shared" si="512"/>
        <v>0</v>
      </c>
      <c r="FR70" s="146">
        <f t="shared" si="513"/>
        <v>1</v>
      </c>
      <c r="FS70" s="310">
        <f t="shared" si="432"/>
        <v>0</v>
      </c>
      <c r="FT70" s="311">
        <f t="shared" si="514"/>
        <v>0</v>
      </c>
      <c r="FU70" s="146">
        <f t="shared" si="515"/>
        <v>1</v>
      </c>
      <c r="FV70" s="310">
        <f t="shared" si="433"/>
        <v>0</v>
      </c>
      <c r="FW70" s="311">
        <f t="shared" si="516"/>
        <v>0</v>
      </c>
      <c r="FX70" s="146">
        <f t="shared" si="517"/>
        <v>1</v>
      </c>
      <c r="FY70" s="310">
        <f t="shared" si="434"/>
        <v>0</v>
      </c>
      <c r="FZ70" s="311">
        <f t="shared" si="518"/>
        <v>0</v>
      </c>
      <c r="GA70" s="146">
        <f t="shared" si="519"/>
        <v>1</v>
      </c>
      <c r="GB70" s="310">
        <f t="shared" si="435"/>
        <v>0</v>
      </c>
      <c r="GC70" s="311">
        <f t="shared" si="520"/>
        <v>0</v>
      </c>
      <c r="GD70" s="146">
        <f t="shared" si="521"/>
        <v>1</v>
      </c>
      <c r="GE70" s="310">
        <f t="shared" si="436"/>
        <v>0</v>
      </c>
      <c r="GF70" s="311">
        <f t="shared" si="522"/>
        <v>0</v>
      </c>
      <c r="GG70" s="146">
        <f t="shared" si="523"/>
        <v>1</v>
      </c>
      <c r="GH70" s="310">
        <f t="shared" si="437"/>
        <v>0</v>
      </c>
      <c r="GI70" s="311">
        <f t="shared" si="524"/>
        <v>0</v>
      </c>
      <c r="GJ70" s="146">
        <f t="shared" si="525"/>
        <v>1</v>
      </c>
      <c r="GK70" s="310">
        <f t="shared" si="438"/>
        <v>0</v>
      </c>
      <c r="GL70" s="311">
        <f t="shared" si="526"/>
        <v>0</v>
      </c>
      <c r="GM70" s="146">
        <f t="shared" si="527"/>
        <v>2</v>
      </c>
      <c r="GN70" s="310">
        <f t="shared" si="439"/>
        <v>0</v>
      </c>
      <c r="GO70" s="311">
        <f t="shared" si="528"/>
        <v>0</v>
      </c>
      <c r="GP70" s="146">
        <f t="shared" si="529"/>
        <v>4</v>
      </c>
      <c r="GQ70" s="310">
        <f t="shared" si="440"/>
        <v>0</v>
      </c>
      <c r="GR70" s="311">
        <f t="shared" si="530"/>
        <v>0</v>
      </c>
      <c r="GS70" s="146">
        <f t="shared" si="531"/>
        <v>6</v>
      </c>
      <c r="GT70" s="310">
        <f t="shared" si="441"/>
        <v>0</v>
      </c>
      <c r="GU70" s="311">
        <f t="shared" si="532"/>
        <v>0</v>
      </c>
      <c r="GV70" s="146">
        <f t="shared" si="533"/>
        <v>8</v>
      </c>
      <c r="GW70" s="310">
        <f t="shared" si="442"/>
        <v>0</v>
      </c>
      <c r="GX70" s="311">
        <f t="shared" si="534"/>
        <v>0</v>
      </c>
      <c r="GY70" s="146">
        <f t="shared" si="535"/>
        <v>10</v>
      </c>
      <c r="GZ70" s="310">
        <f t="shared" si="443"/>
        <v>0</v>
      </c>
      <c r="HA70" s="311">
        <f t="shared" si="536"/>
        <v>0</v>
      </c>
      <c r="HB70" s="146">
        <f t="shared" si="537"/>
        <v>20</v>
      </c>
      <c r="HC70" s="310">
        <f t="shared" si="444"/>
        <v>0</v>
      </c>
      <c r="HD70" s="311">
        <f t="shared" si="538"/>
        <v>0</v>
      </c>
      <c r="HE70" s="146">
        <f t="shared" si="539"/>
        <v>40</v>
      </c>
      <c r="HF70" s="310">
        <f t="shared" si="445"/>
        <v>0</v>
      </c>
      <c r="HG70" s="311">
        <f t="shared" si="540"/>
        <v>0</v>
      </c>
      <c r="HH70" s="146">
        <f t="shared" si="541"/>
        <v>60</v>
      </c>
      <c r="HI70" s="310">
        <f t="shared" si="446"/>
        <v>0</v>
      </c>
      <c r="HJ70" s="311">
        <f t="shared" si="542"/>
        <v>0</v>
      </c>
      <c r="HK70" s="146">
        <f t="shared" si="543"/>
        <v>80</v>
      </c>
      <c r="HL70" s="310">
        <f t="shared" si="447"/>
        <v>0</v>
      </c>
      <c r="HM70" s="311">
        <f t="shared" si="544"/>
        <v>0</v>
      </c>
      <c r="HN70" s="146">
        <f t="shared" si="545"/>
        <v>100</v>
      </c>
      <c r="HO70" s="310">
        <f t="shared" si="448"/>
        <v>0</v>
      </c>
      <c r="HQ70" s="300"/>
      <c r="HR70" s="91"/>
      <c r="HV70" s="310"/>
      <c r="HW70" s="311">
        <v>1</v>
      </c>
      <c r="HX70" s="146">
        <v>1</v>
      </c>
      <c r="HY70" s="310">
        <f t="shared" si="449"/>
        <v>0.0001</v>
      </c>
      <c r="HZ70" s="311">
        <f t="shared" si="546"/>
        <v>1</v>
      </c>
      <c r="IA70" s="146">
        <f t="shared" si="547"/>
        <v>1</v>
      </c>
      <c r="IB70" s="310">
        <f t="shared" si="450"/>
        <v>0.0002</v>
      </c>
      <c r="IC70" s="311">
        <f t="shared" si="548"/>
        <v>1</v>
      </c>
      <c r="ID70" s="146">
        <f t="shared" si="549"/>
        <v>1</v>
      </c>
      <c r="IE70" s="310">
        <f t="shared" si="451"/>
        <v>0.0003</v>
      </c>
      <c r="IF70" s="311">
        <f t="shared" si="550"/>
        <v>1</v>
      </c>
      <c r="IG70" s="146">
        <f t="shared" si="551"/>
        <v>1</v>
      </c>
      <c r="IH70" s="310">
        <f t="shared" si="452"/>
        <v>0.0004</v>
      </c>
      <c r="II70" s="311">
        <f t="shared" si="552"/>
        <v>1</v>
      </c>
      <c r="IJ70" s="146">
        <f t="shared" si="553"/>
        <v>1</v>
      </c>
      <c r="IK70" s="310">
        <f t="shared" si="453"/>
        <v>0.0005</v>
      </c>
      <c r="IL70" s="311">
        <f t="shared" si="554"/>
        <v>1</v>
      </c>
      <c r="IM70" s="146">
        <f t="shared" si="555"/>
        <v>1</v>
      </c>
      <c r="IN70" s="310">
        <f t="shared" si="454"/>
        <v>0.001</v>
      </c>
      <c r="IO70" s="311">
        <f t="shared" si="556"/>
        <v>1</v>
      </c>
      <c r="IP70" s="146">
        <f t="shared" si="557"/>
        <v>1</v>
      </c>
      <c r="IQ70" s="310">
        <f t="shared" si="455"/>
        <v>0.002</v>
      </c>
      <c r="IR70" s="311">
        <f t="shared" si="558"/>
        <v>1</v>
      </c>
      <c r="IS70" s="146">
        <f t="shared" si="559"/>
        <v>1</v>
      </c>
      <c r="IT70" s="310">
        <f t="shared" si="456"/>
        <v>0.003</v>
      </c>
      <c r="IU70" s="311">
        <f t="shared" si="560"/>
        <v>1</v>
      </c>
      <c r="IV70" s="146">
        <f t="shared" si="561"/>
        <v>1</v>
      </c>
      <c r="IW70" s="310">
        <f t="shared" si="457"/>
        <v>0.004</v>
      </c>
      <c r="IX70" s="311">
        <f t="shared" si="562"/>
        <v>1</v>
      </c>
      <c r="IY70" s="146">
        <f t="shared" si="563"/>
        <v>1</v>
      </c>
      <c r="IZ70" s="310">
        <f t="shared" si="458"/>
        <v>0.005</v>
      </c>
      <c r="JA70" s="311">
        <f t="shared" si="564"/>
        <v>1</v>
      </c>
      <c r="JB70" s="146">
        <f t="shared" si="565"/>
        <v>1</v>
      </c>
      <c r="JC70" s="310">
        <f t="shared" si="459"/>
        <v>0.01</v>
      </c>
      <c r="JD70" s="311">
        <f t="shared" si="566"/>
        <v>1</v>
      </c>
      <c r="JE70" s="146">
        <f t="shared" si="567"/>
        <v>1</v>
      </c>
      <c r="JF70" s="310">
        <f t="shared" si="460"/>
        <v>0.02</v>
      </c>
      <c r="JG70" s="311">
        <f t="shared" si="568"/>
        <v>1</v>
      </c>
      <c r="JH70" s="146">
        <f t="shared" si="569"/>
        <v>1</v>
      </c>
      <c r="JI70" s="310">
        <f t="shared" si="461"/>
        <v>0.03</v>
      </c>
      <c r="JJ70" s="311">
        <f t="shared" si="570"/>
        <v>1</v>
      </c>
      <c r="JK70" s="146">
        <f t="shared" si="571"/>
        <v>1</v>
      </c>
      <c r="JL70" s="310">
        <f t="shared" si="462"/>
        <v>0.04</v>
      </c>
      <c r="JM70" s="311">
        <f t="shared" si="572"/>
        <v>1</v>
      </c>
      <c r="JN70" s="146">
        <f t="shared" si="573"/>
        <v>1</v>
      </c>
      <c r="JO70" s="310">
        <f t="shared" si="463"/>
        <v>0.05</v>
      </c>
      <c r="JP70" s="311">
        <f t="shared" si="574"/>
        <v>1</v>
      </c>
      <c r="JQ70" s="146">
        <f t="shared" si="575"/>
        <v>1</v>
      </c>
      <c r="JR70" s="310">
        <f t="shared" si="464"/>
        <v>0.1</v>
      </c>
      <c r="JS70" s="311">
        <f t="shared" si="576"/>
        <v>1</v>
      </c>
      <c r="JT70" s="146">
        <f t="shared" si="577"/>
        <v>1</v>
      </c>
      <c r="JU70" s="310">
        <f t="shared" si="465"/>
        <v>0.2</v>
      </c>
      <c r="JV70" s="311">
        <f t="shared" si="578"/>
        <v>1</v>
      </c>
      <c r="JW70" s="146">
        <f t="shared" si="579"/>
        <v>1</v>
      </c>
      <c r="JX70" s="310">
        <f t="shared" si="466"/>
        <v>0.3</v>
      </c>
      <c r="JY70" s="311">
        <f t="shared" si="580"/>
        <v>1</v>
      </c>
      <c r="JZ70" s="146">
        <f t="shared" si="581"/>
        <v>1</v>
      </c>
      <c r="KA70" s="310">
        <f t="shared" si="467"/>
        <v>0.4</v>
      </c>
      <c r="KB70" s="311">
        <f t="shared" si="582"/>
        <v>1</v>
      </c>
      <c r="KC70" s="146">
        <f t="shared" si="583"/>
        <v>1</v>
      </c>
      <c r="KD70" s="310">
        <f t="shared" si="468"/>
        <v>0.5</v>
      </c>
      <c r="KI70" s="334">
        <f t="shared" ref="KI70:LB70" si="614">$AI70*KI$4/10000*$F70*KI$3/$KQ$1</f>
        <v>0</v>
      </c>
      <c r="KJ70" s="334">
        <f t="shared" si="614"/>
        <v>0</v>
      </c>
      <c r="KK70" s="334">
        <f t="shared" si="614"/>
        <v>0</v>
      </c>
      <c r="KL70" s="334">
        <f t="shared" si="614"/>
        <v>0</v>
      </c>
      <c r="KM70" s="334">
        <f t="shared" si="614"/>
        <v>0</v>
      </c>
      <c r="KN70" s="334">
        <f t="shared" si="614"/>
        <v>0</v>
      </c>
      <c r="KO70" s="334">
        <f t="shared" si="614"/>
        <v>0</v>
      </c>
      <c r="KP70" s="334">
        <f t="shared" si="614"/>
        <v>0</v>
      </c>
      <c r="KQ70" s="334">
        <f t="shared" si="614"/>
        <v>0</v>
      </c>
      <c r="KR70" s="334">
        <f t="shared" si="614"/>
        <v>0</v>
      </c>
      <c r="KS70" s="334">
        <f t="shared" si="614"/>
        <v>0</v>
      </c>
      <c r="KT70" s="334">
        <f t="shared" si="614"/>
        <v>0</v>
      </c>
      <c r="KU70" s="334">
        <f t="shared" si="614"/>
        <v>0</v>
      </c>
      <c r="KV70" s="334">
        <f t="shared" si="614"/>
        <v>0</v>
      </c>
      <c r="KW70" s="334">
        <f t="shared" si="614"/>
        <v>0</v>
      </c>
      <c r="KX70" s="334">
        <f t="shared" si="614"/>
        <v>0</v>
      </c>
      <c r="KY70" s="334">
        <f t="shared" si="614"/>
        <v>0</v>
      </c>
      <c r="KZ70" s="334">
        <f t="shared" si="614"/>
        <v>0</v>
      </c>
      <c r="LA70" s="334">
        <f t="shared" si="614"/>
        <v>0</v>
      </c>
      <c r="LB70" s="334">
        <f t="shared" si="614"/>
        <v>0</v>
      </c>
      <c r="LI70" s="79">
        <v>0</v>
      </c>
      <c r="LJ70" s="79">
        <v>0</v>
      </c>
      <c r="LK70" s="79">
        <v>0</v>
      </c>
      <c r="LN70" s="108"/>
      <c r="LO70" s="343">
        <v>0.05</v>
      </c>
      <c r="LP70" s="343">
        <v>0.05</v>
      </c>
      <c r="LQ70" s="343">
        <v>0.05</v>
      </c>
      <c r="LR70" s="343">
        <v>0.05</v>
      </c>
      <c r="LS70" s="343">
        <v>0.05</v>
      </c>
      <c r="LT70" s="343">
        <v>0.025</v>
      </c>
      <c r="LU70" s="343">
        <v>0.025</v>
      </c>
      <c r="LV70" s="343">
        <v>0.025</v>
      </c>
      <c r="LW70" s="343">
        <v>0.025</v>
      </c>
      <c r="LX70" s="343">
        <v>0.025</v>
      </c>
      <c r="LY70" s="343">
        <v>0.005</v>
      </c>
      <c r="LZ70" s="343">
        <v>0.005</v>
      </c>
      <c r="MA70" s="343">
        <v>0.005</v>
      </c>
      <c r="MB70" s="343">
        <v>0.005</v>
      </c>
      <c r="MC70" s="343">
        <v>0.005</v>
      </c>
      <c r="MD70" s="343">
        <v>0.0009</v>
      </c>
      <c r="ME70" s="343">
        <v>0.0009</v>
      </c>
      <c r="MF70" s="343">
        <v>0.0009</v>
      </c>
      <c r="MG70" s="343">
        <v>0.0009</v>
      </c>
      <c r="MH70" s="343">
        <v>0.0009</v>
      </c>
      <c r="MI70" s="343">
        <v>0.0006</v>
      </c>
      <c r="MJ70" s="343">
        <v>0.00045</v>
      </c>
      <c r="MK70" s="343">
        <v>0.0004</v>
      </c>
      <c r="ML70" s="343">
        <v>0.0003</v>
      </c>
      <c r="MM70" s="343">
        <v>0.00025</v>
      </c>
      <c r="MN70" s="343">
        <v>0.00025</v>
      </c>
      <c r="MO70" s="343">
        <v>0.0002</v>
      </c>
      <c r="MP70" s="343">
        <v>0.0002</v>
      </c>
      <c r="MQ70" s="343"/>
      <c r="MR70" s="104">
        <v>1</v>
      </c>
      <c r="MS70" s="104">
        <v>1</v>
      </c>
      <c r="MT70" s="104">
        <v>1</v>
      </c>
      <c r="MU70" s="104">
        <v>1</v>
      </c>
      <c r="MV70" s="104">
        <v>1</v>
      </c>
      <c r="MW70" s="104">
        <v>1</v>
      </c>
      <c r="MX70" s="91">
        <v>5</v>
      </c>
      <c r="MY70" s="91">
        <v>5</v>
      </c>
      <c r="MZ70" s="91">
        <v>5</v>
      </c>
      <c r="NA70" s="91">
        <v>5</v>
      </c>
      <c r="NB70" s="91">
        <v>5</v>
      </c>
      <c r="NC70" s="91">
        <v>5</v>
      </c>
      <c r="ND70" s="91">
        <v>5</v>
      </c>
      <c r="NE70" s="91">
        <v>5</v>
      </c>
      <c r="NF70" s="91">
        <v>5</v>
      </c>
      <c r="NG70" s="91">
        <v>10</v>
      </c>
      <c r="NH70" s="91">
        <v>10</v>
      </c>
      <c r="NI70" s="91">
        <v>10</v>
      </c>
      <c r="NJ70" s="91">
        <v>10</v>
      </c>
      <c r="NK70" s="91">
        <v>10</v>
      </c>
      <c r="NL70" s="91">
        <v>10</v>
      </c>
      <c r="NM70" s="91">
        <v>10</v>
      </c>
      <c r="NN70" s="91">
        <v>10</v>
      </c>
      <c r="NO70" s="91">
        <v>10</v>
      </c>
      <c r="NP70" s="91">
        <v>10</v>
      </c>
      <c r="NQ70" s="91">
        <v>10</v>
      </c>
      <c r="NR70" s="91">
        <v>10</v>
      </c>
      <c r="NS70" s="91">
        <v>10</v>
      </c>
      <c r="NT70" s="91"/>
      <c r="NU70" s="345">
        <f t="shared" si="585"/>
        <v>0.045</v>
      </c>
      <c r="NV70" s="345">
        <f t="shared" si="586"/>
        <v>0.09</v>
      </c>
      <c r="NW70" s="345">
        <f t="shared" si="587"/>
        <v>0.135</v>
      </c>
      <c r="NX70" s="345">
        <f t="shared" si="588"/>
        <v>0.18</v>
      </c>
      <c r="NY70" s="345">
        <f t="shared" si="589"/>
        <v>0.225</v>
      </c>
      <c r="NZ70" s="345">
        <f t="shared" si="590"/>
        <v>0.225</v>
      </c>
      <c r="OA70" s="345">
        <f t="shared" si="591"/>
        <v>0.09</v>
      </c>
      <c r="OB70" s="345">
        <f t="shared" si="592"/>
        <v>0.135</v>
      </c>
      <c r="OC70" s="345">
        <f t="shared" si="593"/>
        <v>0.18</v>
      </c>
      <c r="OD70" s="345">
        <f t="shared" si="594"/>
        <v>0.225</v>
      </c>
      <c r="OE70" s="345">
        <f t="shared" si="595"/>
        <v>0.09</v>
      </c>
      <c r="OF70" s="345">
        <f t="shared" si="596"/>
        <v>0.18</v>
      </c>
      <c r="OG70" s="345">
        <f t="shared" si="597"/>
        <v>0.27</v>
      </c>
      <c r="OH70" s="345">
        <f t="shared" si="598"/>
        <v>0.36</v>
      </c>
      <c r="OI70" s="345">
        <f t="shared" si="599"/>
        <v>0.45</v>
      </c>
      <c r="OJ70" s="345">
        <f t="shared" si="600"/>
        <v>0.081</v>
      </c>
      <c r="OK70" s="345">
        <f t="shared" si="601"/>
        <v>0.162</v>
      </c>
      <c r="OL70" s="345">
        <f t="shared" si="602"/>
        <v>0.243</v>
      </c>
      <c r="OM70" s="345">
        <f t="shared" si="603"/>
        <v>0.324</v>
      </c>
      <c r="ON70" s="345">
        <f t="shared" si="604"/>
        <v>0.405</v>
      </c>
      <c r="OO70" s="345">
        <f t="shared" si="605"/>
        <v>0.405</v>
      </c>
      <c r="OP70" s="345">
        <f t="shared" si="606"/>
        <v>0.405</v>
      </c>
      <c r="OQ70" s="345">
        <f t="shared" si="607"/>
        <v>0.45</v>
      </c>
      <c r="OR70" s="345">
        <f t="shared" si="608"/>
        <v>0.405</v>
      </c>
      <c r="OS70" s="345">
        <f t="shared" si="609"/>
        <v>0.39375</v>
      </c>
      <c r="OT70" s="345">
        <f t="shared" si="610"/>
        <v>0.45</v>
      </c>
      <c r="OU70" s="345">
        <f t="shared" si="611"/>
        <v>0.405</v>
      </c>
      <c r="OV70" s="345">
        <f t="shared" si="612"/>
        <v>0.45</v>
      </c>
      <c r="PE70" s="369"/>
      <c r="PF70" s="370">
        <f>PF$3*$F70*$AG70*PF$4/'[1]Sheet3 '!$AJ$5</f>
        <v>0.252</v>
      </c>
      <c r="PG70" s="370">
        <f>PG$3*$F70*$AG70*PG$4/'[1]Sheet3 '!$AJ$5</f>
        <v>0.25191</v>
      </c>
      <c r="PH70" s="370">
        <f>PH$3*$F70*$AG70*PH$4/'[1]Sheet3 '!$AJ$5</f>
        <v>0.252</v>
      </c>
      <c r="PI70" s="370">
        <f>PI$3*$F70*$AG70*PI$4/'[1]Sheet3 '!$AJ$5</f>
        <v>0.2268</v>
      </c>
      <c r="PJ70" s="370">
        <f>PJ$3*$F70*$AG70*PJ$4/'[1]Sheet3 '!$AJ$5</f>
        <v>0.2268</v>
      </c>
      <c r="PK70" s="370">
        <f>PK$3*$F70*$AG70*PK$4/'[1]Sheet3 '!$AJ$5</f>
        <v>0.216</v>
      </c>
      <c r="PL70" s="370">
        <f>PL$3*$F70*$AG70*PL$4/'[1]Sheet3 '!$AJ$5</f>
        <v>0.1944</v>
      </c>
      <c r="PM70" s="370">
        <f>PM$3*$F70*$AG70*PM$4/'[1]Sheet3 '!$AJ$5</f>
        <v>0.1836</v>
      </c>
      <c r="PN70" s="370">
        <f>PN$3*$F70*$AG70*PN$4/'[1]Sheet3 '!$AJ$5</f>
        <v>0.16668</v>
      </c>
      <c r="PO70" s="370">
        <f>PO$3*$F70*$AG70*PO$4/'[1]Sheet3 '!$AJ$5</f>
        <v>0.144</v>
      </c>
      <c r="PP70" s="370">
        <f>PP$3*$F70*$AG70*PP$4/'[1]Sheet3 '!$AJ$5</f>
        <v>0.1296</v>
      </c>
      <c r="PQ70" s="370">
        <f>PQ$3*$F70*$AG70*PQ$4/'[1]Sheet3 '!$AJ$5</f>
        <v>0.1152</v>
      </c>
      <c r="PR70" s="370">
        <f>PR$3*$F70*$AG70*PR$4/'[1]Sheet3 '!$AJ$5</f>
        <v>0.072</v>
      </c>
      <c r="PS70" s="367"/>
      <c r="PT70" s="367"/>
      <c r="PU70" s="367"/>
    </row>
    <row r="71" ht="16.2" spans="1:437">
      <c r="A71" s="39">
        <v>67</v>
      </c>
      <c r="B71" s="91" t="s">
        <v>674</v>
      </c>
      <c r="C71" s="39">
        <v>6</v>
      </c>
      <c r="D71" s="39">
        <v>24</v>
      </c>
      <c r="E71" s="39"/>
      <c r="F71" s="39">
        <v>1100</v>
      </c>
      <c r="G71" s="382" t="s">
        <v>512</v>
      </c>
      <c r="H71" s="39">
        <f t="shared" si="492"/>
        <v>1100</v>
      </c>
      <c r="I71" s="127" t="s">
        <v>675</v>
      </c>
      <c r="J71" s="39">
        <f>F71</f>
        <v>1100</v>
      </c>
      <c r="K71" s="221" t="s">
        <v>676</v>
      </c>
      <c r="L71" s="221"/>
      <c r="M71" s="128">
        <f t="shared" si="613"/>
        <v>67</v>
      </c>
      <c r="N71" s="39">
        <f t="shared" si="396"/>
        <v>0</v>
      </c>
      <c r="O71" s="39">
        <f t="shared" si="397"/>
        <v>0</v>
      </c>
      <c r="P71" s="39">
        <v>0</v>
      </c>
      <c r="Q71" s="140">
        <v>0.763889</v>
      </c>
      <c r="R71" s="91">
        <v>10</v>
      </c>
      <c r="S71" s="141">
        <v>0</v>
      </c>
      <c r="T71" s="146">
        <f t="shared" si="493"/>
        <v>0.366667</v>
      </c>
      <c r="U71" s="143">
        <f t="shared" si="481"/>
        <v>5</v>
      </c>
      <c r="V71" s="143" t="s">
        <v>287</v>
      </c>
      <c r="W71" s="147">
        <v>0</v>
      </c>
      <c r="X71" s="145">
        <v>15</v>
      </c>
      <c r="Y71" s="166">
        <v>1</v>
      </c>
      <c r="Z71" s="143" t="str">
        <f t="shared" si="470"/>
        <v>[[0,1],[0,1],[0,1],[0,1],[0,1],[0,1],[0,1],[0,1],[0,1],[0,1],[0,2],[0,4],[0,6],[0,8],[0,10],[0,20],[0,40],[0,60],[0,80],[0,100]]</v>
      </c>
      <c r="AA71" s="143">
        <v>1</v>
      </c>
      <c r="AB71" s="143">
        <v>1</v>
      </c>
      <c r="AC71" s="143" t="str">
        <f t="shared" si="494"/>
        <v>[[1,1],[1,1],[1,1],[1,1],[1,1],[1,1],[1,1],[1,1],[1,1],[1,1],[1,1],[1,1],[1,1],[1,1],[1,1],[1,1],[1,1],[1,1],[1,1],[1,1]]</v>
      </c>
      <c r="AD71" s="39">
        <v>0</v>
      </c>
      <c r="AE71" s="167">
        <v>0</v>
      </c>
      <c r="AF71" s="168">
        <f t="shared" si="478"/>
        <v>0</v>
      </c>
      <c r="AG71" s="168">
        <v>0.1</v>
      </c>
      <c r="AH71" s="168">
        <v>0</v>
      </c>
      <c r="AI71" s="186">
        <v>0</v>
      </c>
      <c r="AJ71" s="168">
        <v>0</v>
      </c>
      <c r="AK71" s="168">
        <v>0</v>
      </c>
      <c r="AL71" s="187">
        <v>0</v>
      </c>
      <c r="AM71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71" s="39" t="str">
        <f t="shared" si="471"/>
        <v>[[6,5],[6,2],[7,2]]</v>
      </c>
      <c r="AO71" s="195" t="str">
        <f t="shared" si="424"/>
        <v>[0,0,0]</v>
      </c>
      <c r="AP71" s="195">
        <v>0</v>
      </c>
      <c r="AQ71" s="195">
        <v>1</v>
      </c>
      <c r="AR71" s="195">
        <f t="shared" si="496"/>
        <v>1</v>
      </c>
      <c r="AS71" s="195">
        <v>1</v>
      </c>
      <c r="AT71" s="195">
        <v>1</v>
      </c>
      <c r="AU71" s="196" t="s">
        <v>487</v>
      </c>
      <c r="AV71" s="195">
        <v>4</v>
      </c>
      <c r="AW71" s="199">
        <v>16</v>
      </c>
      <c r="AX71" s="39">
        <v>1</v>
      </c>
      <c r="AY71" s="39">
        <v>1</v>
      </c>
      <c r="AZ71" s="96">
        <v>3</v>
      </c>
      <c r="BA71" s="96">
        <v>6</v>
      </c>
      <c r="BB71" s="96" t="s">
        <v>365</v>
      </c>
      <c r="BC71" s="39">
        <v>1</v>
      </c>
      <c r="BD71" s="115">
        <v>1</v>
      </c>
      <c r="BE71" s="39"/>
      <c r="BF71" s="39"/>
      <c r="BG71" s="39">
        <v>1</v>
      </c>
      <c r="BH71" s="39">
        <v>1</v>
      </c>
      <c r="BI71" s="39" t="s">
        <v>677</v>
      </c>
      <c r="BJ71" s="203">
        <v>1</v>
      </c>
      <c r="BK71" s="203">
        <v>1</v>
      </c>
      <c r="BL71" s="96">
        <f t="shared" si="474"/>
        <v>1100</v>
      </c>
      <c r="BM71" s="96" t="s">
        <v>291</v>
      </c>
      <c r="BN71" s="96">
        <v>1</v>
      </c>
      <c r="BO71" s="96" t="s">
        <v>579</v>
      </c>
      <c r="BP71" s="96" t="s">
        <v>489</v>
      </c>
      <c r="BQ71" s="214" t="s">
        <v>678</v>
      </c>
      <c r="BR71" s="214" t="s">
        <v>678</v>
      </c>
      <c r="BS71" s="128">
        <v>45020</v>
      </c>
      <c r="BT71" s="128">
        <v>2</v>
      </c>
      <c r="BU71" s="220">
        <v>180</v>
      </c>
      <c r="BV71" s="220">
        <v>35</v>
      </c>
      <c r="BW71" s="127" t="s">
        <v>491</v>
      </c>
      <c r="BX71" s="218">
        <v>10</v>
      </c>
      <c r="BY71" s="128">
        <f t="shared" si="497"/>
        <v>10</v>
      </c>
      <c r="BZ71" s="219" t="str">
        <f t="shared" si="498"/>
        <v>[10,10,0,10]</v>
      </c>
      <c r="CA71" s="42">
        <v>0</v>
      </c>
      <c r="CB71" s="42">
        <v>0</v>
      </c>
      <c r="CC71" s="42">
        <v>1</v>
      </c>
      <c r="CD71" s="42">
        <v>0</v>
      </c>
      <c r="CE71" s="42">
        <v>0</v>
      </c>
      <c r="CF71" s="42">
        <v>0</v>
      </c>
      <c r="CG71" s="128">
        <v>1</v>
      </c>
      <c r="CH71" s="42" t="str">
        <f t="shared" si="490"/>
        <v>0,0,1,0,0,0,0</v>
      </c>
      <c r="CI71" s="42" t="str">
        <f t="shared" si="399"/>
        <v>"3|0,1,3|1|2|9998",</v>
      </c>
      <c r="CJ71" s="46"/>
      <c r="CK71" s="46"/>
      <c r="CL71" s="46"/>
      <c r="CM71" s="46"/>
      <c r="CN71" s="46"/>
      <c r="CO71" s="46"/>
      <c r="CP71" s="46"/>
      <c r="CQ71" s="46" t="s">
        <v>679</v>
      </c>
      <c r="CR71" s="46">
        <v>3</v>
      </c>
      <c r="CS71" s="53" t="s">
        <v>494</v>
      </c>
      <c r="CT71" s="53"/>
      <c r="CU71" s="42"/>
      <c r="CV71" s="42" t="str">
        <f t="shared" si="482"/>
        <v/>
      </c>
      <c r="CW71" s="42"/>
      <c r="CX71" s="42"/>
      <c r="CY71" s="42"/>
      <c r="CZ71" s="42"/>
      <c r="DA71" s="42" t="str">
        <f t="shared" si="483"/>
        <v/>
      </c>
      <c r="DB71" s="42"/>
      <c r="DC71" s="42"/>
      <c r="DD71" s="42"/>
      <c r="DE71" s="42"/>
      <c r="DF71" s="42">
        <f t="shared" si="484"/>
        <v>3</v>
      </c>
      <c r="DG71" s="42" t="s">
        <v>495</v>
      </c>
      <c r="DH71" s="42">
        <v>1</v>
      </c>
      <c r="DI71" s="42">
        <v>2</v>
      </c>
      <c r="DJ71" s="42">
        <v>9998</v>
      </c>
      <c r="DK71" s="42" t="str">
        <f t="shared" si="485"/>
        <v/>
      </c>
      <c r="DL71" s="42"/>
      <c r="DM71" s="42"/>
      <c r="DN71" s="42"/>
      <c r="DO71" s="42"/>
      <c r="DP71" s="42" t="str">
        <f t="shared" si="486"/>
        <v/>
      </c>
      <c r="DQ71" s="42">
        <v>2</v>
      </c>
      <c r="DR71" s="42">
        <v>0</v>
      </c>
      <c r="DS71" s="42">
        <v>0</v>
      </c>
      <c r="DT71" s="42">
        <f>F71</f>
        <v>1100</v>
      </c>
      <c r="DU71" s="42" t="s">
        <v>680</v>
      </c>
      <c r="DV71" s="238">
        <f t="shared" si="487"/>
        <v>10</v>
      </c>
      <c r="DW71" s="238">
        <f t="shared" si="488"/>
        <v>10</v>
      </c>
      <c r="DX71" s="238">
        <v>0</v>
      </c>
      <c r="DY71" s="128">
        <f t="shared" si="499"/>
        <v>10</v>
      </c>
      <c r="DZ71" s="128"/>
      <c r="EK71" s="269">
        <f t="shared" si="500"/>
        <v>1210</v>
      </c>
      <c r="EL71" s="270">
        <v>0</v>
      </c>
      <c r="EM71" s="271">
        <v>6</v>
      </c>
      <c r="EN71" s="108">
        <v>5</v>
      </c>
      <c r="EO71" s="271">
        <v>6</v>
      </c>
      <c r="EP71" s="108">
        <v>2</v>
      </c>
      <c r="EQ71" s="271">
        <v>7</v>
      </c>
      <c r="ER71" s="108">
        <v>2</v>
      </c>
      <c r="ES71" s="108">
        <f t="shared" si="501"/>
        <v>6.22222222222222</v>
      </c>
      <c r="ET71" s="108">
        <f t="shared" si="502"/>
        <v>7.5</v>
      </c>
      <c r="EU71" s="283">
        <f t="shared" si="503"/>
        <v>0</v>
      </c>
      <c r="EV71" s="108">
        <f t="shared" si="504"/>
        <v>15</v>
      </c>
      <c r="EW71" s="293">
        <f t="shared" si="505"/>
        <v>0</v>
      </c>
      <c r="EX71" s="108">
        <f t="shared" si="506"/>
        <v>22.5</v>
      </c>
      <c r="EY71" s="294">
        <f t="shared" si="507"/>
        <v>0</v>
      </c>
      <c r="FB71" s="300"/>
      <c r="FC71" s="91"/>
      <c r="FG71" s="310"/>
      <c r="FH71" s="311">
        <v>0</v>
      </c>
      <c r="FI71" s="146">
        <v>1</v>
      </c>
      <c r="FJ71" s="310">
        <f t="shared" si="429"/>
        <v>0</v>
      </c>
      <c r="FK71" s="311">
        <f t="shared" si="508"/>
        <v>0</v>
      </c>
      <c r="FL71" s="146">
        <f t="shared" si="509"/>
        <v>1</v>
      </c>
      <c r="FM71" s="310">
        <f t="shared" si="430"/>
        <v>0</v>
      </c>
      <c r="FN71" s="311">
        <f t="shared" si="510"/>
        <v>0</v>
      </c>
      <c r="FO71" s="146">
        <f t="shared" si="511"/>
        <v>1</v>
      </c>
      <c r="FP71" s="310">
        <f t="shared" si="431"/>
        <v>0</v>
      </c>
      <c r="FQ71" s="311">
        <f t="shared" si="512"/>
        <v>0</v>
      </c>
      <c r="FR71" s="146">
        <f t="shared" si="513"/>
        <v>1</v>
      </c>
      <c r="FS71" s="310">
        <f t="shared" si="432"/>
        <v>0</v>
      </c>
      <c r="FT71" s="311">
        <f t="shared" si="514"/>
        <v>0</v>
      </c>
      <c r="FU71" s="146">
        <f t="shared" si="515"/>
        <v>1</v>
      </c>
      <c r="FV71" s="310">
        <f t="shared" si="433"/>
        <v>0</v>
      </c>
      <c r="FW71" s="311">
        <f t="shared" si="516"/>
        <v>0</v>
      </c>
      <c r="FX71" s="146">
        <f t="shared" si="517"/>
        <v>1</v>
      </c>
      <c r="FY71" s="310">
        <f t="shared" si="434"/>
        <v>0</v>
      </c>
      <c r="FZ71" s="311">
        <f t="shared" si="518"/>
        <v>0</v>
      </c>
      <c r="GA71" s="146">
        <f t="shared" si="519"/>
        <v>1</v>
      </c>
      <c r="GB71" s="310">
        <f t="shared" si="435"/>
        <v>0</v>
      </c>
      <c r="GC71" s="311">
        <f t="shared" si="520"/>
        <v>0</v>
      </c>
      <c r="GD71" s="146">
        <f t="shared" si="521"/>
        <v>1</v>
      </c>
      <c r="GE71" s="310">
        <f t="shared" si="436"/>
        <v>0</v>
      </c>
      <c r="GF71" s="311">
        <f t="shared" si="522"/>
        <v>0</v>
      </c>
      <c r="GG71" s="146">
        <f t="shared" si="523"/>
        <v>1</v>
      </c>
      <c r="GH71" s="310">
        <f t="shared" si="437"/>
        <v>0</v>
      </c>
      <c r="GI71" s="311">
        <f t="shared" si="524"/>
        <v>0</v>
      </c>
      <c r="GJ71" s="146">
        <f t="shared" si="525"/>
        <v>1</v>
      </c>
      <c r="GK71" s="310">
        <f t="shared" si="438"/>
        <v>0</v>
      </c>
      <c r="GL71" s="311">
        <f t="shared" si="526"/>
        <v>0</v>
      </c>
      <c r="GM71" s="146">
        <f t="shared" si="527"/>
        <v>2</v>
      </c>
      <c r="GN71" s="310">
        <f t="shared" si="439"/>
        <v>0</v>
      </c>
      <c r="GO71" s="311">
        <f t="shared" si="528"/>
        <v>0</v>
      </c>
      <c r="GP71" s="146">
        <f t="shared" si="529"/>
        <v>4</v>
      </c>
      <c r="GQ71" s="310">
        <f t="shared" si="440"/>
        <v>0</v>
      </c>
      <c r="GR71" s="311">
        <f t="shared" si="530"/>
        <v>0</v>
      </c>
      <c r="GS71" s="146">
        <f t="shared" si="531"/>
        <v>6</v>
      </c>
      <c r="GT71" s="310">
        <f t="shared" si="441"/>
        <v>0</v>
      </c>
      <c r="GU71" s="311">
        <f t="shared" si="532"/>
        <v>0</v>
      </c>
      <c r="GV71" s="146">
        <f t="shared" si="533"/>
        <v>8</v>
      </c>
      <c r="GW71" s="310">
        <f t="shared" si="442"/>
        <v>0</v>
      </c>
      <c r="GX71" s="311">
        <f t="shared" si="534"/>
        <v>0</v>
      </c>
      <c r="GY71" s="146">
        <f t="shared" si="535"/>
        <v>10</v>
      </c>
      <c r="GZ71" s="310">
        <f t="shared" si="443"/>
        <v>0</v>
      </c>
      <c r="HA71" s="311">
        <f t="shared" si="536"/>
        <v>0</v>
      </c>
      <c r="HB71" s="146">
        <f t="shared" si="537"/>
        <v>20</v>
      </c>
      <c r="HC71" s="310">
        <f t="shared" si="444"/>
        <v>0</v>
      </c>
      <c r="HD71" s="311">
        <f t="shared" si="538"/>
        <v>0</v>
      </c>
      <c r="HE71" s="146">
        <f t="shared" si="539"/>
        <v>40</v>
      </c>
      <c r="HF71" s="310">
        <f t="shared" si="445"/>
        <v>0</v>
      </c>
      <c r="HG71" s="311">
        <f t="shared" si="540"/>
        <v>0</v>
      </c>
      <c r="HH71" s="146">
        <f t="shared" si="541"/>
        <v>60</v>
      </c>
      <c r="HI71" s="310">
        <f t="shared" si="446"/>
        <v>0</v>
      </c>
      <c r="HJ71" s="311">
        <f t="shared" si="542"/>
        <v>0</v>
      </c>
      <c r="HK71" s="146">
        <f t="shared" si="543"/>
        <v>80</v>
      </c>
      <c r="HL71" s="310">
        <f t="shared" si="447"/>
        <v>0</v>
      </c>
      <c r="HM71" s="311">
        <f t="shared" si="544"/>
        <v>0</v>
      </c>
      <c r="HN71" s="146">
        <f t="shared" si="545"/>
        <v>100</v>
      </c>
      <c r="HO71" s="310">
        <f t="shared" si="448"/>
        <v>0</v>
      </c>
      <c r="HQ71" s="300"/>
      <c r="HR71" s="91"/>
      <c r="HV71" s="310"/>
      <c r="HW71" s="311">
        <v>1</v>
      </c>
      <c r="HX71" s="146">
        <v>1</v>
      </c>
      <c r="HY71" s="310">
        <f t="shared" si="449"/>
        <v>0.000122222222222222</v>
      </c>
      <c r="HZ71" s="311">
        <f t="shared" si="546"/>
        <v>1</v>
      </c>
      <c r="IA71" s="146">
        <f t="shared" si="547"/>
        <v>1</v>
      </c>
      <c r="IB71" s="310">
        <f t="shared" si="450"/>
        <v>0.000244444444444445</v>
      </c>
      <c r="IC71" s="311">
        <f t="shared" si="548"/>
        <v>1</v>
      </c>
      <c r="ID71" s="146">
        <f t="shared" si="549"/>
        <v>1</v>
      </c>
      <c r="IE71" s="310">
        <f t="shared" si="451"/>
        <v>0.000366666666666667</v>
      </c>
      <c r="IF71" s="311">
        <f t="shared" si="550"/>
        <v>1</v>
      </c>
      <c r="IG71" s="146">
        <f t="shared" si="551"/>
        <v>1</v>
      </c>
      <c r="IH71" s="310">
        <f t="shared" si="452"/>
        <v>0.000488888888888889</v>
      </c>
      <c r="II71" s="311">
        <f t="shared" si="552"/>
        <v>1</v>
      </c>
      <c r="IJ71" s="146">
        <f t="shared" si="553"/>
        <v>1</v>
      </c>
      <c r="IK71" s="310">
        <f t="shared" si="453"/>
        <v>0.000611111111111112</v>
      </c>
      <c r="IL71" s="311">
        <f t="shared" si="554"/>
        <v>1</v>
      </c>
      <c r="IM71" s="146">
        <f t="shared" si="555"/>
        <v>1</v>
      </c>
      <c r="IN71" s="310">
        <f t="shared" si="454"/>
        <v>0.00122222222222222</v>
      </c>
      <c r="IO71" s="311">
        <f t="shared" si="556"/>
        <v>1</v>
      </c>
      <c r="IP71" s="146">
        <f t="shared" si="557"/>
        <v>1</v>
      </c>
      <c r="IQ71" s="310">
        <f t="shared" si="455"/>
        <v>0.00244444444444445</v>
      </c>
      <c r="IR71" s="311">
        <f t="shared" si="558"/>
        <v>1</v>
      </c>
      <c r="IS71" s="146">
        <f t="shared" si="559"/>
        <v>1</v>
      </c>
      <c r="IT71" s="310">
        <f t="shared" si="456"/>
        <v>0.00366666666666667</v>
      </c>
      <c r="IU71" s="311">
        <f t="shared" si="560"/>
        <v>1</v>
      </c>
      <c r="IV71" s="146">
        <f t="shared" si="561"/>
        <v>1</v>
      </c>
      <c r="IW71" s="310">
        <f t="shared" si="457"/>
        <v>0.00488888888888889</v>
      </c>
      <c r="IX71" s="311">
        <f t="shared" si="562"/>
        <v>1</v>
      </c>
      <c r="IY71" s="146">
        <f t="shared" si="563"/>
        <v>1</v>
      </c>
      <c r="IZ71" s="310">
        <f t="shared" si="458"/>
        <v>0.00611111111111112</v>
      </c>
      <c r="JA71" s="311">
        <f t="shared" si="564"/>
        <v>1</v>
      </c>
      <c r="JB71" s="146">
        <f t="shared" si="565"/>
        <v>1</v>
      </c>
      <c r="JC71" s="310">
        <f t="shared" si="459"/>
        <v>0.0122222222222222</v>
      </c>
      <c r="JD71" s="311">
        <f t="shared" si="566"/>
        <v>1</v>
      </c>
      <c r="JE71" s="146">
        <f t="shared" si="567"/>
        <v>1</v>
      </c>
      <c r="JF71" s="310">
        <f t="shared" si="460"/>
        <v>0.0244444444444445</v>
      </c>
      <c r="JG71" s="311">
        <f t="shared" si="568"/>
        <v>1</v>
      </c>
      <c r="JH71" s="146">
        <f t="shared" si="569"/>
        <v>1</v>
      </c>
      <c r="JI71" s="310">
        <f t="shared" si="461"/>
        <v>0.0366666666666667</v>
      </c>
      <c r="JJ71" s="311">
        <f t="shared" si="570"/>
        <v>1</v>
      </c>
      <c r="JK71" s="146">
        <f t="shared" si="571"/>
        <v>1</v>
      </c>
      <c r="JL71" s="310">
        <f t="shared" si="462"/>
        <v>0.0488888888888889</v>
      </c>
      <c r="JM71" s="311">
        <f t="shared" si="572"/>
        <v>1</v>
      </c>
      <c r="JN71" s="146">
        <f t="shared" si="573"/>
        <v>1</v>
      </c>
      <c r="JO71" s="310">
        <f t="shared" si="463"/>
        <v>0.0611111111111112</v>
      </c>
      <c r="JP71" s="311">
        <f t="shared" si="574"/>
        <v>1</v>
      </c>
      <c r="JQ71" s="146">
        <f t="shared" si="575"/>
        <v>1</v>
      </c>
      <c r="JR71" s="310">
        <f t="shared" si="464"/>
        <v>0.122222222222222</v>
      </c>
      <c r="JS71" s="311">
        <f t="shared" si="576"/>
        <v>1</v>
      </c>
      <c r="JT71" s="146">
        <f t="shared" si="577"/>
        <v>1</v>
      </c>
      <c r="JU71" s="310">
        <f t="shared" si="465"/>
        <v>0.244444444444445</v>
      </c>
      <c r="JV71" s="311">
        <f t="shared" si="578"/>
        <v>1</v>
      </c>
      <c r="JW71" s="146">
        <f t="shared" si="579"/>
        <v>1</v>
      </c>
      <c r="JX71" s="310">
        <f t="shared" si="466"/>
        <v>0.366666666666667</v>
      </c>
      <c r="JY71" s="311">
        <f t="shared" si="580"/>
        <v>1</v>
      </c>
      <c r="JZ71" s="146">
        <f t="shared" si="581"/>
        <v>1</v>
      </c>
      <c r="KA71" s="310">
        <f t="shared" si="467"/>
        <v>0.488888888888889</v>
      </c>
      <c r="KB71" s="311">
        <f t="shared" si="582"/>
        <v>1</v>
      </c>
      <c r="KC71" s="146">
        <f t="shared" si="583"/>
        <v>1</v>
      </c>
      <c r="KD71" s="310">
        <f t="shared" si="468"/>
        <v>0.611111111111112</v>
      </c>
      <c r="KI71" s="334">
        <f t="shared" ref="KI71:LB71" si="615">$AI71*KI$4/10000*$F71*KI$3/$KQ$1</f>
        <v>0</v>
      </c>
      <c r="KJ71" s="334">
        <f t="shared" si="615"/>
        <v>0</v>
      </c>
      <c r="KK71" s="334">
        <f t="shared" si="615"/>
        <v>0</v>
      </c>
      <c r="KL71" s="334">
        <f t="shared" si="615"/>
        <v>0</v>
      </c>
      <c r="KM71" s="334">
        <f t="shared" si="615"/>
        <v>0</v>
      </c>
      <c r="KN71" s="334">
        <f t="shared" si="615"/>
        <v>0</v>
      </c>
      <c r="KO71" s="334">
        <f t="shared" si="615"/>
        <v>0</v>
      </c>
      <c r="KP71" s="334">
        <f t="shared" si="615"/>
        <v>0</v>
      </c>
      <c r="KQ71" s="334">
        <f t="shared" si="615"/>
        <v>0</v>
      </c>
      <c r="KR71" s="334">
        <f t="shared" si="615"/>
        <v>0</v>
      </c>
      <c r="KS71" s="334">
        <f t="shared" si="615"/>
        <v>0</v>
      </c>
      <c r="KT71" s="334">
        <f t="shared" si="615"/>
        <v>0</v>
      </c>
      <c r="KU71" s="334">
        <f t="shared" si="615"/>
        <v>0</v>
      </c>
      <c r="KV71" s="334">
        <f t="shared" si="615"/>
        <v>0</v>
      </c>
      <c r="KW71" s="334">
        <f t="shared" si="615"/>
        <v>0</v>
      </c>
      <c r="KX71" s="334">
        <f t="shared" si="615"/>
        <v>0</v>
      </c>
      <c r="KY71" s="334">
        <f t="shared" si="615"/>
        <v>0</v>
      </c>
      <c r="KZ71" s="334">
        <f t="shared" si="615"/>
        <v>0</v>
      </c>
      <c r="LA71" s="334">
        <f t="shared" si="615"/>
        <v>0</v>
      </c>
      <c r="LB71" s="334">
        <f t="shared" si="615"/>
        <v>0</v>
      </c>
      <c r="LI71" s="79">
        <v>0</v>
      </c>
      <c r="LJ71" s="79">
        <v>0</v>
      </c>
      <c r="LK71" s="79">
        <v>0</v>
      </c>
      <c r="LN71" s="108"/>
      <c r="LO71" s="343">
        <v>0.05</v>
      </c>
      <c r="LP71" s="343">
        <v>0.05</v>
      </c>
      <c r="LQ71" s="343">
        <v>0.05</v>
      </c>
      <c r="LR71" s="343">
        <v>0.05</v>
      </c>
      <c r="LS71" s="343">
        <v>0.05</v>
      </c>
      <c r="LT71" s="343">
        <v>0.025</v>
      </c>
      <c r="LU71" s="343">
        <v>0.025</v>
      </c>
      <c r="LV71" s="343">
        <v>0.025</v>
      </c>
      <c r="LW71" s="343">
        <v>0.025</v>
      </c>
      <c r="LX71" s="343">
        <v>0.025</v>
      </c>
      <c r="LY71" s="343">
        <v>0.005</v>
      </c>
      <c r="LZ71" s="343">
        <v>0.005</v>
      </c>
      <c r="MA71" s="343">
        <v>0.005</v>
      </c>
      <c r="MB71" s="343">
        <v>0.005</v>
      </c>
      <c r="MC71" s="343">
        <v>0.005</v>
      </c>
      <c r="MD71" s="343">
        <v>0.0009</v>
      </c>
      <c r="ME71" s="343">
        <v>0.0009</v>
      </c>
      <c r="MF71" s="343">
        <v>0.0009</v>
      </c>
      <c r="MG71" s="343">
        <v>0.0009</v>
      </c>
      <c r="MH71" s="343">
        <v>0.0009</v>
      </c>
      <c r="MI71" s="343">
        <v>0.0006</v>
      </c>
      <c r="MJ71" s="343">
        <v>0.00045</v>
      </c>
      <c r="MK71" s="343">
        <v>0.0004</v>
      </c>
      <c r="ML71" s="343">
        <v>0.0003</v>
      </c>
      <c r="MM71" s="343">
        <v>0.00025</v>
      </c>
      <c r="MN71" s="343">
        <v>0.00025</v>
      </c>
      <c r="MO71" s="343">
        <v>0.0002</v>
      </c>
      <c r="MP71" s="343">
        <v>0.0002</v>
      </c>
      <c r="MQ71" s="343"/>
      <c r="MR71" s="104">
        <v>1</v>
      </c>
      <c r="MS71" s="104">
        <v>1</v>
      </c>
      <c r="MT71" s="104">
        <v>1</v>
      </c>
      <c r="MU71" s="104">
        <v>1</v>
      </c>
      <c r="MV71" s="104">
        <v>1</v>
      </c>
      <c r="MW71" s="104">
        <v>1</v>
      </c>
      <c r="MX71" s="91">
        <v>5</v>
      </c>
      <c r="MY71" s="91">
        <v>5</v>
      </c>
      <c r="MZ71" s="91">
        <v>5</v>
      </c>
      <c r="NA71" s="91">
        <v>5</v>
      </c>
      <c r="NB71" s="91">
        <v>5</v>
      </c>
      <c r="NC71" s="91">
        <v>5</v>
      </c>
      <c r="ND71" s="91">
        <v>5</v>
      </c>
      <c r="NE71" s="91">
        <v>5</v>
      </c>
      <c r="NF71" s="91">
        <v>5</v>
      </c>
      <c r="NG71" s="91">
        <v>10</v>
      </c>
      <c r="NH71" s="91">
        <v>10</v>
      </c>
      <c r="NI71" s="91">
        <v>10</v>
      </c>
      <c r="NJ71" s="91">
        <v>10</v>
      </c>
      <c r="NK71" s="91">
        <v>10</v>
      </c>
      <c r="NL71" s="91">
        <v>10</v>
      </c>
      <c r="NM71" s="91">
        <v>10</v>
      </c>
      <c r="NN71" s="91">
        <v>10</v>
      </c>
      <c r="NO71" s="91">
        <v>10</v>
      </c>
      <c r="NP71" s="91">
        <v>10</v>
      </c>
      <c r="NQ71" s="91">
        <v>10</v>
      </c>
      <c r="NR71" s="91">
        <v>10</v>
      </c>
      <c r="NS71" s="91">
        <v>10</v>
      </c>
      <c r="NT71" s="91"/>
      <c r="NU71" s="345">
        <f t="shared" si="585"/>
        <v>0.055</v>
      </c>
      <c r="NV71" s="345">
        <f t="shared" si="586"/>
        <v>0.11</v>
      </c>
      <c r="NW71" s="345">
        <f t="shared" si="587"/>
        <v>0.165</v>
      </c>
      <c r="NX71" s="345">
        <f t="shared" si="588"/>
        <v>0.22</v>
      </c>
      <c r="NY71" s="345">
        <f t="shared" si="589"/>
        <v>0.275</v>
      </c>
      <c r="NZ71" s="345">
        <f t="shared" si="590"/>
        <v>0.275</v>
      </c>
      <c r="OA71" s="345">
        <f t="shared" si="591"/>
        <v>0.11</v>
      </c>
      <c r="OB71" s="345">
        <f t="shared" si="592"/>
        <v>0.165</v>
      </c>
      <c r="OC71" s="345">
        <f t="shared" si="593"/>
        <v>0.22</v>
      </c>
      <c r="OD71" s="345">
        <f t="shared" si="594"/>
        <v>0.275</v>
      </c>
      <c r="OE71" s="345">
        <f t="shared" si="595"/>
        <v>0.11</v>
      </c>
      <c r="OF71" s="345">
        <f t="shared" si="596"/>
        <v>0.22</v>
      </c>
      <c r="OG71" s="345">
        <f t="shared" si="597"/>
        <v>0.33</v>
      </c>
      <c r="OH71" s="345">
        <f t="shared" si="598"/>
        <v>0.44</v>
      </c>
      <c r="OI71" s="345">
        <f t="shared" si="599"/>
        <v>0.55</v>
      </c>
      <c r="OJ71" s="345">
        <f t="shared" si="600"/>
        <v>0.099</v>
      </c>
      <c r="OK71" s="345">
        <f t="shared" si="601"/>
        <v>0.198</v>
      </c>
      <c r="OL71" s="345">
        <f t="shared" si="602"/>
        <v>0.297</v>
      </c>
      <c r="OM71" s="345">
        <f t="shared" si="603"/>
        <v>0.396</v>
      </c>
      <c r="ON71" s="345">
        <f t="shared" si="604"/>
        <v>0.495</v>
      </c>
      <c r="OO71" s="345">
        <f t="shared" si="605"/>
        <v>0.495</v>
      </c>
      <c r="OP71" s="345">
        <f t="shared" si="606"/>
        <v>0.495</v>
      </c>
      <c r="OQ71" s="345">
        <f t="shared" si="607"/>
        <v>0.55</v>
      </c>
      <c r="OR71" s="345">
        <f t="shared" si="608"/>
        <v>0.495</v>
      </c>
      <c r="OS71" s="345">
        <f t="shared" si="609"/>
        <v>0.48125</v>
      </c>
      <c r="OT71" s="345">
        <f t="shared" si="610"/>
        <v>0.55</v>
      </c>
      <c r="OU71" s="345">
        <f t="shared" si="611"/>
        <v>0.495</v>
      </c>
      <c r="OV71" s="345">
        <f t="shared" si="612"/>
        <v>0.55</v>
      </c>
      <c r="PE71" s="369"/>
      <c r="PF71" s="370">
        <f>PF$3*$F71*$AG71*PF$4/'[1]Sheet3 '!$AJ$5</f>
        <v>0.308</v>
      </c>
      <c r="PG71" s="370">
        <f>PG$3*$F71*$AG71*PG$4/'[1]Sheet3 '!$AJ$5</f>
        <v>0.30789</v>
      </c>
      <c r="PH71" s="370">
        <f>PH$3*$F71*$AG71*PH$4/'[1]Sheet3 '!$AJ$5</f>
        <v>0.308</v>
      </c>
      <c r="PI71" s="370">
        <f>PI$3*$F71*$AG71*PI$4/'[1]Sheet3 '!$AJ$5</f>
        <v>0.2772</v>
      </c>
      <c r="PJ71" s="370">
        <f>PJ$3*$F71*$AG71*PJ$4/'[1]Sheet3 '!$AJ$5</f>
        <v>0.2772</v>
      </c>
      <c r="PK71" s="370">
        <f>PK$3*$F71*$AG71*PK$4/'[1]Sheet3 '!$AJ$5</f>
        <v>0.264</v>
      </c>
      <c r="PL71" s="370">
        <f>PL$3*$F71*$AG71*PL$4/'[1]Sheet3 '!$AJ$5</f>
        <v>0.2376</v>
      </c>
      <c r="PM71" s="370">
        <f>PM$3*$F71*$AG71*PM$4/'[1]Sheet3 '!$AJ$5</f>
        <v>0.2244</v>
      </c>
      <c r="PN71" s="370">
        <f>PN$3*$F71*$AG71*PN$4/'[1]Sheet3 '!$AJ$5</f>
        <v>0.20372</v>
      </c>
      <c r="PO71" s="370">
        <f>PO$3*$F71*$AG71*PO$4/'[1]Sheet3 '!$AJ$5</f>
        <v>0.176</v>
      </c>
      <c r="PP71" s="370">
        <f>PP$3*$F71*$AG71*PP$4/'[1]Sheet3 '!$AJ$5</f>
        <v>0.1584</v>
      </c>
      <c r="PQ71" s="370">
        <f>PQ$3*$F71*$AG71*PQ$4/'[1]Sheet3 '!$AJ$5</f>
        <v>0.1408</v>
      </c>
      <c r="PR71" s="370">
        <f>PR$3*$F71*$AG71*PR$4/'[1]Sheet3 '!$AJ$5</f>
        <v>0.088</v>
      </c>
      <c r="PS71" s="367"/>
      <c r="PT71" s="367"/>
      <c r="PU71" s="367"/>
    </row>
    <row r="72" ht="16.2" spans="1:437">
      <c r="A72" s="39">
        <v>68</v>
      </c>
      <c r="B72" s="91" t="s">
        <v>681</v>
      </c>
      <c r="C72" s="39">
        <v>6</v>
      </c>
      <c r="D72" s="39">
        <v>23</v>
      </c>
      <c r="E72" s="39"/>
      <c r="F72" s="39">
        <v>1300</v>
      </c>
      <c r="G72" s="107" t="s">
        <v>682</v>
      </c>
      <c r="H72" s="39">
        <f t="shared" si="492"/>
        <v>1300</v>
      </c>
      <c r="I72" s="127" t="s">
        <v>683</v>
      </c>
      <c r="J72" s="39">
        <f>F72</f>
        <v>1300</v>
      </c>
      <c r="K72" s="127" t="s">
        <v>514</v>
      </c>
      <c r="L72" s="127"/>
      <c r="M72" s="128">
        <f t="shared" si="613"/>
        <v>68</v>
      </c>
      <c r="N72" s="39">
        <f t="shared" si="396"/>
        <v>0</v>
      </c>
      <c r="O72" s="39">
        <f t="shared" si="397"/>
        <v>0</v>
      </c>
      <c r="P72" s="39">
        <v>0</v>
      </c>
      <c r="Q72" s="140">
        <v>0.9027774</v>
      </c>
      <c r="R72" s="91">
        <v>10</v>
      </c>
      <c r="S72" s="141">
        <v>0</v>
      </c>
      <c r="T72" s="146">
        <f t="shared" si="493"/>
        <v>0.433333</v>
      </c>
      <c r="U72" s="143">
        <f t="shared" si="481"/>
        <v>5</v>
      </c>
      <c r="V72" s="143" t="s">
        <v>287</v>
      </c>
      <c r="W72" s="147">
        <v>0</v>
      </c>
      <c r="X72" s="145">
        <v>15</v>
      </c>
      <c r="Y72" s="166">
        <v>1</v>
      </c>
      <c r="Z72" s="143" t="str">
        <f t="shared" si="470"/>
        <v>[[0,1],[0,1],[0,1],[0,1],[0,1],[0,1],[0,1],[0,1],[0,1],[0,1],[0,2],[0,4],[0,6],[0,8],[0,10],[0,20],[0,40],[0,60],[0,80],[0,100]]</v>
      </c>
      <c r="AA72" s="143">
        <v>1</v>
      </c>
      <c r="AB72" s="143">
        <v>1</v>
      </c>
      <c r="AC72" s="143" t="str">
        <f t="shared" si="494"/>
        <v>[[1,1],[1,1],[1,1],[1,1],[1,1],[1,1],[1,1],[1,1],[1,1],[1,1],[1,1],[1,1],[1,1],[1,1],[1,1],[1,1],[1,1],[1,1],[1,1],[1,1]]</v>
      </c>
      <c r="AD72" s="39">
        <v>0</v>
      </c>
      <c r="AE72" s="167">
        <v>0</v>
      </c>
      <c r="AF72" s="168">
        <f t="shared" si="478"/>
        <v>0</v>
      </c>
      <c r="AG72" s="168">
        <v>0.1</v>
      </c>
      <c r="AH72" s="168">
        <v>0</v>
      </c>
      <c r="AI72" s="186">
        <v>0</v>
      </c>
      <c r="AJ72" s="168">
        <v>0</v>
      </c>
      <c r="AK72" s="168">
        <v>0</v>
      </c>
      <c r="AL72" s="187">
        <v>0</v>
      </c>
      <c r="AM72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72" s="39" t="str">
        <f t="shared" si="471"/>
        <v>[[6,5],[6,2],[7,2]]</v>
      </c>
      <c r="AO72" s="195" t="str">
        <f t="shared" si="424"/>
        <v>[0,0,0]</v>
      </c>
      <c r="AP72" s="195">
        <v>0</v>
      </c>
      <c r="AQ72" s="195">
        <v>1</v>
      </c>
      <c r="AR72" s="195">
        <f t="shared" si="496"/>
        <v>1</v>
      </c>
      <c r="AS72" s="195">
        <v>1</v>
      </c>
      <c r="AT72" s="195">
        <v>1</v>
      </c>
      <c r="AU72" s="196" t="s">
        <v>487</v>
      </c>
      <c r="AV72" s="195">
        <v>4</v>
      </c>
      <c r="AW72" s="199">
        <v>16</v>
      </c>
      <c r="AX72" s="39">
        <v>1</v>
      </c>
      <c r="AY72" s="39">
        <v>0</v>
      </c>
      <c r="AZ72" s="96">
        <v>3</v>
      </c>
      <c r="BA72" s="96">
        <v>6</v>
      </c>
      <c r="BB72" s="96" t="s">
        <v>365</v>
      </c>
      <c r="BC72" s="39">
        <v>1</v>
      </c>
      <c r="BD72" s="115">
        <v>1.5</v>
      </c>
      <c r="BE72" s="39"/>
      <c r="BF72" s="39"/>
      <c r="BG72" s="39">
        <v>1</v>
      </c>
      <c r="BH72" s="39">
        <v>1</v>
      </c>
      <c r="BI72" s="39" t="s">
        <v>560</v>
      </c>
      <c r="BJ72" s="203">
        <v>1</v>
      </c>
      <c r="BK72" s="203">
        <v>1</v>
      </c>
      <c r="BL72" s="96">
        <f t="shared" si="474"/>
        <v>1300</v>
      </c>
      <c r="BM72" s="96" t="s">
        <v>291</v>
      </c>
      <c r="BN72" s="96">
        <v>1</v>
      </c>
      <c r="BO72" s="96" t="s">
        <v>579</v>
      </c>
      <c r="BP72" s="96" t="s">
        <v>489</v>
      </c>
      <c r="BQ72" s="386" t="s">
        <v>684</v>
      </c>
      <c r="BR72" s="386" t="s">
        <v>684</v>
      </c>
      <c r="BS72" s="128">
        <v>463</v>
      </c>
      <c r="BT72" s="128">
        <v>2</v>
      </c>
      <c r="BU72" s="220">
        <v>180</v>
      </c>
      <c r="BV72" s="220">
        <v>60</v>
      </c>
      <c r="BW72" s="127" t="s">
        <v>491</v>
      </c>
      <c r="BX72" s="218">
        <v>10</v>
      </c>
      <c r="BY72" s="128">
        <f t="shared" si="497"/>
        <v>10</v>
      </c>
      <c r="BZ72" s="219" t="str">
        <f t="shared" si="498"/>
        <v>[10,10,0,10]</v>
      </c>
      <c r="CA72" s="42">
        <v>0</v>
      </c>
      <c r="CB72" s="42">
        <v>0</v>
      </c>
      <c r="CC72" s="42">
        <v>0</v>
      </c>
      <c r="CD72" s="42">
        <v>1</v>
      </c>
      <c r="CE72" s="42">
        <v>0</v>
      </c>
      <c r="CF72" s="42">
        <v>0</v>
      </c>
      <c r="CG72" s="42">
        <v>0</v>
      </c>
      <c r="CH72" s="42" t="str">
        <f t="shared" si="490"/>
        <v>0,0,0,1,0,0,0</v>
      </c>
      <c r="CI72" s="42" t="str">
        <f t="shared" si="399"/>
        <v>"4|0,1,3|1|2|9998",</v>
      </c>
      <c r="CJ72" s="46"/>
      <c r="CK72" s="46"/>
      <c r="CL72" s="46"/>
      <c r="CM72" s="46"/>
      <c r="CN72" s="46"/>
      <c r="CO72" s="46" t="s">
        <v>523</v>
      </c>
      <c r="CP72" s="46"/>
      <c r="CQ72" s="46" t="s">
        <v>685</v>
      </c>
      <c r="CR72" s="46">
        <v>4</v>
      </c>
      <c r="CS72" s="53" t="s">
        <v>494</v>
      </c>
      <c r="CT72" s="53"/>
      <c r="CU72" s="42"/>
      <c r="CV72" s="42" t="str">
        <f t="shared" si="482"/>
        <v/>
      </c>
      <c r="CW72" s="42"/>
      <c r="CX72" s="42"/>
      <c r="CY72" s="42"/>
      <c r="CZ72" s="42"/>
      <c r="DA72" s="42" t="str">
        <f t="shared" si="483"/>
        <v/>
      </c>
      <c r="DB72" s="42"/>
      <c r="DC72" s="42"/>
      <c r="DD72" s="42"/>
      <c r="DE72" s="42"/>
      <c r="DF72" s="42" t="str">
        <f t="shared" si="484"/>
        <v/>
      </c>
      <c r="DG72" s="42"/>
      <c r="DH72" s="42"/>
      <c r="DI72" s="42"/>
      <c r="DJ72" s="42"/>
      <c r="DK72" s="42">
        <f t="shared" si="485"/>
        <v>4</v>
      </c>
      <c r="DL72" s="42" t="s">
        <v>495</v>
      </c>
      <c r="DM72" s="42">
        <v>1</v>
      </c>
      <c r="DN72" s="42">
        <v>2</v>
      </c>
      <c r="DO72" s="42">
        <v>9998</v>
      </c>
      <c r="DP72" s="42" t="str">
        <f t="shared" si="486"/>
        <v/>
      </c>
      <c r="DQ72" s="42"/>
      <c r="DR72" s="42"/>
      <c r="DS72" s="42"/>
      <c r="DT72" s="42"/>
      <c r="DU72" s="42" t="s">
        <v>686</v>
      </c>
      <c r="DV72" s="238">
        <f t="shared" si="487"/>
        <v>10</v>
      </c>
      <c r="DW72" s="238">
        <f t="shared" si="488"/>
        <v>10</v>
      </c>
      <c r="DX72" s="238">
        <v>0</v>
      </c>
      <c r="DY72" s="128">
        <f t="shared" si="499"/>
        <v>10</v>
      </c>
      <c r="DZ72" s="128"/>
      <c r="EK72" s="269">
        <f t="shared" si="500"/>
        <v>1430</v>
      </c>
      <c r="EL72" s="270">
        <v>0</v>
      </c>
      <c r="EM72" s="271">
        <v>6</v>
      </c>
      <c r="EN72" s="108">
        <v>5</v>
      </c>
      <c r="EO72" s="271">
        <v>6</v>
      </c>
      <c r="EP72" s="108">
        <v>2</v>
      </c>
      <c r="EQ72" s="271">
        <v>7</v>
      </c>
      <c r="ER72" s="108">
        <v>2</v>
      </c>
      <c r="ES72" s="108">
        <f t="shared" si="501"/>
        <v>6.22222222222222</v>
      </c>
      <c r="ET72" s="108">
        <f t="shared" si="502"/>
        <v>7.5</v>
      </c>
      <c r="EU72" s="283">
        <f t="shared" si="503"/>
        <v>0</v>
      </c>
      <c r="EV72" s="108">
        <f t="shared" si="504"/>
        <v>15</v>
      </c>
      <c r="EW72" s="293">
        <f t="shared" si="505"/>
        <v>0</v>
      </c>
      <c r="EX72" s="108">
        <f t="shared" si="506"/>
        <v>22.5</v>
      </c>
      <c r="EY72" s="294">
        <f t="shared" si="507"/>
        <v>0</v>
      </c>
      <c r="FB72" s="300"/>
      <c r="FC72" s="91"/>
      <c r="FG72" s="310"/>
      <c r="FH72" s="311">
        <v>0</v>
      </c>
      <c r="FI72" s="146">
        <v>1</v>
      </c>
      <c r="FJ72" s="310">
        <f t="shared" si="429"/>
        <v>0</v>
      </c>
      <c r="FK72" s="311">
        <f t="shared" si="508"/>
        <v>0</v>
      </c>
      <c r="FL72" s="146">
        <f t="shared" si="509"/>
        <v>1</v>
      </c>
      <c r="FM72" s="310">
        <f t="shared" si="430"/>
        <v>0</v>
      </c>
      <c r="FN72" s="311">
        <f t="shared" si="510"/>
        <v>0</v>
      </c>
      <c r="FO72" s="146">
        <f t="shared" si="511"/>
        <v>1</v>
      </c>
      <c r="FP72" s="310">
        <f t="shared" si="431"/>
        <v>0</v>
      </c>
      <c r="FQ72" s="311">
        <f t="shared" si="512"/>
        <v>0</v>
      </c>
      <c r="FR72" s="146">
        <f t="shared" si="513"/>
        <v>1</v>
      </c>
      <c r="FS72" s="310">
        <f t="shared" si="432"/>
        <v>0</v>
      </c>
      <c r="FT72" s="311">
        <f t="shared" si="514"/>
        <v>0</v>
      </c>
      <c r="FU72" s="146">
        <f t="shared" si="515"/>
        <v>1</v>
      </c>
      <c r="FV72" s="310">
        <f t="shared" si="433"/>
        <v>0</v>
      </c>
      <c r="FW72" s="311">
        <f t="shared" si="516"/>
        <v>0</v>
      </c>
      <c r="FX72" s="146">
        <f t="shared" si="517"/>
        <v>1</v>
      </c>
      <c r="FY72" s="310">
        <f t="shared" si="434"/>
        <v>0</v>
      </c>
      <c r="FZ72" s="311">
        <f t="shared" si="518"/>
        <v>0</v>
      </c>
      <c r="GA72" s="146">
        <f t="shared" si="519"/>
        <v>1</v>
      </c>
      <c r="GB72" s="310">
        <f t="shared" si="435"/>
        <v>0</v>
      </c>
      <c r="GC72" s="311">
        <f t="shared" si="520"/>
        <v>0</v>
      </c>
      <c r="GD72" s="146">
        <f t="shared" si="521"/>
        <v>1</v>
      </c>
      <c r="GE72" s="310">
        <f t="shared" si="436"/>
        <v>0</v>
      </c>
      <c r="GF72" s="311">
        <f t="shared" si="522"/>
        <v>0</v>
      </c>
      <c r="GG72" s="146">
        <f t="shared" si="523"/>
        <v>1</v>
      </c>
      <c r="GH72" s="310">
        <f t="shared" si="437"/>
        <v>0</v>
      </c>
      <c r="GI72" s="311">
        <f t="shared" si="524"/>
        <v>0</v>
      </c>
      <c r="GJ72" s="146">
        <f t="shared" si="525"/>
        <v>1</v>
      </c>
      <c r="GK72" s="310">
        <f t="shared" si="438"/>
        <v>0</v>
      </c>
      <c r="GL72" s="311">
        <f t="shared" si="526"/>
        <v>0</v>
      </c>
      <c r="GM72" s="146">
        <f t="shared" si="527"/>
        <v>2</v>
      </c>
      <c r="GN72" s="310">
        <f t="shared" si="439"/>
        <v>0</v>
      </c>
      <c r="GO72" s="311">
        <f t="shared" si="528"/>
        <v>0</v>
      </c>
      <c r="GP72" s="146">
        <f t="shared" si="529"/>
        <v>4</v>
      </c>
      <c r="GQ72" s="310">
        <f t="shared" si="440"/>
        <v>0</v>
      </c>
      <c r="GR72" s="311">
        <f t="shared" si="530"/>
        <v>0</v>
      </c>
      <c r="GS72" s="146">
        <f t="shared" si="531"/>
        <v>6</v>
      </c>
      <c r="GT72" s="310">
        <f t="shared" si="441"/>
        <v>0</v>
      </c>
      <c r="GU72" s="311">
        <f t="shared" si="532"/>
        <v>0</v>
      </c>
      <c r="GV72" s="146">
        <f t="shared" si="533"/>
        <v>8</v>
      </c>
      <c r="GW72" s="310">
        <f t="shared" si="442"/>
        <v>0</v>
      </c>
      <c r="GX72" s="311">
        <f t="shared" si="534"/>
        <v>0</v>
      </c>
      <c r="GY72" s="146">
        <f t="shared" si="535"/>
        <v>10</v>
      </c>
      <c r="GZ72" s="310">
        <f t="shared" si="443"/>
        <v>0</v>
      </c>
      <c r="HA72" s="311">
        <f t="shared" si="536"/>
        <v>0</v>
      </c>
      <c r="HB72" s="146">
        <f t="shared" si="537"/>
        <v>20</v>
      </c>
      <c r="HC72" s="310">
        <f t="shared" si="444"/>
        <v>0</v>
      </c>
      <c r="HD72" s="311">
        <f t="shared" si="538"/>
        <v>0</v>
      </c>
      <c r="HE72" s="146">
        <f t="shared" si="539"/>
        <v>40</v>
      </c>
      <c r="HF72" s="310">
        <f t="shared" si="445"/>
        <v>0</v>
      </c>
      <c r="HG72" s="311">
        <f t="shared" si="540"/>
        <v>0</v>
      </c>
      <c r="HH72" s="146">
        <f t="shared" si="541"/>
        <v>60</v>
      </c>
      <c r="HI72" s="310">
        <f t="shared" si="446"/>
        <v>0</v>
      </c>
      <c r="HJ72" s="311">
        <f t="shared" si="542"/>
        <v>0</v>
      </c>
      <c r="HK72" s="146">
        <f t="shared" si="543"/>
        <v>80</v>
      </c>
      <c r="HL72" s="310">
        <f t="shared" si="447"/>
        <v>0</v>
      </c>
      <c r="HM72" s="311">
        <f t="shared" si="544"/>
        <v>0</v>
      </c>
      <c r="HN72" s="146">
        <f t="shared" si="545"/>
        <v>100</v>
      </c>
      <c r="HO72" s="310">
        <f t="shared" si="448"/>
        <v>0</v>
      </c>
      <c r="HQ72" s="300"/>
      <c r="HR72" s="91"/>
      <c r="HV72" s="310"/>
      <c r="HW72" s="311">
        <v>1</v>
      </c>
      <c r="HX72" s="146">
        <v>1</v>
      </c>
      <c r="HY72" s="310">
        <f t="shared" si="449"/>
        <v>0.000144444444444445</v>
      </c>
      <c r="HZ72" s="311">
        <f t="shared" si="546"/>
        <v>1</v>
      </c>
      <c r="IA72" s="146">
        <f t="shared" si="547"/>
        <v>1</v>
      </c>
      <c r="IB72" s="310">
        <f t="shared" si="450"/>
        <v>0.000288888888888889</v>
      </c>
      <c r="IC72" s="311">
        <f t="shared" si="548"/>
        <v>1</v>
      </c>
      <c r="ID72" s="146">
        <f t="shared" si="549"/>
        <v>1</v>
      </c>
      <c r="IE72" s="310">
        <f t="shared" si="451"/>
        <v>0.000433333333333334</v>
      </c>
      <c r="IF72" s="311">
        <f t="shared" si="550"/>
        <v>1</v>
      </c>
      <c r="IG72" s="146">
        <f t="shared" si="551"/>
        <v>1</v>
      </c>
      <c r="IH72" s="310">
        <f t="shared" si="452"/>
        <v>0.000577777777777778</v>
      </c>
      <c r="II72" s="311">
        <f t="shared" si="552"/>
        <v>1</v>
      </c>
      <c r="IJ72" s="146">
        <f t="shared" si="553"/>
        <v>1</v>
      </c>
      <c r="IK72" s="310">
        <f t="shared" si="453"/>
        <v>0.000722222222222223</v>
      </c>
      <c r="IL72" s="311">
        <f t="shared" si="554"/>
        <v>1</v>
      </c>
      <c r="IM72" s="146">
        <f t="shared" si="555"/>
        <v>1</v>
      </c>
      <c r="IN72" s="310">
        <f t="shared" si="454"/>
        <v>0.00144444444444445</v>
      </c>
      <c r="IO72" s="311">
        <f t="shared" si="556"/>
        <v>1</v>
      </c>
      <c r="IP72" s="146">
        <f t="shared" si="557"/>
        <v>1</v>
      </c>
      <c r="IQ72" s="310">
        <f t="shared" si="455"/>
        <v>0.00288888888888889</v>
      </c>
      <c r="IR72" s="311">
        <f t="shared" si="558"/>
        <v>1</v>
      </c>
      <c r="IS72" s="146">
        <f t="shared" si="559"/>
        <v>1</v>
      </c>
      <c r="IT72" s="310">
        <f t="shared" si="456"/>
        <v>0.00433333333333334</v>
      </c>
      <c r="IU72" s="311">
        <f t="shared" si="560"/>
        <v>1</v>
      </c>
      <c r="IV72" s="146">
        <f t="shared" si="561"/>
        <v>1</v>
      </c>
      <c r="IW72" s="310">
        <f t="shared" si="457"/>
        <v>0.00577777777777778</v>
      </c>
      <c r="IX72" s="311">
        <f t="shared" si="562"/>
        <v>1</v>
      </c>
      <c r="IY72" s="146">
        <f t="shared" si="563"/>
        <v>1</v>
      </c>
      <c r="IZ72" s="310">
        <f t="shared" si="458"/>
        <v>0.00722222222222223</v>
      </c>
      <c r="JA72" s="311">
        <f t="shared" si="564"/>
        <v>1</v>
      </c>
      <c r="JB72" s="146">
        <f t="shared" si="565"/>
        <v>1</v>
      </c>
      <c r="JC72" s="310">
        <f t="shared" si="459"/>
        <v>0.0144444444444445</v>
      </c>
      <c r="JD72" s="311">
        <f t="shared" si="566"/>
        <v>1</v>
      </c>
      <c r="JE72" s="146">
        <f t="shared" si="567"/>
        <v>1</v>
      </c>
      <c r="JF72" s="310">
        <f t="shared" si="460"/>
        <v>0.0288888888888889</v>
      </c>
      <c r="JG72" s="311">
        <f t="shared" si="568"/>
        <v>1</v>
      </c>
      <c r="JH72" s="146">
        <f t="shared" si="569"/>
        <v>1</v>
      </c>
      <c r="JI72" s="310">
        <f t="shared" si="461"/>
        <v>0.0433333333333334</v>
      </c>
      <c r="JJ72" s="311">
        <f t="shared" si="570"/>
        <v>1</v>
      </c>
      <c r="JK72" s="146">
        <f t="shared" si="571"/>
        <v>1</v>
      </c>
      <c r="JL72" s="310">
        <f t="shared" si="462"/>
        <v>0.0577777777777778</v>
      </c>
      <c r="JM72" s="311">
        <f t="shared" si="572"/>
        <v>1</v>
      </c>
      <c r="JN72" s="146">
        <f t="shared" si="573"/>
        <v>1</v>
      </c>
      <c r="JO72" s="310">
        <f t="shared" si="463"/>
        <v>0.0722222222222223</v>
      </c>
      <c r="JP72" s="311">
        <f t="shared" si="574"/>
        <v>1</v>
      </c>
      <c r="JQ72" s="146">
        <f t="shared" si="575"/>
        <v>1</v>
      </c>
      <c r="JR72" s="310">
        <f t="shared" si="464"/>
        <v>0.144444444444445</v>
      </c>
      <c r="JS72" s="311">
        <f t="shared" si="576"/>
        <v>1</v>
      </c>
      <c r="JT72" s="146">
        <f t="shared" si="577"/>
        <v>1</v>
      </c>
      <c r="JU72" s="310">
        <f t="shared" si="465"/>
        <v>0.288888888888889</v>
      </c>
      <c r="JV72" s="311">
        <f t="shared" si="578"/>
        <v>1</v>
      </c>
      <c r="JW72" s="146">
        <f t="shared" si="579"/>
        <v>1</v>
      </c>
      <c r="JX72" s="310">
        <f t="shared" si="466"/>
        <v>0.433333333333334</v>
      </c>
      <c r="JY72" s="311">
        <f t="shared" si="580"/>
        <v>1</v>
      </c>
      <c r="JZ72" s="146">
        <f t="shared" si="581"/>
        <v>1</v>
      </c>
      <c r="KA72" s="310">
        <f t="shared" si="467"/>
        <v>0.577777777777778</v>
      </c>
      <c r="KB72" s="311">
        <f t="shared" si="582"/>
        <v>1</v>
      </c>
      <c r="KC72" s="146">
        <f t="shared" si="583"/>
        <v>1</v>
      </c>
      <c r="KD72" s="310">
        <f t="shared" si="468"/>
        <v>0.722222222222223</v>
      </c>
      <c r="KI72" s="334">
        <f t="shared" ref="KI72:LB72" si="616">$AI72*KI$4/10000*$F72*KI$3/$KQ$1</f>
        <v>0</v>
      </c>
      <c r="KJ72" s="334">
        <f t="shared" si="616"/>
        <v>0</v>
      </c>
      <c r="KK72" s="334">
        <f t="shared" si="616"/>
        <v>0</v>
      </c>
      <c r="KL72" s="334">
        <f t="shared" si="616"/>
        <v>0</v>
      </c>
      <c r="KM72" s="334">
        <f t="shared" si="616"/>
        <v>0</v>
      </c>
      <c r="KN72" s="334">
        <f t="shared" si="616"/>
        <v>0</v>
      </c>
      <c r="KO72" s="334">
        <f t="shared" si="616"/>
        <v>0</v>
      </c>
      <c r="KP72" s="334">
        <f t="shared" si="616"/>
        <v>0</v>
      </c>
      <c r="KQ72" s="334">
        <f t="shared" si="616"/>
        <v>0</v>
      </c>
      <c r="KR72" s="334">
        <f t="shared" si="616"/>
        <v>0</v>
      </c>
      <c r="KS72" s="334">
        <f t="shared" si="616"/>
        <v>0</v>
      </c>
      <c r="KT72" s="334">
        <f t="shared" si="616"/>
        <v>0</v>
      </c>
      <c r="KU72" s="334">
        <f t="shared" si="616"/>
        <v>0</v>
      </c>
      <c r="KV72" s="334">
        <f t="shared" si="616"/>
        <v>0</v>
      </c>
      <c r="KW72" s="334">
        <f t="shared" si="616"/>
        <v>0</v>
      </c>
      <c r="KX72" s="334">
        <f t="shared" si="616"/>
        <v>0</v>
      </c>
      <c r="KY72" s="334">
        <f t="shared" si="616"/>
        <v>0</v>
      </c>
      <c r="KZ72" s="334">
        <f t="shared" si="616"/>
        <v>0</v>
      </c>
      <c r="LA72" s="334">
        <f t="shared" si="616"/>
        <v>0</v>
      </c>
      <c r="LB72" s="334">
        <f t="shared" si="616"/>
        <v>0</v>
      </c>
      <c r="LI72" s="79">
        <v>0</v>
      </c>
      <c r="LJ72" s="79">
        <v>0</v>
      </c>
      <c r="LK72" s="79">
        <v>0</v>
      </c>
      <c r="LN72" s="108"/>
      <c r="LO72" s="343">
        <v>0.05</v>
      </c>
      <c r="LP72" s="343">
        <v>0.05</v>
      </c>
      <c r="LQ72" s="343">
        <v>0.05</v>
      </c>
      <c r="LR72" s="343">
        <v>0.05</v>
      </c>
      <c r="LS72" s="343">
        <v>0.05</v>
      </c>
      <c r="LT72" s="343">
        <v>0.025</v>
      </c>
      <c r="LU72" s="343">
        <v>0.025</v>
      </c>
      <c r="LV72" s="343">
        <v>0.025</v>
      </c>
      <c r="LW72" s="343">
        <v>0.025</v>
      </c>
      <c r="LX72" s="343">
        <v>0.025</v>
      </c>
      <c r="LY72" s="343">
        <v>0.005</v>
      </c>
      <c r="LZ72" s="343">
        <v>0.005</v>
      </c>
      <c r="MA72" s="343">
        <v>0.005</v>
      </c>
      <c r="MB72" s="343">
        <v>0.005</v>
      </c>
      <c r="MC72" s="343">
        <v>0.005</v>
      </c>
      <c r="MD72" s="343">
        <v>0.0009</v>
      </c>
      <c r="ME72" s="343">
        <v>0.0009</v>
      </c>
      <c r="MF72" s="343">
        <v>0.0009</v>
      </c>
      <c r="MG72" s="343">
        <v>0.0009</v>
      </c>
      <c r="MH72" s="343">
        <v>0.0009</v>
      </c>
      <c r="MI72" s="343">
        <v>0.0006</v>
      </c>
      <c r="MJ72" s="343">
        <v>0.00045</v>
      </c>
      <c r="MK72" s="343">
        <v>0.0004</v>
      </c>
      <c r="ML72" s="343">
        <v>0.0003</v>
      </c>
      <c r="MM72" s="343">
        <v>0.00025</v>
      </c>
      <c r="MN72" s="343">
        <v>0.00025</v>
      </c>
      <c r="MO72" s="343">
        <v>0.0002</v>
      </c>
      <c r="MP72" s="343">
        <v>0.0002</v>
      </c>
      <c r="MQ72" s="343"/>
      <c r="MR72" s="104">
        <v>1</v>
      </c>
      <c r="MS72" s="104">
        <v>1</v>
      </c>
      <c r="MT72" s="104">
        <v>1</v>
      </c>
      <c r="MU72" s="104">
        <v>1</v>
      </c>
      <c r="MV72" s="104">
        <v>1</v>
      </c>
      <c r="MW72" s="104">
        <v>1</v>
      </c>
      <c r="MX72" s="91">
        <v>5</v>
      </c>
      <c r="MY72" s="91">
        <v>5</v>
      </c>
      <c r="MZ72" s="91">
        <v>5</v>
      </c>
      <c r="NA72" s="91">
        <v>5</v>
      </c>
      <c r="NB72" s="91">
        <v>5</v>
      </c>
      <c r="NC72" s="91">
        <v>5</v>
      </c>
      <c r="ND72" s="91">
        <v>5</v>
      </c>
      <c r="NE72" s="91">
        <v>5</v>
      </c>
      <c r="NF72" s="91">
        <v>5</v>
      </c>
      <c r="NG72" s="91">
        <v>10</v>
      </c>
      <c r="NH72" s="91">
        <v>10</v>
      </c>
      <c r="NI72" s="91">
        <v>10</v>
      </c>
      <c r="NJ72" s="91">
        <v>10</v>
      </c>
      <c r="NK72" s="91">
        <v>10</v>
      </c>
      <c r="NL72" s="91">
        <v>10</v>
      </c>
      <c r="NM72" s="91">
        <v>10</v>
      </c>
      <c r="NN72" s="91">
        <v>10</v>
      </c>
      <c r="NO72" s="91">
        <v>10</v>
      </c>
      <c r="NP72" s="91">
        <v>10</v>
      </c>
      <c r="NQ72" s="91">
        <v>10</v>
      </c>
      <c r="NR72" s="91">
        <v>10</v>
      </c>
      <c r="NS72" s="91">
        <v>10</v>
      </c>
      <c r="NT72" s="91"/>
      <c r="NU72" s="345">
        <f t="shared" si="585"/>
        <v>0.065</v>
      </c>
      <c r="NV72" s="345">
        <f t="shared" si="586"/>
        <v>0.13</v>
      </c>
      <c r="NW72" s="345">
        <f t="shared" si="587"/>
        <v>0.195</v>
      </c>
      <c r="NX72" s="345">
        <f t="shared" si="588"/>
        <v>0.26</v>
      </c>
      <c r="NY72" s="345">
        <f t="shared" si="589"/>
        <v>0.325</v>
      </c>
      <c r="NZ72" s="345">
        <f t="shared" si="590"/>
        <v>0.325</v>
      </c>
      <c r="OA72" s="345">
        <f t="shared" si="591"/>
        <v>0.13</v>
      </c>
      <c r="OB72" s="345">
        <f t="shared" si="592"/>
        <v>0.195</v>
      </c>
      <c r="OC72" s="345">
        <f t="shared" si="593"/>
        <v>0.26</v>
      </c>
      <c r="OD72" s="345">
        <f t="shared" si="594"/>
        <v>0.325</v>
      </c>
      <c r="OE72" s="345">
        <f t="shared" si="595"/>
        <v>0.13</v>
      </c>
      <c r="OF72" s="345">
        <f t="shared" si="596"/>
        <v>0.26</v>
      </c>
      <c r="OG72" s="345">
        <f t="shared" si="597"/>
        <v>0.39</v>
      </c>
      <c r="OH72" s="345">
        <f t="shared" si="598"/>
        <v>0.52</v>
      </c>
      <c r="OI72" s="345">
        <f t="shared" si="599"/>
        <v>0.65</v>
      </c>
      <c r="OJ72" s="345">
        <f t="shared" si="600"/>
        <v>0.117</v>
      </c>
      <c r="OK72" s="345">
        <f t="shared" si="601"/>
        <v>0.234</v>
      </c>
      <c r="OL72" s="345">
        <f t="shared" si="602"/>
        <v>0.351</v>
      </c>
      <c r="OM72" s="345">
        <f t="shared" si="603"/>
        <v>0.468</v>
      </c>
      <c r="ON72" s="345">
        <f t="shared" si="604"/>
        <v>0.585</v>
      </c>
      <c r="OO72" s="345">
        <f t="shared" si="605"/>
        <v>0.585</v>
      </c>
      <c r="OP72" s="345">
        <f t="shared" si="606"/>
        <v>0.585</v>
      </c>
      <c r="OQ72" s="345">
        <f t="shared" si="607"/>
        <v>0.65</v>
      </c>
      <c r="OR72" s="345">
        <f t="shared" si="608"/>
        <v>0.585</v>
      </c>
      <c r="OS72" s="345">
        <f t="shared" si="609"/>
        <v>0.56875</v>
      </c>
      <c r="OT72" s="345">
        <f t="shared" si="610"/>
        <v>0.65</v>
      </c>
      <c r="OU72" s="345">
        <f t="shared" si="611"/>
        <v>0.585</v>
      </c>
      <c r="OV72" s="345">
        <f t="shared" si="612"/>
        <v>0.65</v>
      </c>
      <c r="PE72" s="369"/>
      <c r="PF72" s="370">
        <f>PF$3*$F72*$AG72*PF$4/'[1]Sheet3 '!$AJ$5</f>
        <v>0.364</v>
      </c>
      <c r="PG72" s="370">
        <f>PG$3*$F72*$AG72*PG$4/'[1]Sheet3 '!$AJ$5</f>
        <v>0.36387</v>
      </c>
      <c r="PH72" s="370">
        <f>PH$3*$F72*$AG72*PH$4/'[1]Sheet3 '!$AJ$5</f>
        <v>0.364</v>
      </c>
      <c r="PI72" s="370">
        <f>PI$3*$F72*$AG72*PI$4/'[1]Sheet3 '!$AJ$5</f>
        <v>0.3276</v>
      </c>
      <c r="PJ72" s="370">
        <f>PJ$3*$F72*$AG72*PJ$4/'[1]Sheet3 '!$AJ$5</f>
        <v>0.3276</v>
      </c>
      <c r="PK72" s="370">
        <f>PK$3*$F72*$AG72*PK$4/'[1]Sheet3 '!$AJ$5</f>
        <v>0.312</v>
      </c>
      <c r="PL72" s="370">
        <f>PL$3*$F72*$AG72*PL$4/'[1]Sheet3 '!$AJ$5</f>
        <v>0.2808</v>
      </c>
      <c r="PM72" s="370">
        <f>PM$3*$F72*$AG72*PM$4/'[1]Sheet3 '!$AJ$5</f>
        <v>0.2652</v>
      </c>
      <c r="PN72" s="370">
        <f>PN$3*$F72*$AG72*PN$4/'[1]Sheet3 '!$AJ$5</f>
        <v>0.24076</v>
      </c>
      <c r="PO72" s="370">
        <f>PO$3*$F72*$AG72*PO$4/'[1]Sheet3 '!$AJ$5</f>
        <v>0.208</v>
      </c>
      <c r="PP72" s="370">
        <f>PP$3*$F72*$AG72*PP$4/'[1]Sheet3 '!$AJ$5</f>
        <v>0.1872</v>
      </c>
      <c r="PQ72" s="370">
        <f>PQ$3*$F72*$AG72*PQ$4/'[1]Sheet3 '!$AJ$5</f>
        <v>0.1664</v>
      </c>
      <c r="PR72" s="370">
        <f>PR$3*$F72*$AG72*PR$4/'[1]Sheet3 '!$AJ$5</f>
        <v>0.104</v>
      </c>
      <c r="PS72" s="367"/>
      <c r="PT72" s="367"/>
      <c r="PU72" s="367"/>
    </row>
    <row r="73" ht="16.2" spans="1:437">
      <c r="A73" s="39">
        <v>69</v>
      </c>
      <c r="B73" s="91" t="s">
        <v>687</v>
      </c>
      <c r="C73" s="39">
        <v>6</v>
      </c>
      <c r="D73" s="39">
        <v>21</v>
      </c>
      <c r="E73" s="39"/>
      <c r="F73" s="39">
        <v>1250</v>
      </c>
      <c r="G73" s="107" t="s">
        <v>512</v>
      </c>
      <c r="H73" s="39">
        <f t="shared" si="492"/>
        <v>1250</v>
      </c>
      <c r="I73" s="127" t="s">
        <v>688</v>
      </c>
      <c r="J73" s="74">
        <v>750</v>
      </c>
      <c r="K73" s="127" t="s">
        <v>689</v>
      </c>
      <c r="L73" s="127"/>
      <c r="M73" s="128">
        <v>77</v>
      </c>
      <c r="N73" s="39">
        <f t="shared" ref="N73:N89" si="617">ROUND(IF(C73=4,F73*10%,0),0)</f>
        <v>0</v>
      </c>
      <c r="O73" s="39">
        <f t="shared" ref="O73:O89" si="618">ROUND(IF(C73=4,F73*2%,0),0)</f>
        <v>0</v>
      </c>
      <c r="P73" s="39">
        <v>0</v>
      </c>
      <c r="Q73" s="140">
        <v>0.868056</v>
      </c>
      <c r="R73" s="91">
        <v>10</v>
      </c>
      <c r="S73" s="141">
        <v>0</v>
      </c>
      <c r="T73" s="146">
        <f t="shared" si="493"/>
        <v>0.416667</v>
      </c>
      <c r="U73" s="143">
        <f t="shared" si="481"/>
        <v>5</v>
      </c>
      <c r="V73" s="143" t="s">
        <v>287</v>
      </c>
      <c r="W73" s="147">
        <v>0</v>
      </c>
      <c r="X73" s="145">
        <v>15</v>
      </c>
      <c r="Y73" s="166">
        <v>1</v>
      </c>
      <c r="Z73" s="143" t="str">
        <f t="shared" si="470"/>
        <v>[[0,1],[0,1],[0,1],[0,1],[0,1],[0,1],[0,1],[0,1],[0,1],[0,1],[0,2],[0,4],[0,6],[0,8],[0,10],[0,20],[0,40],[0,60],[0,80],[0,100]]</v>
      </c>
      <c r="AA73" s="143">
        <v>1</v>
      </c>
      <c r="AB73" s="143">
        <v>1</v>
      </c>
      <c r="AC73" s="143" t="str">
        <f t="shared" si="494"/>
        <v>[[1,1],[1,1],[1,1],[1,1],[1,1],[1,1],[1,1],[1,1],[1,1],[1,1],[1,1],[1,1],[1,1],[1,1],[1,1],[1,1],[1,1],[1,1],[1,1],[1,1]]</v>
      </c>
      <c r="AD73" s="39">
        <v>0</v>
      </c>
      <c r="AE73" s="167">
        <v>0</v>
      </c>
      <c r="AF73" s="168">
        <f t="shared" si="478"/>
        <v>0</v>
      </c>
      <c r="AG73" s="168">
        <v>0.1</v>
      </c>
      <c r="AH73" s="168">
        <v>0</v>
      </c>
      <c r="AI73" s="186">
        <v>0</v>
      </c>
      <c r="AJ73" s="168">
        <v>0</v>
      </c>
      <c r="AK73" s="168">
        <v>0</v>
      </c>
      <c r="AL73" s="187">
        <v>0</v>
      </c>
      <c r="AM73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73" s="39" t="str">
        <f t="shared" si="471"/>
        <v>[[6,5],[6,2],[7,2]]</v>
      </c>
      <c r="AO73" s="195" t="str">
        <f t="shared" si="424"/>
        <v>[0,0,0]</v>
      </c>
      <c r="AP73" s="195">
        <v>0</v>
      </c>
      <c r="AQ73" s="195">
        <v>1</v>
      </c>
      <c r="AR73" s="195">
        <f t="shared" si="496"/>
        <v>1</v>
      </c>
      <c r="AS73" s="195">
        <v>1</v>
      </c>
      <c r="AT73" s="195">
        <v>1</v>
      </c>
      <c r="AU73" s="196" t="s">
        <v>487</v>
      </c>
      <c r="AV73" s="195">
        <v>4</v>
      </c>
      <c r="AW73" s="199">
        <v>16</v>
      </c>
      <c r="AX73" s="39">
        <v>1</v>
      </c>
      <c r="AY73" s="39">
        <v>0</v>
      </c>
      <c r="AZ73" s="96">
        <v>3</v>
      </c>
      <c r="BA73" s="96">
        <v>6</v>
      </c>
      <c r="BB73" s="96" t="s">
        <v>365</v>
      </c>
      <c r="BC73" s="39">
        <v>1</v>
      </c>
      <c r="BD73" s="115">
        <v>1.5</v>
      </c>
      <c r="BE73" s="39"/>
      <c r="BF73" s="39"/>
      <c r="BG73" s="39">
        <v>1</v>
      </c>
      <c r="BH73" s="39">
        <v>1</v>
      </c>
      <c r="BI73" s="39" t="s">
        <v>690</v>
      </c>
      <c r="BJ73" s="203">
        <v>1</v>
      </c>
      <c r="BK73" s="203">
        <v>1</v>
      </c>
      <c r="BL73" s="96">
        <f t="shared" si="474"/>
        <v>1250</v>
      </c>
      <c r="BM73" s="96" t="s">
        <v>291</v>
      </c>
      <c r="BN73" s="96">
        <v>1</v>
      </c>
      <c r="BO73" s="96" t="s">
        <v>579</v>
      </c>
      <c r="BP73" s="96" t="s">
        <v>489</v>
      </c>
      <c r="BQ73" s="386" t="s">
        <v>691</v>
      </c>
      <c r="BR73" s="386" t="s">
        <v>691</v>
      </c>
      <c r="BS73" s="128">
        <v>45010</v>
      </c>
      <c r="BT73" s="128">
        <v>2</v>
      </c>
      <c r="BU73" s="220">
        <v>180</v>
      </c>
      <c r="BV73" s="220">
        <v>35</v>
      </c>
      <c r="BW73" s="127" t="s">
        <v>491</v>
      </c>
      <c r="BX73" s="218">
        <v>10</v>
      </c>
      <c r="BY73" s="128">
        <f t="shared" si="497"/>
        <v>10</v>
      </c>
      <c r="BZ73" s="219" t="str">
        <f t="shared" si="498"/>
        <v>[10,10,0,10]</v>
      </c>
      <c r="CA73" s="42">
        <v>0</v>
      </c>
      <c r="CB73" s="42">
        <v>0</v>
      </c>
      <c r="CC73" s="42">
        <v>0</v>
      </c>
      <c r="CD73" s="42">
        <v>1</v>
      </c>
      <c r="CE73" s="42">
        <v>1</v>
      </c>
      <c r="CF73" s="42">
        <v>0</v>
      </c>
      <c r="CG73" s="42">
        <v>0</v>
      </c>
      <c r="CH73" s="42" t="str">
        <f t="shared" si="490"/>
        <v>0,0,0,0,0,0,0</v>
      </c>
      <c r="CI73" s="42" t="str">
        <f t="shared" ref="CI73:CI89" si="619">IF(CV73=1,""""&amp;CV73&amp;"|"&amp;CW73&amp;"|"&amp;CX73&amp;"|"&amp;CY73&amp;"|"&amp;CZ73&amp;""""&amp;",","")&amp;IF(DA73=2,""""&amp;DA73&amp;"|"&amp;DB73&amp;"|"&amp;DC73&amp;"|"&amp;DD73&amp;"|"&amp;DE73&amp;""""&amp;",","")&amp;IF(DF73=3,""""&amp;DF73&amp;"|"&amp;DG73&amp;"|"&amp;DH73&amp;"|"&amp;DI73&amp;"|"&amp;DJ73&amp;""""&amp;",","")&amp;IF(DK73=4,""""&amp;DK73&amp;"|"&amp;DL73&amp;"|"&amp;DM73&amp;"|"&amp;DN73&amp;"|"&amp;DO73&amp;""""&amp;",","")&amp;IF(DP73=7,""""&amp;DP73&amp;"|"&amp;DQ73&amp;"|"&amp;DR73&amp;"|"&amp;DS73&amp;"|"&amp;DT73&amp;""""&amp;",","")</f>
        <v>"4|0,1,3|0|0|1250","7|2|0|0|1250",</v>
      </c>
      <c r="CJ73" s="46"/>
      <c r="CK73" s="46"/>
      <c r="CL73" s="46"/>
      <c r="CM73" s="46"/>
      <c r="CN73" s="46"/>
      <c r="CO73" s="46"/>
      <c r="CP73" s="46"/>
      <c r="CQ73" s="46"/>
      <c r="CR73" s="46"/>
      <c r="CS73" s="53" t="s">
        <v>494</v>
      </c>
      <c r="CT73" s="53">
        <v>1</v>
      </c>
      <c r="CU73" s="42"/>
      <c r="CV73" s="42" t="str">
        <f t="shared" si="482"/>
        <v/>
      </c>
      <c r="CW73" s="42"/>
      <c r="CX73" s="42"/>
      <c r="CY73" s="42"/>
      <c r="CZ73" s="42"/>
      <c r="DA73" s="42" t="str">
        <f t="shared" si="483"/>
        <v/>
      </c>
      <c r="DB73" s="42"/>
      <c r="DC73" s="42"/>
      <c r="DD73" s="42"/>
      <c r="DE73" s="42"/>
      <c r="DF73" s="42" t="str">
        <f t="shared" si="484"/>
        <v/>
      </c>
      <c r="DG73" s="42"/>
      <c r="DH73" s="42"/>
      <c r="DI73" s="42"/>
      <c r="DJ73" s="42"/>
      <c r="DK73" s="42">
        <f t="shared" si="485"/>
        <v>4</v>
      </c>
      <c r="DL73" s="42" t="s">
        <v>495</v>
      </c>
      <c r="DM73" s="42">
        <v>0</v>
      </c>
      <c r="DN73" s="42">
        <v>0</v>
      </c>
      <c r="DO73" s="42">
        <f>F73</f>
        <v>1250</v>
      </c>
      <c r="DP73" s="42">
        <f t="shared" si="486"/>
        <v>7</v>
      </c>
      <c r="DQ73" s="42">
        <v>2</v>
      </c>
      <c r="DR73" s="42">
        <v>0</v>
      </c>
      <c r="DS73" s="42">
        <v>0</v>
      </c>
      <c r="DT73" s="42">
        <f>F73</f>
        <v>1250</v>
      </c>
      <c r="DU73" s="42" t="s">
        <v>692</v>
      </c>
      <c r="DV73" s="238">
        <f t="shared" si="487"/>
        <v>10</v>
      </c>
      <c r="DW73" s="238">
        <f t="shared" si="488"/>
        <v>10</v>
      </c>
      <c r="DX73" s="238">
        <v>0</v>
      </c>
      <c r="DY73" s="128">
        <f t="shared" si="499"/>
        <v>10</v>
      </c>
      <c r="DZ73" s="128"/>
      <c r="EK73" s="269">
        <f t="shared" si="500"/>
        <v>1375</v>
      </c>
      <c r="EL73" s="270">
        <v>0</v>
      </c>
      <c r="EM73" s="271">
        <v>6</v>
      </c>
      <c r="EN73" s="108">
        <v>5</v>
      </c>
      <c r="EO73" s="271">
        <v>6</v>
      </c>
      <c r="EP73" s="108">
        <v>2</v>
      </c>
      <c r="EQ73" s="271">
        <v>7</v>
      </c>
      <c r="ER73" s="108">
        <v>2</v>
      </c>
      <c r="ES73" s="108">
        <f t="shared" si="501"/>
        <v>6.22222222222222</v>
      </c>
      <c r="ET73" s="108">
        <f t="shared" si="502"/>
        <v>7.5</v>
      </c>
      <c r="EU73" s="283">
        <f t="shared" si="503"/>
        <v>0</v>
      </c>
      <c r="EV73" s="108">
        <f t="shared" si="504"/>
        <v>15</v>
      </c>
      <c r="EW73" s="293">
        <f t="shared" si="505"/>
        <v>0</v>
      </c>
      <c r="EX73" s="108">
        <f t="shared" si="506"/>
        <v>22.5</v>
      </c>
      <c r="EY73" s="294">
        <f t="shared" si="507"/>
        <v>0</v>
      </c>
      <c r="FB73" s="300"/>
      <c r="FC73" s="91"/>
      <c r="FG73" s="310"/>
      <c r="FH73" s="311">
        <v>0</v>
      </c>
      <c r="FI73" s="146">
        <v>1</v>
      </c>
      <c r="FJ73" s="310">
        <f t="shared" si="429"/>
        <v>0</v>
      </c>
      <c r="FK73" s="311">
        <f t="shared" si="508"/>
        <v>0</v>
      </c>
      <c r="FL73" s="146">
        <f t="shared" si="509"/>
        <v>1</v>
      </c>
      <c r="FM73" s="310">
        <f t="shared" si="430"/>
        <v>0</v>
      </c>
      <c r="FN73" s="311">
        <f t="shared" si="510"/>
        <v>0</v>
      </c>
      <c r="FO73" s="146">
        <f t="shared" si="511"/>
        <v>1</v>
      </c>
      <c r="FP73" s="310">
        <f t="shared" si="431"/>
        <v>0</v>
      </c>
      <c r="FQ73" s="311">
        <f t="shared" si="512"/>
        <v>0</v>
      </c>
      <c r="FR73" s="146">
        <f t="shared" si="513"/>
        <v>1</v>
      </c>
      <c r="FS73" s="310">
        <f t="shared" si="432"/>
        <v>0</v>
      </c>
      <c r="FT73" s="311">
        <f t="shared" si="514"/>
        <v>0</v>
      </c>
      <c r="FU73" s="146">
        <f t="shared" si="515"/>
        <v>1</v>
      </c>
      <c r="FV73" s="310">
        <f t="shared" si="433"/>
        <v>0</v>
      </c>
      <c r="FW73" s="311">
        <f t="shared" si="516"/>
        <v>0</v>
      </c>
      <c r="FX73" s="146">
        <f t="shared" si="517"/>
        <v>1</v>
      </c>
      <c r="FY73" s="310">
        <f t="shared" si="434"/>
        <v>0</v>
      </c>
      <c r="FZ73" s="311">
        <f t="shared" si="518"/>
        <v>0</v>
      </c>
      <c r="GA73" s="146">
        <f t="shared" si="519"/>
        <v>1</v>
      </c>
      <c r="GB73" s="310">
        <f t="shared" si="435"/>
        <v>0</v>
      </c>
      <c r="GC73" s="311">
        <f t="shared" si="520"/>
        <v>0</v>
      </c>
      <c r="GD73" s="146">
        <f t="shared" si="521"/>
        <v>1</v>
      </c>
      <c r="GE73" s="310">
        <f t="shared" si="436"/>
        <v>0</v>
      </c>
      <c r="GF73" s="311">
        <f t="shared" si="522"/>
        <v>0</v>
      </c>
      <c r="GG73" s="146">
        <f t="shared" si="523"/>
        <v>1</v>
      </c>
      <c r="GH73" s="310">
        <f t="shared" si="437"/>
        <v>0</v>
      </c>
      <c r="GI73" s="311">
        <f t="shared" si="524"/>
        <v>0</v>
      </c>
      <c r="GJ73" s="146">
        <f t="shared" si="525"/>
        <v>1</v>
      </c>
      <c r="GK73" s="310">
        <f t="shared" si="438"/>
        <v>0</v>
      </c>
      <c r="GL73" s="311">
        <f t="shared" si="526"/>
        <v>0</v>
      </c>
      <c r="GM73" s="146">
        <f t="shared" si="527"/>
        <v>2</v>
      </c>
      <c r="GN73" s="310">
        <f t="shared" si="439"/>
        <v>0</v>
      </c>
      <c r="GO73" s="311">
        <f t="shared" si="528"/>
        <v>0</v>
      </c>
      <c r="GP73" s="146">
        <f t="shared" si="529"/>
        <v>4</v>
      </c>
      <c r="GQ73" s="310">
        <f t="shared" si="440"/>
        <v>0</v>
      </c>
      <c r="GR73" s="311">
        <f t="shared" si="530"/>
        <v>0</v>
      </c>
      <c r="GS73" s="146">
        <f t="shared" si="531"/>
        <v>6</v>
      </c>
      <c r="GT73" s="310">
        <f t="shared" si="441"/>
        <v>0</v>
      </c>
      <c r="GU73" s="311">
        <f t="shared" si="532"/>
        <v>0</v>
      </c>
      <c r="GV73" s="146">
        <f t="shared" si="533"/>
        <v>8</v>
      </c>
      <c r="GW73" s="310">
        <f t="shared" si="442"/>
        <v>0</v>
      </c>
      <c r="GX73" s="311">
        <f t="shared" si="534"/>
        <v>0</v>
      </c>
      <c r="GY73" s="146">
        <f t="shared" si="535"/>
        <v>10</v>
      </c>
      <c r="GZ73" s="310">
        <f t="shared" si="443"/>
        <v>0</v>
      </c>
      <c r="HA73" s="311">
        <f t="shared" si="536"/>
        <v>0</v>
      </c>
      <c r="HB73" s="146">
        <f t="shared" si="537"/>
        <v>20</v>
      </c>
      <c r="HC73" s="310">
        <f t="shared" si="444"/>
        <v>0</v>
      </c>
      <c r="HD73" s="311">
        <f t="shared" si="538"/>
        <v>0</v>
      </c>
      <c r="HE73" s="146">
        <f t="shared" si="539"/>
        <v>40</v>
      </c>
      <c r="HF73" s="310">
        <f t="shared" si="445"/>
        <v>0</v>
      </c>
      <c r="HG73" s="311">
        <f t="shared" si="540"/>
        <v>0</v>
      </c>
      <c r="HH73" s="146">
        <f t="shared" si="541"/>
        <v>60</v>
      </c>
      <c r="HI73" s="310">
        <f t="shared" si="446"/>
        <v>0</v>
      </c>
      <c r="HJ73" s="311">
        <f t="shared" si="542"/>
        <v>0</v>
      </c>
      <c r="HK73" s="146">
        <f t="shared" si="543"/>
        <v>80</v>
      </c>
      <c r="HL73" s="310">
        <f t="shared" si="447"/>
        <v>0</v>
      </c>
      <c r="HM73" s="311">
        <f t="shared" si="544"/>
        <v>0</v>
      </c>
      <c r="HN73" s="146">
        <f t="shared" si="545"/>
        <v>100</v>
      </c>
      <c r="HO73" s="310">
        <f t="shared" si="448"/>
        <v>0</v>
      </c>
      <c r="HQ73" s="300"/>
      <c r="HR73" s="91"/>
      <c r="HV73" s="310"/>
      <c r="HW73" s="311">
        <v>1</v>
      </c>
      <c r="HX73" s="146">
        <v>1</v>
      </c>
      <c r="HY73" s="310">
        <f t="shared" si="449"/>
        <v>0.000138888888888889</v>
      </c>
      <c r="HZ73" s="311">
        <f t="shared" si="546"/>
        <v>1</v>
      </c>
      <c r="IA73" s="146">
        <f t="shared" si="547"/>
        <v>1</v>
      </c>
      <c r="IB73" s="310">
        <f t="shared" si="450"/>
        <v>0.000277777777777778</v>
      </c>
      <c r="IC73" s="311">
        <f t="shared" si="548"/>
        <v>1</v>
      </c>
      <c r="ID73" s="146">
        <f t="shared" si="549"/>
        <v>1</v>
      </c>
      <c r="IE73" s="310">
        <f t="shared" si="451"/>
        <v>0.000416666666666667</v>
      </c>
      <c r="IF73" s="311">
        <f t="shared" si="550"/>
        <v>1</v>
      </c>
      <c r="IG73" s="146">
        <f t="shared" si="551"/>
        <v>1</v>
      </c>
      <c r="IH73" s="310">
        <f t="shared" si="452"/>
        <v>0.000555555555555556</v>
      </c>
      <c r="II73" s="311">
        <f t="shared" si="552"/>
        <v>1</v>
      </c>
      <c r="IJ73" s="146">
        <f t="shared" si="553"/>
        <v>1</v>
      </c>
      <c r="IK73" s="310">
        <f t="shared" si="453"/>
        <v>0.000694444444444445</v>
      </c>
      <c r="IL73" s="311">
        <f t="shared" si="554"/>
        <v>1</v>
      </c>
      <c r="IM73" s="146">
        <f t="shared" si="555"/>
        <v>1</v>
      </c>
      <c r="IN73" s="310">
        <f t="shared" si="454"/>
        <v>0.00138888888888889</v>
      </c>
      <c r="IO73" s="311">
        <f t="shared" si="556"/>
        <v>1</v>
      </c>
      <c r="IP73" s="146">
        <f t="shared" si="557"/>
        <v>1</v>
      </c>
      <c r="IQ73" s="310">
        <f t="shared" si="455"/>
        <v>0.00277777777777778</v>
      </c>
      <c r="IR73" s="311">
        <f t="shared" si="558"/>
        <v>1</v>
      </c>
      <c r="IS73" s="146">
        <f t="shared" si="559"/>
        <v>1</v>
      </c>
      <c r="IT73" s="310">
        <f t="shared" si="456"/>
        <v>0.00416666666666667</v>
      </c>
      <c r="IU73" s="311">
        <f t="shared" si="560"/>
        <v>1</v>
      </c>
      <c r="IV73" s="146">
        <f t="shared" si="561"/>
        <v>1</v>
      </c>
      <c r="IW73" s="310">
        <f t="shared" si="457"/>
        <v>0.00555555555555556</v>
      </c>
      <c r="IX73" s="311">
        <f t="shared" si="562"/>
        <v>1</v>
      </c>
      <c r="IY73" s="146">
        <f t="shared" si="563"/>
        <v>1</v>
      </c>
      <c r="IZ73" s="310">
        <f t="shared" si="458"/>
        <v>0.00694444444444445</v>
      </c>
      <c r="JA73" s="311">
        <f t="shared" si="564"/>
        <v>1</v>
      </c>
      <c r="JB73" s="146">
        <f t="shared" si="565"/>
        <v>1</v>
      </c>
      <c r="JC73" s="310">
        <f t="shared" si="459"/>
        <v>0.0138888888888889</v>
      </c>
      <c r="JD73" s="311">
        <f t="shared" si="566"/>
        <v>1</v>
      </c>
      <c r="JE73" s="146">
        <f t="shared" si="567"/>
        <v>1</v>
      </c>
      <c r="JF73" s="310">
        <f t="shared" si="460"/>
        <v>0.0277777777777778</v>
      </c>
      <c r="JG73" s="311">
        <f t="shared" si="568"/>
        <v>1</v>
      </c>
      <c r="JH73" s="146">
        <f t="shared" si="569"/>
        <v>1</v>
      </c>
      <c r="JI73" s="310">
        <f t="shared" si="461"/>
        <v>0.0416666666666667</v>
      </c>
      <c r="JJ73" s="311">
        <f t="shared" si="570"/>
        <v>1</v>
      </c>
      <c r="JK73" s="146">
        <f t="shared" si="571"/>
        <v>1</v>
      </c>
      <c r="JL73" s="310">
        <f t="shared" si="462"/>
        <v>0.0555555555555556</v>
      </c>
      <c r="JM73" s="311">
        <f t="shared" si="572"/>
        <v>1</v>
      </c>
      <c r="JN73" s="146">
        <f t="shared" si="573"/>
        <v>1</v>
      </c>
      <c r="JO73" s="310">
        <f t="shared" si="463"/>
        <v>0.0694444444444445</v>
      </c>
      <c r="JP73" s="311">
        <f t="shared" si="574"/>
        <v>1</v>
      </c>
      <c r="JQ73" s="146">
        <f t="shared" si="575"/>
        <v>1</v>
      </c>
      <c r="JR73" s="310">
        <f t="shared" si="464"/>
        <v>0.138888888888889</v>
      </c>
      <c r="JS73" s="311">
        <f t="shared" si="576"/>
        <v>1</v>
      </c>
      <c r="JT73" s="146">
        <f t="shared" si="577"/>
        <v>1</v>
      </c>
      <c r="JU73" s="310">
        <f t="shared" si="465"/>
        <v>0.277777777777778</v>
      </c>
      <c r="JV73" s="311">
        <f t="shared" si="578"/>
        <v>1</v>
      </c>
      <c r="JW73" s="146">
        <f t="shared" si="579"/>
        <v>1</v>
      </c>
      <c r="JX73" s="310">
        <f t="shared" si="466"/>
        <v>0.416666666666667</v>
      </c>
      <c r="JY73" s="311">
        <f t="shared" si="580"/>
        <v>1</v>
      </c>
      <c r="JZ73" s="146">
        <f t="shared" si="581"/>
        <v>1</v>
      </c>
      <c r="KA73" s="310">
        <f t="shared" si="467"/>
        <v>0.555555555555556</v>
      </c>
      <c r="KB73" s="311">
        <f t="shared" si="582"/>
        <v>1</v>
      </c>
      <c r="KC73" s="146">
        <f t="shared" si="583"/>
        <v>1</v>
      </c>
      <c r="KD73" s="310">
        <f t="shared" si="468"/>
        <v>0.694444444444445</v>
      </c>
      <c r="KI73" s="334">
        <f t="shared" ref="KI73:LB73" si="620">$AI73*KI$4/10000*$F73*KI$3/$KQ$1</f>
        <v>0</v>
      </c>
      <c r="KJ73" s="334">
        <f t="shared" si="620"/>
        <v>0</v>
      </c>
      <c r="KK73" s="334">
        <f t="shared" si="620"/>
        <v>0</v>
      </c>
      <c r="KL73" s="334">
        <f t="shared" si="620"/>
        <v>0</v>
      </c>
      <c r="KM73" s="334">
        <f t="shared" si="620"/>
        <v>0</v>
      </c>
      <c r="KN73" s="334">
        <f t="shared" si="620"/>
        <v>0</v>
      </c>
      <c r="KO73" s="334">
        <f t="shared" si="620"/>
        <v>0</v>
      </c>
      <c r="KP73" s="334">
        <f t="shared" si="620"/>
        <v>0</v>
      </c>
      <c r="KQ73" s="334">
        <f t="shared" si="620"/>
        <v>0</v>
      </c>
      <c r="KR73" s="334">
        <f t="shared" si="620"/>
        <v>0</v>
      </c>
      <c r="KS73" s="334">
        <f t="shared" si="620"/>
        <v>0</v>
      </c>
      <c r="KT73" s="334">
        <f t="shared" si="620"/>
        <v>0</v>
      </c>
      <c r="KU73" s="334">
        <f t="shared" si="620"/>
        <v>0</v>
      </c>
      <c r="KV73" s="334">
        <f t="shared" si="620"/>
        <v>0</v>
      </c>
      <c r="KW73" s="334">
        <f t="shared" si="620"/>
        <v>0</v>
      </c>
      <c r="KX73" s="334">
        <f t="shared" si="620"/>
        <v>0</v>
      </c>
      <c r="KY73" s="334">
        <f t="shared" si="620"/>
        <v>0</v>
      </c>
      <c r="KZ73" s="334">
        <f t="shared" si="620"/>
        <v>0</v>
      </c>
      <c r="LA73" s="334">
        <f t="shared" si="620"/>
        <v>0</v>
      </c>
      <c r="LB73" s="334">
        <f t="shared" si="620"/>
        <v>0</v>
      </c>
      <c r="LI73" s="79">
        <v>0</v>
      </c>
      <c r="LJ73" s="79">
        <v>0</v>
      </c>
      <c r="LK73" s="79">
        <v>0</v>
      </c>
      <c r="LN73" s="108"/>
      <c r="LO73" s="343">
        <v>0.05</v>
      </c>
      <c r="LP73" s="343">
        <v>0.05</v>
      </c>
      <c r="LQ73" s="343">
        <v>0.05</v>
      </c>
      <c r="LR73" s="343">
        <v>0.05</v>
      </c>
      <c r="LS73" s="343">
        <v>0.05</v>
      </c>
      <c r="LT73" s="343">
        <v>0.025</v>
      </c>
      <c r="LU73" s="343">
        <v>0.025</v>
      </c>
      <c r="LV73" s="343">
        <v>0.025</v>
      </c>
      <c r="LW73" s="343">
        <v>0.025</v>
      </c>
      <c r="LX73" s="343">
        <v>0.025</v>
      </c>
      <c r="LY73" s="343">
        <v>0.005</v>
      </c>
      <c r="LZ73" s="343">
        <v>0.005</v>
      </c>
      <c r="MA73" s="343">
        <v>0.005</v>
      </c>
      <c r="MB73" s="343">
        <v>0.005</v>
      </c>
      <c r="MC73" s="343">
        <v>0.005</v>
      </c>
      <c r="MD73" s="343">
        <v>0.0009</v>
      </c>
      <c r="ME73" s="343">
        <v>0.0009</v>
      </c>
      <c r="MF73" s="343">
        <v>0.0009</v>
      </c>
      <c r="MG73" s="343">
        <v>0.0009</v>
      </c>
      <c r="MH73" s="343">
        <v>0.0009</v>
      </c>
      <c r="MI73" s="343">
        <v>0.0006</v>
      </c>
      <c r="MJ73" s="343">
        <v>0.00045</v>
      </c>
      <c r="MK73" s="343">
        <v>0.0004</v>
      </c>
      <c r="ML73" s="343">
        <v>0.0003</v>
      </c>
      <c r="MM73" s="343">
        <v>0.00025</v>
      </c>
      <c r="MN73" s="343">
        <v>0.00025</v>
      </c>
      <c r="MO73" s="343">
        <v>0.0002</v>
      </c>
      <c r="MP73" s="343">
        <v>0.0002</v>
      </c>
      <c r="MQ73" s="343"/>
      <c r="MR73" s="104">
        <v>1</v>
      </c>
      <c r="MS73" s="104">
        <v>1</v>
      </c>
      <c r="MT73" s="104">
        <v>1</v>
      </c>
      <c r="MU73" s="104">
        <v>1</v>
      </c>
      <c r="MV73" s="104">
        <v>1</v>
      </c>
      <c r="MW73" s="104">
        <v>1</v>
      </c>
      <c r="MX73" s="91">
        <v>5</v>
      </c>
      <c r="MY73" s="91">
        <v>5</v>
      </c>
      <c r="MZ73" s="91">
        <v>5</v>
      </c>
      <c r="NA73" s="91">
        <v>5</v>
      </c>
      <c r="NB73" s="91">
        <v>5</v>
      </c>
      <c r="NC73" s="91">
        <v>5</v>
      </c>
      <c r="ND73" s="91">
        <v>5</v>
      </c>
      <c r="NE73" s="91">
        <v>5</v>
      </c>
      <c r="NF73" s="91">
        <v>5</v>
      </c>
      <c r="NG73" s="91">
        <v>10</v>
      </c>
      <c r="NH73" s="91">
        <v>10</v>
      </c>
      <c r="NI73" s="91">
        <v>10</v>
      </c>
      <c r="NJ73" s="91">
        <v>10</v>
      </c>
      <c r="NK73" s="91">
        <v>10</v>
      </c>
      <c r="NL73" s="91">
        <v>10</v>
      </c>
      <c r="NM73" s="91">
        <v>10</v>
      </c>
      <c r="NN73" s="91">
        <v>10</v>
      </c>
      <c r="NO73" s="91">
        <v>10</v>
      </c>
      <c r="NP73" s="91">
        <v>10</v>
      </c>
      <c r="NQ73" s="91">
        <v>10</v>
      </c>
      <c r="NR73" s="91">
        <v>10</v>
      </c>
      <c r="NS73" s="91">
        <v>10</v>
      </c>
      <c r="NT73" s="91"/>
      <c r="NU73" s="345">
        <f t="shared" si="585"/>
        <v>0.0625</v>
      </c>
      <c r="NV73" s="345">
        <f t="shared" si="586"/>
        <v>0.125</v>
      </c>
      <c r="NW73" s="345">
        <f t="shared" si="587"/>
        <v>0.1875</v>
      </c>
      <c r="NX73" s="345">
        <f t="shared" si="588"/>
        <v>0.25</v>
      </c>
      <c r="NY73" s="345">
        <f t="shared" si="589"/>
        <v>0.3125</v>
      </c>
      <c r="NZ73" s="345">
        <f t="shared" si="590"/>
        <v>0.3125</v>
      </c>
      <c r="OA73" s="345">
        <f t="shared" si="591"/>
        <v>0.125</v>
      </c>
      <c r="OB73" s="345">
        <f t="shared" si="592"/>
        <v>0.1875</v>
      </c>
      <c r="OC73" s="345">
        <f t="shared" si="593"/>
        <v>0.25</v>
      </c>
      <c r="OD73" s="345">
        <f t="shared" si="594"/>
        <v>0.3125</v>
      </c>
      <c r="OE73" s="345">
        <f t="shared" si="595"/>
        <v>0.125</v>
      </c>
      <c r="OF73" s="345">
        <f t="shared" si="596"/>
        <v>0.25</v>
      </c>
      <c r="OG73" s="345">
        <f t="shared" si="597"/>
        <v>0.375</v>
      </c>
      <c r="OH73" s="345">
        <f t="shared" si="598"/>
        <v>0.5</v>
      </c>
      <c r="OI73" s="345">
        <f t="shared" si="599"/>
        <v>0.625</v>
      </c>
      <c r="OJ73" s="345">
        <f t="shared" si="600"/>
        <v>0.1125</v>
      </c>
      <c r="OK73" s="345">
        <f t="shared" si="601"/>
        <v>0.225</v>
      </c>
      <c r="OL73" s="345">
        <f t="shared" si="602"/>
        <v>0.3375</v>
      </c>
      <c r="OM73" s="345">
        <f t="shared" si="603"/>
        <v>0.45</v>
      </c>
      <c r="ON73" s="345">
        <f t="shared" si="604"/>
        <v>0.5625</v>
      </c>
      <c r="OO73" s="345">
        <f t="shared" si="605"/>
        <v>0.5625</v>
      </c>
      <c r="OP73" s="345">
        <f t="shared" si="606"/>
        <v>0.5625</v>
      </c>
      <c r="OQ73" s="345">
        <f t="shared" si="607"/>
        <v>0.625</v>
      </c>
      <c r="OR73" s="345">
        <f t="shared" si="608"/>
        <v>0.5625</v>
      </c>
      <c r="OS73" s="345">
        <f t="shared" si="609"/>
        <v>0.546875</v>
      </c>
      <c r="OT73" s="345">
        <f t="shared" si="610"/>
        <v>0.625</v>
      </c>
      <c r="OU73" s="345">
        <f t="shared" si="611"/>
        <v>0.5625</v>
      </c>
      <c r="OV73" s="345">
        <f t="shared" si="612"/>
        <v>0.625</v>
      </c>
      <c r="PE73" s="369"/>
      <c r="PF73" s="370">
        <f>PF$3*$F73*$AG73*PF$4/'[1]Sheet3 '!$AJ$5</f>
        <v>0.35</v>
      </c>
      <c r="PG73" s="370">
        <f>PG$3*$F73*$AG73*PG$4/'[1]Sheet3 '!$AJ$5</f>
        <v>0.349875</v>
      </c>
      <c r="PH73" s="370">
        <f>PH$3*$F73*$AG73*PH$4/'[1]Sheet3 '!$AJ$5</f>
        <v>0.35</v>
      </c>
      <c r="PI73" s="370">
        <f>PI$3*$F73*$AG73*PI$4/'[1]Sheet3 '!$AJ$5</f>
        <v>0.315</v>
      </c>
      <c r="PJ73" s="370">
        <f>PJ$3*$F73*$AG73*PJ$4/'[1]Sheet3 '!$AJ$5</f>
        <v>0.315</v>
      </c>
      <c r="PK73" s="370">
        <f>PK$3*$F73*$AG73*PK$4/'[1]Sheet3 '!$AJ$5</f>
        <v>0.3</v>
      </c>
      <c r="PL73" s="370">
        <f>PL$3*$F73*$AG73*PL$4/'[1]Sheet3 '!$AJ$5</f>
        <v>0.27</v>
      </c>
      <c r="PM73" s="370">
        <f>PM$3*$F73*$AG73*PM$4/'[1]Sheet3 '!$AJ$5</f>
        <v>0.255</v>
      </c>
      <c r="PN73" s="370">
        <f>PN$3*$F73*$AG73*PN$4/'[1]Sheet3 '!$AJ$5</f>
        <v>0.2315</v>
      </c>
      <c r="PO73" s="370">
        <f>PO$3*$F73*$AG73*PO$4/'[1]Sheet3 '!$AJ$5</f>
        <v>0.2</v>
      </c>
      <c r="PP73" s="370">
        <f>PP$3*$F73*$AG73*PP$4/'[1]Sheet3 '!$AJ$5</f>
        <v>0.18</v>
      </c>
      <c r="PQ73" s="370">
        <f>PQ$3*$F73*$AG73*PQ$4/'[1]Sheet3 '!$AJ$5</f>
        <v>0.16</v>
      </c>
      <c r="PR73" s="370">
        <f>PR$3*$F73*$AG73*PR$4/'[1]Sheet3 '!$AJ$5</f>
        <v>0.1</v>
      </c>
      <c r="PS73" s="367"/>
      <c r="PT73" s="367"/>
      <c r="PU73" s="367"/>
    </row>
    <row r="74" s="91" customFormat="1" ht="16.2" spans="1:437">
      <c r="A74" s="39">
        <v>70</v>
      </c>
      <c r="B74" s="91" t="s">
        <v>693</v>
      </c>
      <c r="C74" s="39">
        <v>6</v>
      </c>
      <c r="D74" s="39">
        <v>-1</v>
      </c>
      <c r="E74" s="39"/>
      <c r="F74" s="39">
        <v>400</v>
      </c>
      <c r="G74" s="114" t="s">
        <v>529</v>
      </c>
      <c r="H74" s="39">
        <f t="shared" si="492"/>
        <v>400</v>
      </c>
      <c r="I74" s="127"/>
      <c r="J74" s="39">
        <f t="shared" ref="J74:J79" si="621">F74</f>
        <v>400</v>
      </c>
      <c r="K74" s="127" t="s">
        <v>694</v>
      </c>
      <c r="L74" s="127"/>
      <c r="M74" s="128">
        <v>74</v>
      </c>
      <c r="N74" s="39">
        <f t="shared" si="617"/>
        <v>0</v>
      </c>
      <c r="O74" s="39">
        <f t="shared" si="618"/>
        <v>0</v>
      </c>
      <c r="P74" s="39">
        <v>0</v>
      </c>
      <c r="Q74" s="140">
        <v>0.2777782</v>
      </c>
      <c r="R74" s="91">
        <v>5</v>
      </c>
      <c r="S74" s="141">
        <v>0</v>
      </c>
      <c r="T74" s="146">
        <f t="shared" si="493"/>
        <v>0.133333</v>
      </c>
      <c r="U74" s="143">
        <f t="shared" si="481"/>
        <v>3</v>
      </c>
      <c r="V74" s="143" t="s">
        <v>287</v>
      </c>
      <c r="W74" s="147">
        <v>0</v>
      </c>
      <c r="X74" s="143">
        <v>15</v>
      </c>
      <c r="Y74" s="166">
        <v>1</v>
      </c>
      <c r="Z74" s="143" t="str">
        <f t="shared" si="470"/>
        <v>[[0,1],[0,1],[0,1],[0,1],[0,1],[0,1],[0,1],[0,1],[0,1],[0,1],[0,2],[0,4],[0,6],[0,8],[0,10],[0,20],[0,40],[0,60],[0,80],[0,100]]</v>
      </c>
      <c r="AA74" s="143">
        <v>1</v>
      </c>
      <c r="AB74" s="143">
        <v>1</v>
      </c>
      <c r="AC74" s="143" t="str">
        <f t="shared" si="494"/>
        <v>[[1,1],[1,1],[1,1],[1,1],[1,1],[1,1],[1,1],[1,1],[1,1],[1,1],[1,1],[1,1],[1,1],[1,1],[1,1],[1,1],[1,1],[1,1],[1,1],[1,1]]</v>
      </c>
      <c r="AD74" s="39">
        <v>0</v>
      </c>
      <c r="AE74" s="169">
        <v>0.25</v>
      </c>
      <c r="AF74" s="168">
        <f t="shared" si="478"/>
        <v>0</v>
      </c>
      <c r="AG74" s="168">
        <v>0.1</v>
      </c>
      <c r="AH74" s="168">
        <v>0</v>
      </c>
      <c r="AI74" s="186">
        <v>0</v>
      </c>
      <c r="AJ74" s="168">
        <v>0.02</v>
      </c>
      <c r="AK74" s="186">
        <v>0.008</v>
      </c>
      <c r="AL74" s="187">
        <v>0.0002</v>
      </c>
      <c r="AM74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74" s="39" t="str">
        <f t="shared" si="471"/>
        <v>[[10,5],[12,2],[15,2]]</v>
      </c>
      <c r="AO74" s="195" t="str">
        <f t="shared" si="424"/>
        <v>[0.461538,0.230769,0.153846]</v>
      </c>
      <c r="AP74" s="195">
        <v>0</v>
      </c>
      <c r="AQ74" s="195">
        <v>1</v>
      </c>
      <c r="AR74" s="195">
        <f t="shared" si="496"/>
        <v>1</v>
      </c>
      <c r="AS74" s="195">
        <v>1</v>
      </c>
      <c r="AT74" s="195">
        <v>1</v>
      </c>
      <c r="AU74" s="196" t="s">
        <v>695</v>
      </c>
      <c r="AV74" s="195">
        <v>4</v>
      </c>
      <c r="AW74" s="199">
        <v>16</v>
      </c>
      <c r="AX74" s="39">
        <v>1</v>
      </c>
      <c r="AY74" s="39">
        <v>0</v>
      </c>
      <c r="AZ74" s="96">
        <v>3</v>
      </c>
      <c r="BA74" s="39">
        <v>6</v>
      </c>
      <c r="BB74" s="96" t="s">
        <v>365</v>
      </c>
      <c r="BC74" s="39">
        <v>1</v>
      </c>
      <c r="BD74" s="115">
        <v>1.5</v>
      </c>
      <c r="BE74" s="39"/>
      <c r="BF74" s="39"/>
      <c r="BG74" s="39">
        <v>1</v>
      </c>
      <c r="BH74" s="39">
        <v>1</v>
      </c>
      <c r="BI74" s="39" t="s">
        <v>400</v>
      </c>
      <c r="BJ74" s="205">
        <v>1</v>
      </c>
      <c r="BK74" s="203">
        <v>1</v>
      </c>
      <c r="BL74" s="39">
        <f t="shared" si="474"/>
        <v>400</v>
      </c>
      <c r="BM74" s="96" t="s">
        <v>291</v>
      </c>
      <c r="BN74" s="39">
        <v>1</v>
      </c>
      <c r="BO74" s="39" t="s">
        <v>292</v>
      </c>
      <c r="BP74" s="39" t="s">
        <v>489</v>
      </c>
      <c r="BQ74" s="386" t="s">
        <v>696</v>
      </c>
      <c r="BR74" s="386" t="s">
        <v>696</v>
      </c>
      <c r="BS74" s="128">
        <v>49510</v>
      </c>
      <c r="BT74" s="128">
        <v>2</v>
      </c>
      <c r="BU74" s="128">
        <v>60</v>
      </c>
      <c r="BV74" s="128">
        <v>10</v>
      </c>
      <c r="BW74" s="127" t="s">
        <v>295</v>
      </c>
      <c r="BX74" s="218">
        <v>12</v>
      </c>
      <c r="BY74" s="128">
        <f t="shared" si="497"/>
        <v>5</v>
      </c>
      <c r="BZ74" s="219" t="str">
        <f t="shared" si="498"/>
        <v>[5,5,0,5]</v>
      </c>
      <c r="CA74" s="42">
        <v>0</v>
      </c>
      <c r="CB74" s="42">
        <v>0</v>
      </c>
      <c r="CC74" s="42">
        <v>1</v>
      </c>
      <c r="CD74" s="42">
        <v>0</v>
      </c>
      <c r="CE74" s="42">
        <v>1</v>
      </c>
      <c r="CF74" s="42">
        <v>1</v>
      </c>
      <c r="CG74" s="42">
        <v>1</v>
      </c>
      <c r="CH74" s="42" t="str">
        <f t="shared" si="490"/>
        <v>1,1,1,1,1,1,1</v>
      </c>
      <c r="CI74" s="42" t="str">
        <f t="shared" si="619"/>
        <v>"3|1|0|0|400","7|2|0|0|400",</v>
      </c>
      <c r="CJ74" s="42">
        <v>50</v>
      </c>
      <c r="CK74" s="42">
        <v>100</v>
      </c>
      <c r="CL74" s="42">
        <v>2</v>
      </c>
      <c r="CM74" s="42"/>
      <c r="CN74" s="42"/>
      <c r="CO74" s="42"/>
      <c r="CP74" s="42"/>
      <c r="CQ74" s="42"/>
      <c r="CR74" s="42"/>
      <c r="CS74" s="53" t="s">
        <v>297</v>
      </c>
      <c r="CT74" s="53">
        <v>1</v>
      </c>
      <c r="CU74" s="42"/>
      <c r="CV74" s="42" t="str">
        <f t="shared" si="482"/>
        <v/>
      </c>
      <c r="CW74" s="42"/>
      <c r="CX74" s="42"/>
      <c r="CY74" s="42"/>
      <c r="CZ74" s="42"/>
      <c r="DA74" s="42" t="str">
        <f t="shared" si="483"/>
        <v/>
      </c>
      <c r="DB74" s="42"/>
      <c r="DC74" s="42"/>
      <c r="DD74" s="42"/>
      <c r="DE74" s="42"/>
      <c r="DF74" s="42">
        <f t="shared" si="484"/>
        <v>3</v>
      </c>
      <c r="DG74" s="42">
        <v>1</v>
      </c>
      <c r="DH74" s="42">
        <v>0</v>
      </c>
      <c r="DI74" s="42">
        <v>0</v>
      </c>
      <c r="DJ74" s="42">
        <f>F74</f>
        <v>400</v>
      </c>
      <c r="DK74" s="42" t="str">
        <f t="shared" si="485"/>
        <v/>
      </c>
      <c r="DL74" s="42">
        <v>2</v>
      </c>
      <c r="DM74" s="42">
        <v>0</v>
      </c>
      <c r="DN74" s="42">
        <v>0</v>
      </c>
      <c r="DO74" s="42">
        <f>F74</f>
        <v>400</v>
      </c>
      <c r="DP74" s="42">
        <f t="shared" si="486"/>
        <v>7</v>
      </c>
      <c r="DQ74" s="42">
        <v>2</v>
      </c>
      <c r="DR74" s="42">
        <v>0</v>
      </c>
      <c r="DS74" s="42">
        <v>0</v>
      </c>
      <c r="DT74" s="42">
        <f>F74</f>
        <v>400</v>
      </c>
      <c r="DU74" s="42" t="s">
        <v>697</v>
      </c>
      <c r="DV74" s="238">
        <f t="shared" si="487"/>
        <v>5</v>
      </c>
      <c r="DW74" s="238">
        <f t="shared" si="488"/>
        <v>5</v>
      </c>
      <c r="DX74" s="238">
        <v>0</v>
      </c>
      <c r="DY74" s="128">
        <f t="shared" si="499"/>
        <v>5</v>
      </c>
      <c r="DZ74" s="128"/>
      <c r="EK74" s="269">
        <f t="shared" si="500"/>
        <v>440</v>
      </c>
      <c r="EL74" s="270">
        <v>0.1</v>
      </c>
      <c r="EM74" s="108">
        <v>10</v>
      </c>
      <c r="EN74" s="108">
        <v>5</v>
      </c>
      <c r="EO74" s="108">
        <v>12</v>
      </c>
      <c r="EP74" s="108">
        <v>2</v>
      </c>
      <c r="EQ74" s="108">
        <v>15</v>
      </c>
      <c r="ER74" s="108">
        <v>2</v>
      </c>
      <c r="ES74" s="108">
        <f t="shared" si="501"/>
        <v>11.5555555555556</v>
      </c>
      <c r="ET74" s="108">
        <f t="shared" si="502"/>
        <v>7.5</v>
      </c>
      <c r="EU74" s="283">
        <f t="shared" si="503"/>
        <v>0.461538</v>
      </c>
      <c r="EV74" s="108">
        <f t="shared" si="504"/>
        <v>15</v>
      </c>
      <c r="EW74" s="293">
        <f t="shared" si="505"/>
        <v>0.230769</v>
      </c>
      <c r="EX74" s="108">
        <f t="shared" si="506"/>
        <v>22.5</v>
      </c>
      <c r="EY74" s="294">
        <f t="shared" si="507"/>
        <v>0.153846</v>
      </c>
      <c r="FB74" s="299"/>
      <c r="FG74" s="310"/>
      <c r="FH74" s="146">
        <v>0</v>
      </c>
      <c r="FI74" s="146">
        <v>1</v>
      </c>
      <c r="FJ74" s="310">
        <f t="shared" si="429"/>
        <v>0</v>
      </c>
      <c r="FK74" s="146">
        <f t="shared" si="508"/>
        <v>0</v>
      </c>
      <c r="FL74" s="146">
        <f t="shared" si="509"/>
        <v>1</v>
      </c>
      <c r="FM74" s="310">
        <f t="shared" si="430"/>
        <v>0</v>
      </c>
      <c r="FN74" s="146">
        <f t="shared" si="510"/>
        <v>0</v>
      </c>
      <c r="FO74" s="146">
        <f t="shared" si="511"/>
        <v>1</v>
      </c>
      <c r="FP74" s="310">
        <f t="shared" si="431"/>
        <v>0</v>
      </c>
      <c r="FQ74" s="146">
        <f t="shared" si="512"/>
        <v>0</v>
      </c>
      <c r="FR74" s="146">
        <f t="shared" si="513"/>
        <v>1</v>
      </c>
      <c r="FS74" s="310">
        <f t="shared" si="432"/>
        <v>0</v>
      </c>
      <c r="FT74" s="146">
        <f t="shared" si="514"/>
        <v>0</v>
      </c>
      <c r="FU74" s="146">
        <f t="shared" si="515"/>
        <v>1</v>
      </c>
      <c r="FV74" s="310">
        <f t="shared" si="433"/>
        <v>0</v>
      </c>
      <c r="FW74" s="146">
        <f t="shared" si="516"/>
        <v>0</v>
      </c>
      <c r="FX74" s="146">
        <f t="shared" si="517"/>
        <v>1</v>
      </c>
      <c r="FY74" s="310">
        <f t="shared" si="434"/>
        <v>0</v>
      </c>
      <c r="FZ74" s="146">
        <f t="shared" si="518"/>
        <v>0</v>
      </c>
      <c r="GA74" s="146">
        <f t="shared" si="519"/>
        <v>1</v>
      </c>
      <c r="GB74" s="310">
        <f t="shared" si="435"/>
        <v>0</v>
      </c>
      <c r="GC74" s="146">
        <f t="shared" si="520"/>
        <v>0</v>
      </c>
      <c r="GD74" s="146">
        <f t="shared" si="521"/>
        <v>1</v>
      </c>
      <c r="GE74" s="310">
        <f t="shared" si="436"/>
        <v>0</v>
      </c>
      <c r="GF74" s="146">
        <f t="shared" si="522"/>
        <v>0</v>
      </c>
      <c r="GG74" s="146">
        <f t="shared" si="523"/>
        <v>1</v>
      </c>
      <c r="GH74" s="310">
        <f t="shared" si="437"/>
        <v>0</v>
      </c>
      <c r="GI74" s="146">
        <f t="shared" si="524"/>
        <v>0</v>
      </c>
      <c r="GJ74" s="146">
        <f t="shared" si="525"/>
        <v>1</v>
      </c>
      <c r="GK74" s="310">
        <f t="shared" si="438"/>
        <v>0</v>
      </c>
      <c r="GL74" s="146">
        <f t="shared" si="526"/>
        <v>0</v>
      </c>
      <c r="GM74" s="146">
        <f t="shared" si="527"/>
        <v>2</v>
      </c>
      <c r="GN74" s="310">
        <f t="shared" si="439"/>
        <v>0</v>
      </c>
      <c r="GO74" s="146">
        <f t="shared" si="528"/>
        <v>0</v>
      </c>
      <c r="GP74" s="146">
        <f t="shared" si="529"/>
        <v>4</v>
      </c>
      <c r="GQ74" s="310">
        <f t="shared" si="440"/>
        <v>0</v>
      </c>
      <c r="GR74" s="146">
        <f t="shared" si="530"/>
        <v>0</v>
      </c>
      <c r="GS74" s="146">
        <f t="shared" si="531"/>
        <v>6</v>
      </c>
      <c r="GT74" s="310">
        <f t="shared" si="441"/>
        <v>0</v>
      </c>
      <c r="GU74" s="146">
        <f t="shared" si="532"/>
        <v>0</v>
      </c>
      <c r="GV74" s="146">
        <f t="shared" si="533"/>
        <v>8</v>
      </c>
      <c r="GW74" s="310">
        <f t="shared" si="442"/>
        <v>0</v>
      </c>
      <c r="GX74" s="146">
        <f t="shared" si="534"/>
        <v>0</v>
      </c>
      <c r="GY74" s="146">
        <f t="shared" si="535"/>
        <v>10</v>
      </c>
      <c r="GZ74" s="310">
        <f t="shared" si="443"/>
        <v>0</v>
      </c>
      <c r="HA74" s="146">
        <f t="shared" si="536"/>
        <v>0</v>
      </c>
      <c r="HB74" s="146">
        <f t="shared" si="537"/>
        <v>20</v>
      </c>
      <c r="HC74" s="310">
        <f t="shared" si="444"/>
        <v>0</v>
      </c>
      <c r="HD74" s="146">
        <f t="shared" si="538"/>
        <v>0</v>
      </c>
      <c r="HE74" s="146">
        <f t="shared" si="539"/>
        <v>40</v>
      </c>
      <c r="HF74" s="310">
        <f t="shared" si="445"/>
        <v>0</v>
      </c>
      <c r="HG74" s="146">
        <f t="shared" si="540"/>
        <v>0</v>
      </c>
      <c r="HH74" s="146">
        <f t="shared" si="541"/>
        <v>60</v>
      </c>
      <c r="HI74" s="310">
        <f t="shared" si="446"/>
        <v>0</v>
      </c>
      <c r="HJ74" s="146">
        <f t="shared" si="542"/>
        <v>0</v>
      </c>
      <c r="HK74" s="146">
        <f t="shared" si="543"/>
        <v>80</v>
      </c>
      <c r="HL74" s="310">
        <f t="shared" si="447"/>
        <v>0</v>
      </c>
      <c r="HM74" s="146">
        <f t="shared" si="544"/>
        <v>0</v>
      </c>
      <c r="HN74" s="146">
        <f t="shared" si="545"/>
        <v>100</v>
      </c>
      <c r="HO74" s="310">
        <f t="shared" si="448"/>
        <v>0</v>
      </c>
      <c r="HQ74" s="299"/>
      <c r="HV74" s="310"/>
      <c r="HW74" s="326">
        <v>1</v>
      </c>
      <c r="HX74" s="146">
        <v>1</v>
      </c>
      <c r="HY74" s="310">
        <f t="shared" si="449"/>
        <v>4.44444444444445e-5</v>
      </c>
      <c r="HZ74" s="146">
        <f t="shared" si="546"/>
        <v>1</v>
      </c>
      <c r="IA74" s="146">
        <f t="shared" si="547"/>
        <v>1</v>
      </c>
      <c r="IB74" s="310">
        <f t="shared" si="450"/>
        <v>8.8888888888889e-5</v>
      </c>
      <c r="IC74" s="146">
        <f t="shared" si="548"/>
        <v>1</v>
      </c>
      <c r="ID74" s="146">
        <f t="shared" si="549"/>
        <v>1</v>
      </c>
      <c r="IE74" s="310">
        <f t="shared" si="451"/>
        <v>0.000133333333333333</v>
      </c>
      <c r="IF74" s="146">
        <f t="shared" si="550"/>
        <v>1</v>
      </c>
      <c r="IG74" s="146">
        <f t="shared" si="551"/>
        <v>1</v>
      </c>
      <c r="IH74" s="310">
        <f t="shared" si="452"/>
        <v>0.000177777777777778</v>
      </c>
      <c r="II74" s="146">
        <f t="shared" si="552"/>
        <v>1</v>
      </c>
      <c r="IJ74" s="146">
        <f t="shared" si="553"/>
        <v>1</v>
      </c>
      <c r="IK74" s="310">
        <f t="shared" si="453"/>
        <v>0.000222222222222222</v>
      </c>
      <c r="IL74" s="146">
        <f t="shared" si="554"/>
        <v>1</v>
      </c>
      <c r="IM74" s="146">
        <f t="shared" si="555"/>
        <v>1</v>
      </c>
      <c r="IN74" s="310">
        <f t="shared" si="454"/>
        <v>0.000444444444444445</v>
      </c>
      <c r="IO74" s="146">
        <f t="shared" si="556"/>
        <v>1</v>
      </c>
      <c r="IP74" s="146">
        <f t="shared" si="557"/>
        <v>1</v>
      </c>
      <c r="IQ74" s="310">
        <f t="shared" si="455"/>
        <v>0.00088888888888889</v>
      </c>
      <c r="IR74" s="146">
        <f t="shared" si="558"/>
        <v>1</v>
      </c>
      <c r="IS74" s="146">
        <f t="shared" si="559"/>
        <v>1</v>
      </c>
      <c r="IT74" s="310">
        <f t="shared" si="456"/>
        <v>0.00133333333333333</v>
      </c>
      <c r="IU74" s="146">
        <f t="shared" si="560"/>
        <v>1</v>
      </c>
      <c r="IV74" s="146">
        <f t="shared" si="561"/>
        <v>1</v>
      </c>
      <c r="IW74" s="310">
        <f t="shared" si="457"/>
        <v>0.00177777777777778</v>
      </c>
      <c r="IX74" s="146">
        <f t="shared" si="562"/>
        <v>1</v>
      </c>
      <c r="IY74" s="146">
        <f t="shared" si="563"/>
        <v>1</v>
      </c>
      <c r="IZ74" s="310">
        <f t="shared" si="458"/>
        <v>0.00222222222222222</v>
      </c>
      <c r="JA74" s="146">
        <f t="shared" si="564"/>
        <v>1</v>
      </c>
      <c r="JB74" s="146">
        <f t="shared" si="565"/>
        <v>1</v>
      </c>
      <c r="JC74" s="310">
        <f t="shared" si="459"/>
        <v>0.00444444444444445</v>
      </c>
      <c r="JD74" s="146">
        <f t="shared" si="566"/>
        <v>1</v>
      </c>
      <c r="JE74" s="146">
        <f t="shared" si="567"/>
        <v>1</v>
      </c>
      <c r="JF74" s="310">
        <f t="shared" si="460"/>
        <v>0.0088888888888889</v>
      </c>
      <c r="JG74" s="146">
        <f t="shared" si="568"/>
        <v>1</v>
      </c>
      <c r="JH74" s="146">
        <f t="shared" si="569"/>
        <v>1</v>
      </c>
      <c r="JI74" s="310">
        <f t="shared" si="461"/>
        <v>0.0133333333333333</v>
      </c>
      <c r="JJ74" s="146">
        <f t="shared" si="570"/>
        <v>1</v>
      </c>
      <c r="JK74" s="146">
        <f t="shared" si="571"/>
        <v>1</v>
      </c>
      <c r="JL74" s="310">
        <f t="shared" si="462"/>
        <v>0.0177777777777778</v>
      </c>
      <c r="JM74" s="146">
        <f t="shared" si="572"/>
        <v>1</v>
      </c>
      <c r="JN74" s="146">
        <f t="shared" si="573"/>
        <v>1</v>
      </c>
      <c r="JO74" s="310">
        <f t="shared" si="463"/>
        <v>0.0222222222222222</v>
      </c>
      <c r="JP74" s="146">
        <f t="shared" si="574"/>
        <v>1</v>
      </c>
      <c r="JQ74" s="146">
        <f t="shared" si="575"/>
        <v>1</v>
      </c>
      <c r="JR74" s="310">
        <f t="shared" si="464"/>
        <v>0.0444444444444445</v>
      </c>
      <c r="JS74" s="146">
        <f t="shared" si="576"/>
        <v>1</v>
      </c>
      <c r="JT74" s="146">
        <f t="shared" si="577"/>
        <v>1</v>
      </c>
      <c r="JU74" s="310">
        <f t="shared" si="465"/>
        <v>0.088888888888889</v>
      </c>
      <c r="JV74" s="146">
        <f t="shared" si="578"/>
        <v>1</v>
      </c>
      <c r="JW74" s="146">
        <f t="shared" si="579"/>
        <v>1</v>
      </c>
      <c r="JX74" s="310">
        <f t="shared" si="466"/>
        <v>0.133333333333333</v>
      </c>
      <c r="JY74" s="146">
        <f t="shared" si="580"/>
        <v>1</v>
      </c>
      <c r="JZ74" s="146">
        <f t="shared" si="581"/>
        <v>1</v>
      </c>
      <c r="KA74" s="310">
        <f t="shared" si="467"/>
        <v>0.177777777777778</v>
      </c>
      <c r="KB74" s="146">
        <f t="shared" si="582"/>
        <v>1</v>
      </c>
      <c r="KC74" s="146">
        <f t="shared" si="583"/>
        <v>1</v>
      </c>
      <c r="KD74" s="310">
        <f t="shared" si="468"/>
        <v>0.222222222222222</v>
      </c>
      <c r="KI74" s="334">
        <f t="shared" ref="KI74:LB74" si="622">$AI74*KI$4/10000*$F74*KI$3/$KQ$1</f>
        <v>0</v>
      </c>
      <c r="KJ74" s="334">
        <f t="shared" si="622"/>
        <v>0</v>
      </c>
      <c r="KK74" s="334">
        <f t="shared" si="622"/>
        <v>0</v>
      </c>
      <c r="KL74" s="334">
        <f t="shared" si="622"/>
        <v>0</v>
      </c>
      <c r="KM74" s="334">
        <f t="shared" si="622"/>
        <v>0</v>
      </c>
      <c r="KN74" s="334">
        <f t="shared" si="622"/>
        <v>0</v>
      </c>
      <c r="KO74" s="334">
        <f t="shared" si="622"/>
        <v>0</v>
      </c>
      <c r="KP74" s="334">
        <f t="shared" si="622"/>
        <v>0</v>
      </c>
      <c r="KQ74" s="334">
        <f t="shared" si="622"/>
        <v>0</v>
      </c>
      <c r="KR74" s="334">
        <f t="shared" si="622"/>
        <v>0</v>
      </c>
      <c r="KS74" s="334">
        <f t="shared" si="622"/>
        <v>0</v>
      </c>
      <c r="KT74" s="334">
        <f t="shared" si="622"/>
        <v>0</v>
      </c>
      <c r="KU74" s="334">
        <f t="shared" si="622"/>
        <v>0</v>
      </c>
      <c r="KV74" s="334">
        <f t="shared" si="622"/>
        <v>0</v>
      </c>
      <c r="KW74" s="334">
        <f t="shared" si="622"/>
        <v>0</v>
      </c>
      <c r="KX74" s="334">
        <f t="shared" si="622"/>
        <v>0</v>
      </c>
      <c r="KY74" s="334">
        <f t="shared" si="622"/>
        <v>0</v>
      </c>
      <c r="KZ74" s="334">
        <f t="shared" si="622"/>
        <v>0</v>
      </c>
      <c r="LA74" s="334">
        <f t="shared" si="622"/>
        <v>0</v>
      </c>
      <c r="LB74" s="334">
        <f t="shared" si="622"/>
        <v>0</v>
      </c>
      <c r="LI74" s="91">
        <v>0.08</v>
      </c>
      <c r="LJ74" s="91">
        <v>0.32</v>
      </c>
      <c r="LK74" s="91">
        <v>0.4</v>
      </c>
      <c r="LN74" s="108"/>
      <c r="LO74" s="343">
        <v>0.05</v>
      </c>
      <c r="LP74" s="343">
        <v>0.05</v>
      </c>
      <c r="LQ74" s="343">
        <v>0.05</v>
      </c>
      <c r="LR74" s="343">
        <v>0.05</v>
      </c>
      <c r="LS74" s="343">
        <v>0.05</v>
      </c>
      <c r="LT74" s="343">
        <v>0.025</v>
      </c>
      <c r="LU74" s="343">
        <v>0.025</v>
      </c>
      <c r="LV74" s="343">
        <v>0.025</v>
      </c>
      <c r="LW74" s="343">
        <v>0.025</v>
      </c>
      <c r="LX74" s="343">
        <v>0.025</v>
      </c>
      <c r="LY74" s="343">
        <v>0.005</v>
      </c>
      <c r="LZ74" s="343">
        <v>0.005</v>
      </c>
      <c r="MA74" s="343">
        <v>0.005</v>
      </c>
      <c r="MB74" s="343">
        <v>0.005</v>
      </c>
      <c r="MC74" s="343">
        <v>0.005</v>
      </c>
      <c r="MD74" s="343">
        <v>0.0009</v>
      </c>
      <c r="ME74" s="343">
        <v>0.0009</v>
      </c>
      <c r="MF74" s="343">
        <v>0.0009</v>
      </c>
      <c r="MG74" s="343">
        <v>0.0009</v>
      </c>
      <c r="MH74" s="343">
        <v>0.0009</v>
      </c>
      <c r="MI74" s="343">
        <v>0.0006</v>
      </c>
      <c r="MJ74" s="343">
        <v>0.00045</v>
      </c>
      <c r="MK74" s="343">
        <v>0.0004</v>
      </c>
      <c r="ML74" s="343">
        <v>0.0003</v>
      </c>
      <c r="MM74" s="343">
        <v>0.00025</v>
      </c>
      <c r="MN74" s="343">
        <v>0.00025</v>
      </c>
      <c r="MO74" s="343">
        <v>0.0002</v>
      </c>
      <c r="MP74" s="343">
        <v>0.0002</v>
      </c>
      <c r="MQ74" s="343"/>
      <c r="MR74" s="104">
        <v>1</v>
      </c>
      <c r="MS74" s="104">
        <v>1</v>
      </c>
      <c r="MT74" s="104">
        <v>1</v>
      </c>
      <c r="MU74" s="104">
        <v>1</v>
      </c>
      <c r="MV74" s="104">
        <v>1</v>
      </c>
      <c r="MW74" s="104">
        <v>1</v>
      </c>
      <c r="MX74" s="91">
        <v>3</v>
      </c>
      <c r="MY74" s="91">
        <v>3</v>
      </c>
      <c r="MZ74" s="91">
        <v>3</v>
      </c>
      <c r="NA74" s="91">
        <v>3</v>
      </c>
      <c r="NB74" s="91">
        <v>3</v>
      </c>
      <c r="NC74" s="91">
        <v>3</v>
      </c>
      <c r="ND74" s="91">
        <v>3</v>
      </c>
      <c r="NE74" s="91">
        <v>3</v>
      </c>
      <c r="NF74" s="91">
        <v>3</v>
      </c>
      <c r="NG74" s="91">
        <v>5</v>
      </c>
      <c r="NH74" s="91">
        <v>5</v>
      </c>
      <c r="NI74" s="91">
        <v>5</v>
      </c>
      <c r="NJ74" s="91">
        <v>5</v>
      </c>
      <c r="NK74" s="91">
        <v>5</v>
      </c>
      <c r="NL74" s="91">
        <v>5</v>
      </c>
      <c r="NM74" s="91">
        <v>5</v>
      </c>
      <c r="NN74" s="91">
        <v>5</v>
      </c>
      <c r="NO74" s="91">
        <v>5</v>
      </c>
      <c r="NP74" s="91">
        <v>5</v>
      </c>
      <c r="NQ74" s="91">
        <v>5</v>
      </c>
      <c r="NR74" s="91">
        <v>5</v>
      </c>
      <c r="NS74" s="91">
        <v>5</v>
      </c>
      <c r="NU74" s="345">
        <f t="shared" si="585"/>
        <v>0.02</v>
      </c>
      <c r="NV74" s="345">
        <f t="shared" si="586"/>
        <v>0.04</v>
      </c>
      <c r="NW74" s="345">
        <f t="shared" si="587"/>
        <v>0.06</v>
      </c>
      <c r="NX74" s="345">
        <f t="shared" si="588"/>
        <v>0.08</v>
      </c>
      <c r="NY74" s="345">
        <f t="shared" si="589"/>
        <v>0.1</v>
      </c>
      <c r="NZ74" s="345">
        <f t="shared" si="590"/>
        <v>0.1</v>
      </c>
      <c r="OA74" s="345">
        <f t="shared" si="591"/>
        <v>0.0666666666666667</v>
      </c>
      <c r="OB74" s="345">
        <f t="shared" si="592"/>
        <v>0.1</v>
      </c>
      <c r="OC74" s="345">
        <f t="shared" si="593"/>
        <v>0.133333333333333</v>
      </c>
      <c r="OD74" s="345">
        <f t="shared" si="594"/>
        <v>0.166666666666667</v>
      </c>
      <c r="OE74" s="345">
        <f t="shared" si="595"/>
        <v>0.0666666666666667</v>
      </c>
      <c r="OF74" s="345">
        <f t="shared" si="596"/>
        <v>0.133333333333333</v>
      </c>
      <c r="OG74" s="345">
        <f t="shared" si="597"/>
        <v>0.2</v>
      </c>
      <c r="OH74" s="345">
        <f t="shared" si="598"/>
        <v>0.266666666666667</v>
      </c>
      <c r="OI74" s="345">
        <f t="shared" si="599"/>
        <v>0.333333333333333</v>
      </c>
      <c r="OJ74" s="345">
        <f t="shared" si="600"/>
        <v>0.072</v>
      </c>
      <c r="OK74" s="345">
        <f t="shared" si="601"/>
        <v>0.144</v>
      </c>
      <c r="OL74" s="345">
        <f t="shared" si="602"/>
        <v>0.216</v>
      </c>
      <c r="OM74" s="345">
        <f t="shared" si="603"/>
        <v>0.288</v>
      </c>
      <c r="ON74" s="345">
        <f t="shared" si="604"/>
        <v>0.36</v>
      </c>
      <c r="OO74" s="345">
        <f t="shared" si="605"/>
        <v>0.36</v>
      </c>
      <c r="OP74" s="345">
        <f t="shared" si="606"/>
        <v>0.36</v>
      </c>
      <c r="OQ74" s="345">
        <f t="shared" si="607"/>
        <v>0.4</v>
      </c>
      <c r="OR74" s="345">
        <f t="shared" si="608"/>
        <v>0.36</v>
      </c>
      <c r="OS74" s="345">
        <f t="shared" si="609"/>
        <v>0.35</v>
      </c>
      <c r="OT74" s="345">
        <f t="shared" si="610"/>
        <v>0.4</v>
      </c>
      <c r="OU74" s="345">
        <f t="shared" si="611"/>
        <v>0.36</v>
      </c>
      <c r="OV74" s="345">
        <f t="shared" si="612"/>
        <v>0.4</v>
      </c>
      <c r="OX74"/>
      <c r="OY74"/>
      <c r="OZ74"/>
      <c r="PA74"/>
      <c r="PB74"/>
      <c r="PC74"/>
      <c r="PD74"/>
      <c r="PE74" s="369"/>
      <c r="PF74" s="370">
        <f>PF$3*$F74*$AG74*PF$4/'[1]Sheet3 '!$AJ$5</f>
        <v>0.112</v>
      </c>
      <c r="PG74" s="370">
        <f>PG$3*$F74*$AG74*PG$4/'[1]Sheet3 '!$AJ$5</f>
        <v>0.11196</v>
      </c>
      <c r="PH74" s="370">
        <f>PH$3*$F74*$AG74*PH$4/'[1]Sheet3 '!$AJ$5</f>
        <v>0.112</v>
      </c>
      <c r="PI74" s="370">
        <f>PI$3*$F74*$AG74*PI$4/'[1]Sheet3 '!$AJ$5</f>
        <v>0.1008</v>
      </c>
      <c r="PJ74" s="370">
        <f>PJ$3*$F74*$AG74*PJ$4/'[1]Sheet3 '!$AJ$5</f>
        <v>0.1008</v>
      </c>
      <c r="PK74" s="370">
        <f>PK$3*$F74*$AG74*PK$4/'[1]Sheet3 '!$AJ$5</f>
        <v>0.096</v>
      </c>
      <c r="PL74" s="370">
        <f>PL$3*$F74*$AG74*PL$4/'[1]Sheet3 '!$AJ$5</f>
        <v>0.0864</v>
      </c>
      <c r="PM74" s="370">
        <f>PM$3*$F74*$AG74*PM$4/'[1]Sheet3 '!$AJ$5</f>
        <v>0.0816</v>
      </c>
      <c r="PN74" s="370">
        <f>PN$3*$F74*$AG74*PN$4/'[1]Sheet3 '!$AJ$5</f>
        <v>0.07408</v>
      </c>
      <c r="PO74" s="370">
        <f>PO$3*$F74*$AG74*PO$4/'[1]Sheet3 '!$AJ$5</f>
        <v>0.064</v>
      </c>
      <c r="PP74" s="370">
        <f>PP$3*$F74*$AG74*PP$4/'[1]Sheet3 '!$AJ$5</f>
        <v>0.0576</v>
      </c>
      <c r="PQ74" s="370">
        <f>PQ$3*$F74*$AG74*PQ$4/'[1]Sheet3 '!$AJ$5</f>
        <v>0.0512</v>
      </c>
      <c r="PR74" s="370">
        <f>PR$3*$F74*$AG74*PR$4/'[1]Sheet3 '!$AJ$5</f>
        <v>0.032</v>
      </c>
      <c r="PS74" s="367"/>
      <c r="PT74" s="367"/>
      <c r="PU74" s="367"/>
    </row>
    <row r="75" s="91" customFormat="1" ht="16.2" spans="1:437">
      <c r="A75" s="39">
        <v>71</v>
      </c>
      <c r="B75" s="91" t="s">
        <v>698</v>
      </c>
      <c r="C75" s="39">
        <v>6</v>
      </c>
      <c r="D75" s="39">
        <v>-1</v>
      </c>
      <c r="E75" s="39"/>
      <c r="F75" s="39">
        <v>550</v>
      </c>
      <c r="G75" s="114" t="s">
        <v>570</v>
      </c>
      <c r="H75" s="39">
        <f t="shared" si="492"/>
        <v>550</v>
      </c>
      <c r="I75" s="127"/>
      <c r="J75" s="39">
        <f t="shared" si="621"/>
        <v>550</v>
      </c>
      <c r="K75" s="127" t="s">
        <v>699</v>
      </c>
      <c r="L75" s="127"/>
      <c r="M75" s="128">
        <v>75</v>
      </c>
      <c r="N75" s="39">
        <f t="shared" si="617"/>
        <v>0</v>
      </c>
      <c r="O75" s="39">
        <f t="shared" si="618"/>
        <v>0</v>
      </c>
      <c r="P75" s="39">
        <v>0</v>
      </c>
      <c r="Q75" s="140">
        <v>0.3819438</v>
      </c>
      <c r="R75" s="91">
        <v>5</v>
      </c>
      <c r="S75" s="141">
        <v>0</v>
      </c>
      <c r="T75" s="146">
        <f t="shared" si="493"/>
        <v>0.183333</v>
      </c>
      <c r="U75" s="143">
        <f t="shared" si="481"/>
        <v>4</v>
      </c>
      <c r="V75" s="143" t="s">
        <v>287</v>
      </c>
      <c r="W75" s="147">
        <v>0</v>
      </c>
      <c r="X75" s="143">
        <v>15</v>
      </c>
      <c r="Y75" s="166">
        <v>1</v>
      </c>
      <c r="Z75" s="143" t="str">
        <f t="shared" si="470"/>
        <v>[[0,1],[0,1],[0,1],[0,1],[0,1],[0,1],[0,1],[0,1],[0,1],[0,1],[0,2],[0,4],[0,6],[0,8],[0,10],[0,20],[0,40],[0,60],[0,80],[0,100]]</v>
      </c>
      <c r="AA75" s="143">
        <v>1</v>
      </c>
      <c r="AB75" s="143">
        <v>1</v>
      </c>
      <c r="AC75" s="143" t="str">
        <f t="shared" si="494"/>
        <v>[[1,1],[1,1],[1,1],[1,1],[1,1],[1,1],[1,1],[1,1],[1,1],[1,1],[1,1],[1,1],[1,1],[1,1],[1,1],[1,1],[1,1],[1,1],[1,1],[1,1]]</v>
      </c>
      <c r="AD75" s="39">
        <v>0</v>
      </c>
      <c r="AE75" s="169">
        <v>0.25</v>
      </c>
      <c r="AF75" s="168">
        <f t="shared" si="478"/>
        <v>0</v>
      </c>
      <c r="AG75" s="168">
        <v>0.1</v>
      </c>
      <c r="AH75" s="168">
        <v>0</v>
      </c>
      <c r="AI75" s="186">
        <v>0</v>
      </c>
      <c r="AJ75" s="168">
        <v>0.02</v>
      </c>
      <c r="AK75" s="186">
        <v>0.008</v>
      </c>
      <c r="AL75" s="187">
        <v>0.0002</v>
      </c>
      <c r="AM75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75" s="39" t="str">
        <f t="shared" si="471"/>
        <v>[[10,5],[12,2],[15,2]]</v>
      </c>
      <c r="AO75" s="195" t="str">
        <f t="shared" si="424"/>
        <v>[0.634615,0.317308,0.211538]</v>
      </c>
      <c r="AP75" s="195">
        <v>0</v>
      </c>
      <c r="AQ75" s="195">
        <v>1</v>
      </c>
      <c r="AR75" s="195">
        <f t="shared" si="496"/>
        <v>1</v>
      </c>
      <c r="AS75" s="195">
        <v>1</v>
      </c>
      <c r="AT75" s="195">
        <v>1</v>
      </c>
      <c r="AU75" s="196" t="s">
        <v>695</v>
      </c>
      <c r="AV75" s="195">
        <v>4</v>
      </c>
      <c r="AW75" s="199">
        <v>16</v>
      </c>
      <c r="AX75" s="39">
        <v>1</v>
      </c>
      <c r="AY75" s="39">
        <v>0</v>
      </c>
      <c r="AZ75" s="96">
        <v>3</v>
      </c>
      <c r="BA75" s="39">
        <v>6</v>
      </c>
      <c r="BB75" s="96" t="s">
        <v>365</v>
      </c>
      <c r="BC75" s="39">
        <v>1</v>
      </c>
      <c r="BD75" s="115">
        <v>1.5</v>
      </c>
      <c r="BE75" s="39"/>
      <c r="BF75" s="39"/>
      <c r="BG75" s="39">
        <v>1</v>
      </c>
      <c r="BH75" s="39">
        <v>1</v>
      </c>
      <c r="BI75" s="39" t="s">
        <v>573</v>
      </c>
      <c r="BJ75" s="205">
        <v>1</v>
      </c>
      <c r="BK75" s="203">
        <v>1</v>
      </c>
      <c r="BL75" s="74">
        <v>2</v>
      </c>
      <c r="BM75" s="96" t="s">
        <v>291</v>
      </c>
      <c r="BN75" s="39">
        <v>1</v>
      </c>
      <c r="BO75" s="39" t="s">
        <v>292</v>
      </c>
      <c r="BP75" s="39" t="s">
        <v>489</v>
      </c>
      <c r="BQ75" s="213" t="s">
        <v>700</v>
      </c>
      <c r="BR75" s="213" t="s">
        <v>700</v>
      </c>
      <c r="BS75" s="128">
        <v>49320</v>
      </c>
      <c r="BT75" s="128">
        <v>2</v>
      </c>
      <c r="BU75" s="128">
        <v>60</v>
      </c>
      <c r="BV75" s="128">
        <v>10</v>
      </c>
      <c r="BW75" s="127" t="s">
        <v>295</v>
      </c>
      <c r="BX75" s="218">
        <v>12</v>
      </c>
      <c r="BY75" s="128">
        <f t="shared" si="497"/>
        <v>5</v>
      </c>
      <c r="BZ75" s="219" t="str">
        <f t="shared" si="498"/>
        <v>[5,5,0,5]</v>
      </c>
      <c r="CA75" s="42">
        <v>0</v>
      </c>
      <c r="CB75" s="42">
        <v>0</v>
      </c>
      <c r="CC75" s="42">
        <v>1</v>
      </c>
      <c r="CD75" s="42">
        <v>1</v>
      </c>
      <c r="CE75" s="42">
        <v>0</v>
      </c>
      <c r="CF75" s="42">
        <v>1</v>
      </c>
      <c r="CG75" s="42">
        <v>0</v>
      </c>
      <c r="CH75" s="42" t="str">
        <f t="shared" si="490"/>
        <v>1,1,1,1,1,1,1</v>
      </c>
      <c r="CI75" s="42" t="str">
        <f t="shared" si="619"/>
        <v>"3|2|0|0|550","4|1|0|0|550",</v>
      </c>
      <c r="CJ75" s="42">
        <v>50</v>
      </c>
      <c r="CK75" s="42">
        <v>100</v>
      </c>
      <c r="CL75" s="42">
        <v>2</v>
      </c>
      <c r="CM75" s="42"/>
      <c r="CN75" s="42"/>
      <c r="CO75" s="42"/>
      <c r="CP75" s="42"/>
      <c r="CQ75" s="42"/>
      <c r="CR75" s="42"/>
      <c r="CS75" s="53" t="s">
        <v>297</v>
      </c>
      <c r="CT75" s="53">
        <v>1</v>
      </c>
      <c r="CU75" s="42"/>
      <c r="CV75" s="42" t="str">
        <f t="shared" si="482"/>
        <v/>
      </c>
      <c r="CW75" s="42"/>
      <c r="CX75" s="42"/>
      <c r="CY75" s="42"/>
      <c r="CZ75" s="42"/>
      <c r="DA75" s="42" t="str">
        <f t="shared" si="483"/>
        <v/>
      </c>
      <c r="DB75" s="42"/>
      <c r="DC75" s="42"/>
      <c r="DD75" s="42"/>
      <c r="DE75" s="42"/>
      <c r="DF75" s="42">
        <f t="shared" si="484"/>
        <v>3</v>
      </c>
      <c r="DG75" s="42">
        <v>2</v>
      </c>
      <c r="DH75" s="42">
        <v>0</v>
      </c>
      <c r="DI75" s="42">
        <v>0</v>
      </c>
      <c r="DJ75" s="42">
        <f>F75</f>
        <v>550</v>
      </c>
      <c r="DK75" s="42">
        <f t="shared" si="485"/>
        <v>4</v>
      </c>
      <c r="DL75" s="42">
        <v>1</v>
      </c>
      <c r="DM75" s="42">
        <v>0</v>
      </c>
      <c r="DN75" s="42">
        <v>0</v>
      </c>
      <c r="DO75" s="42">
        <f>F75</f>
        <v>550</v>
      </c>
      <c r="DP75" s="42" t="str">
        <f t="shared" si="486"/>
        <v/>
      </c>
      <c r="DQ75" s="42">
        <v>2</v>
      </c>
      <c r="DR75" s="42">
        <v>0</v>
      </c>
      <c r="DS75" s="42">
        <v>0</v>
      </c>
      <c r="DT75" s="42">
        <f>F75</f>
        <v>550</v>
      </c>
      <c r="DU75" s="42" t="s">
        <v>701</v>
      </c>
      <c r="DV75" s="238">
        <f t="shared" si="487"/>
        <v>5</v>
      </c>
      <c r="DW75" s="238">
        <f t="shared" si="488"/>
        <v>5</v>
      </c>
      <c r="DX75" s="238">
        <v>0</v>
      </c>
      <c r="DY75" s="128">
        <f t="shared" si="499"/>
        <v>5</v>
      </c>
      <c r="DZ75" s="128"/>
      <c r="EK75" s="269">
        <f t="shared" si="500"/>
        <v>605</v>
      </c>
      <c r="EL75" s="270">
        <v>0.1</v>
      </c>
      <c r="EM75" s="108">
        <v>10</v>
      </c>
      <c r="EN75" s="108">
        <v>5</v>
      </c>
      <c r="EO75" s="108">
        <v>12</v>
      </c>
      <c r="EP75" s="108">
        <v>2</v>
      </c>
      <c r="EQ75" s="108">
        <v>15</v>
      </c>
      <c r="ER75" s="108">
        <v>2</v>
      </c>
      <c r="ES75" s="108">
        <f t="shared" si="501"/>
        <v>11.5555555555556</v>
      </c>
      <c r="ET75" s="108">
        <f t="shared" si="502"/>
        <v>7.5</v>
      </c>
      <c r="EU75" s="283">
        <f t="shared" si="503"/>
        <v>0.634615</v>
      </c>
      <c r="EV75" s="108">
        <f t="shared" si="504"/>
        <v>15</v>
      </c>
      <c r="EW75" s="293">
        <f t="shared" si="505"/>
        <v>0.317308</v>
      </c>
      <c r="EX75" s="108">
        <f t="shared" si="506"/>
        <v>22.5</v>
      </c>
      <c r="EY75" s="294">
        <f t="shared" si="507"/>
        <v>0.211538</v>
      </c>
      <c r="FB75" s="299"/>
      <c r="FG75" s="310"/>
      <c r="FH75" s="146">
        <v>0</v>
      </c>
      <c r="FI75" s="146">
        <v>1</v>
      </c>
      <c r="FJ75" s="310">
        <f t="shared" si="429"/>
        <v>0</v>
      </c>
      <c r="FK75" s="146">
        <f t="shared" si="508"/>
        <v>0</v>
      </c>
      <c r="FL75" s="146">
        <f t="shared" si="509"/>
        <v>1</v>
      </c>
      <c r="FM75" s="310">
        <f t="shared" si="430"/>
        <v>0</v>
      </c>
      <c r="FN75" s="146">
        <f t="shared" si="510"/>
        <v>0</v>
      </c>
      <c r="FO75" s="146">
        <f t="shared" si="511"/>
        <v>1</v>
      </c>
      <c r="FP75" s="310">
        <f t="shared" si="431"/>
        <v>0</v>
      </c>
      <c r="FQ75" s="146">
        <f t="shared" si="512"/>
        <v>0</v>
      </c>
      <c r="FR75" s="146">
        <f t="shared" si="513"/>
        <v>1</v>
      </c>
      <c r="FS75" s="310">
        <f t="shared" si="432"/>
        <v>0</v>
      </c>
      <c r="FT75" s="146">
        <f t="shared" si="514"/>
        <v>0</v>
      </c>
      <c r="FU75" s="146">
        <f t="shared" si="515"/>
        <v>1</v>
      </c>
      <c r="FV75" s="310">
        <f t="shared" si="433"/>
        <v>0</v>
      </c>
      <c r="FW75" s="146">
        <f t="shared" si="516"/>
        <v>0</v>
      </c>
      <c r="FX75" s="146">
        <f t="shared" si="517"/>
        <v>1</v>
      </c>
      <c r="FY75" s="310">
        <f t="shared" si="434"/>
        <v>0</v>
      </c>
      <c r="FZ75" s="146">
        <f t="shared" si="518"/>
        <v>0</v>
      </c>
      <c r="GA75" s="146">
        <f t="shared" si="519"/>
        <v>1</v>
      </c>
      <c r="GB75" s="310">
        <f t="shared" si="435"/>
        <v>0</v>
      </c>
      <c r="GC75" s="146">
        <f t="shared" si="520"/>
        <v>0</v>
      </c>
      <c r="GD75" s="146">
        <f t="shared" si="521"/>
        <v>1</v>
      </c>
      <c r="GE75" s="310">
        <f t="shared" si="436"/>
        <v>0</v>
      </c>
      <c r="GF75" s="146">
        <f t="shared" si="522"/>
        <v>0</v>
      </c>
      <c r="GG75" s="146">
        <f t="shared" si="523"/>
        <v>1</v>
      </c>
      <c r="GH75" s="310">
        <f t="shared" si="437"/>
        <v>0</v>
      </c>
      <c r="GI75" s="146">
        <f t="shared" si="524"/>
        <v>0</v>
      </c>
      <c r="GJ75" s="146">
        <f t="shared" si="525"/>
        <v>1</v>
      </c>
      <c r="GK75" s="310">
        <f t="shared" si="438"/>
        <v>0</v>
      </c>
      <c r="GL75" s="146">
        <f t="shared" si="526"/>
        <v>0</v>
      </c>
      <c r="GM75" s="146">
        <f t="shared" si="527"/>
        <v>2</v>
      </c>
      <c r="GN75" s="310">
        <f t="shared" si="439"/>
        <v>0</v>
      </c>
      <c r="GO75" s="146">
        <f t="shared" si="528"/>
        <v>0</v>
      </c>
      <c r="GP75" s="146">
        <f t="shared" si="529"/>
        <v>4</v>
      </c>
      <c r="GQ75" s="310">
        <f t="shared" si="440"/>
        <v>0</v>
      </c>
      <c r="GR75" s="146">
        <f t="shared" si="530"/>
        <v>0</v>
      </c>
      <c r="GS75" s="146">
        <f t="shared" si="531"/>
        <v>6</v>
      </c>
      <c r="GT75" s="310">
        <f t="shared" si="441"/>
        <v>0</v>
      </c>
      <c r="GU75" s="146">
        <f t="shared" si="532"/>
        <v>0</v>
      </c>
      <c r="GV75" s="146">
        <f t="shared" si="533"/>
        <v>8</v>
      </c>
      <c r="GW75" s="310">
        <f t="shared" si="442"/>
        <v>0</v>
      </c>
      <c r="GX75" s="146">
        <f t="shared" si="534"/>
        <v>0</v>
      </c>
      <c r="GY75" s="146">
        <f t="shared" si="535"/>
        <v>10</v>
      </c>
      <c r="GZ75" s="310">
        <f t="shared" si="443"/>
        <v>0</v>
      </c>
      <c r="HA75" s="146">
        <f t="shared" si="536"/>
        <v>0</v>
      </c>
      <c r="HB75" s="146">
        <f t="shared" si="537"/>
        <v>20</v>
      </c>
      <c r="HC75" s="310">
        <f t="shared" si="444"/>
        <v>0</v>
      </c>
      <c r="HD75" s="146">
        <f t="shared" si="538"/>
        <v>0</v>
      </c>
      <c r="HE75" s="146">
        <f t="shared" si="539"/>
        <v>40</v>
      </c>
      <c r="HF75" s="310">
        <f t="shared" si="445"/>
        <v>0</v>
      </c>
      <c r="HG75" s="146">
        <f t="shared" si="540"/>
        <v>0</v>
      </c>
      <c r="HH75" s="146">
        <f t="shared" si="541"/>
        <v>60</v>
      </c>
      <c r="HI75" s="310">
        <f t="shared" si="446"/>
        <v>0</v>
      </c>
      <c r="HJ75" s="146">
        <f t="shared" si="542"/>
        <v>0</v>
      </c>
      <c r="HK75" s="146">
        <f t="shared" si="543"/>
        <v>80</v>
      </c>
      <c r="HL75" s="310">
        <f t="shared" si="447"/>
        <v>0</v>
      </c>
      <c r="HM75" s="146">
        <f t="shared" si="544"/>
        <v>0</v>
      </c>
      <c r="HN75" s="146">
        <f t="shared" si="545"/>
        <v>100</v>
      </c>
      <c r="HO75" s="310">
        <f t="shared" si="448"/>
        <v>0</v>
      </c>
      <c r="HQ75" s="299"/>
      <c r="HV75" s="310"/>
      <c r="HW75" s="326">
        <v>1</v>
      </c>
      <c r="HX75" s="146">
        <v>1</v>
      </c>
      <c r="HY75" s="310">
        <f t="shared" si="449"/>
        <v>6.11111111111112e-5</v>
      </c>
      <c r="HZ75" s="146">
        <f t="shared" si="546"/>
        <v>1</v>
      </c>
      <c r="IA75" s="146">
        <f t="shared" si="547"/>
        <v>1</v>
      </c>
      <c r="IB75" s="310">
        <f t="shared" si="450"/>
        <v>0.000122222222222222</v>
      </c>
      <c r="IC75" s="146">
        <f t="shared" si="548"/>
        <v>1</v>
      </c>
      <c r="ID75" s="146">
        <f t="shared" si="549"/>
        <v>1</v>
      </c>
      <c r="IE75" s="310">
        <f t="shared" si="451"/>
        <v>0.000183333333333333</v>
      </c>
      <c r="IF75" s="146">
        <f t="shared" si="550"/>
        <v>1</v>
      </c>
      <c r="IG75" s="146">
        <f t="shared" si="551"/>
        <v>1</v>
      </c>
      <c r="IH75" s="310">
        <f t="shared" si="452"/>
        <v>0.000244444444444445</v>
      </c>
      <c r="II75" s="146">
        <f t="shared" si="552"/>
        <v>1</v>
      </c>
      <c r="IJ75" s="146">
        <f t="shared" si="553"/>
        <v>1</v>
      </c>
      <c r="IK75" s="310">
        <f t="shared" si="453"/>
        <v>0.000305555555555556</v>
      </c>
      <c r="IL75" s="146">
        <f t="shared" si="554"/>
        <v>1</v>
      </c>
      <c r="IM75" s="146">
        <f t="shared" si="555"/>
        <v>1</v>
      </c>
      <c r="IN75" s="310">
        <f t="shared" si="454"/>
        <v>0.000611111111111112</v>
      </c>
      <c r="IO75" s="146">
        <f t="shared" si="556"/>
        <v>1</v>
      </c>
      <c r="IP75" s="146">
        <f t="shared" si="557"/>
        <v>1</v>
      </c>
      <c r="IQ75" s="310">
        <f t="shared" si="455"/>
        <v>0.00122222222222222</v>
      </c>
      <c r="IR75" s="146">
        <f t="shared" si="558"/>
        <v>1</v>
      </c>
      <c r="IS75" s="146">
        <f t="shared" si="559"/>
        <v>1</v>
      </c>
      <c r="IT75" s="310">
        <f t="shared" si="456"/>
        <v>0.00183333333333333</v>
      </c>
      <c r="IU75" s="146">
        <f t="shared" si="560"/>
        <v>1</v>
      </c>
      <c r="IV75" s="146">
        <f t="shared" si="561"/>
        <v>1</v>
      </c>
      <c r="IW75" s="310">
        <f t="shared" si="457"/>
        <v>0.00244444444444445</v>
      </c>
      <c r="IX75" s="146">
        <f t="shared" si="562"/>
        <v>1</v>
      </c>
      <c r="IY75" s="146">
        <f t="shared" si="563"/>
        <v>1</v>
      </c>
      <c r="IZ75" s="310">
        <f t="shared" si="458"/>
        <v>0.00305555555555556</v>
      </c>
      <c r="JA75" s="146">
        <f t="shared" si="564"/>
        <v>1</v>
      </c>
      <c r="JB75" s="146">
        <f t="shared" si="565"/>
        <v>1</v>
      </c>
      <c r="JC75" s="310">
        <f t="shared" si="459"/>
        <v>0.00611111111111112</v>
      </c>
      <c r="JD75" s="146">
        <f t="shared" si="566"/>
        <v>1</v>
      </c>
      <c r="JE75" s="146">
        <f t="shared" si="567"/>
        <v>1</v>
      </c>
      <c r="JF75" s="310">
        <f t="shared" si="460"/>
        <v>0.0122222222222222</v>
      </c>
      <c r="JG75" s="146">
        <f t="shared" si="568"/>
        <v>1</v>
      </c>
      <c r="JH75" s="146">
        <f t="shared" si="569"/>
        <v>1</v>
      </c>
      <c r="JI75" s="310">
        <f t="shared" si="461"/>
        <v>0.0183333333333333</v>
      </c>
      <c r="JJ75" s="146">
        <f t="shared" si="570"/>
        <v>1</v>
      </c>
      <c r="JK75" s="146">
        <f t="shared" si="571"/>
        <v>1</v>
      </c>
      <c r="JL75" s="310">
        <f t="shared" si="462"/>
        <v>0.0244444444444445</v>
      </c>
      <c r="JM75" s="146">
        <f t="shared" si="572"/>
        <v>1</v>
      </c>
      <c r="JN75" s="146">
        <f t="shared" si="573"/>
        <v>1</v>
      </c>
      <c r="JO75" s="310">
        <f t="shared" si="463"/>
        <v>0.0305555555555556</v>
      </c>
      <c r="JP75" s="146">
        <f t="shared" si="574"/>
        <v>1</v>
      </c>
      <c r="JQ75" s="146">
        <f t="shared" si="575"/>
        <v>1</v>
      </c>
      <c r="JR75" s="310">
        <f t="shared" si="464"/>
        <v>0.0611111111111112</v>
      </c>
      <c r="JS75" s="146">
        <f t="shared" si="576"/>
        <v>1</v>
      </c>
      <c r="JT75" s="146">
        <f t="shared" si="577"/>
        <v>1</v>
      </c>
      <c r="JU75" s="310">
        <f t="shared" si="465"/>
        <v>0.122222222222222</v>
      </c>
      <c r="JV75" s="146">
        <f t="shared" si="578"/>
        <v>1</v>
      </c>
      <c r="JW75" s="146">
        <f t="shared" si="579"/>
        <v>1</v>
      </c>
      <c r="JX75" s="310">
        <f t="shared" si="466"/>
        <v>0.183333333333333</v>
      </c>
      <c r="JY75" s="146">
        <f t="shared" si="580"/>
        <v>1</v>
      </c>
      <c r="JZ75" s="146">
        <f t="shared" si="581"/>
        <v>1</v>
      </c>
      <c r="KA75" s="310">
        <f t="shared" si="467"/>
        <v>0.244444444444445</v>
      </c>
      <c r="KB75" s="146">
        <f t="shared" si="582"/>
        <v>1</v>
      </c>
      <c r="KC75" s="146">
        <f t="shared" si="583"/>
        <v>1</v>
      </c>
      <c r="KD75" s="310">
        <f t="shared" si="468"/>
        <v>0.305555555555556</v>
      </c>
      <c r="KI75" s="334">
        <f t="shared" ref="KI75:LB75" si="623">$AI75*KI$4/10000*$F75*KI$3/$KQ$1</f>
        <v>0</v>
      </c>
      <c r="KJ75" s="334">
        <f t="shared" si="623"/>
        <v>0</v>
      </c>
      <c r="KK75" s="334">
        <f t="shared" si="623"/>
        <v>0</v>
      </c>
      <c r="KL75" s="334">
        <f t="shared" si="623"/>
        <v>0</v>
      </c>
      <c r="KM75" s="334">
        <f t="shared" si="623"/>
        <v>0</v>
      </c>
      <c r="KN75" s="334">
        <f t="shared" si="623"/>
        <v>0</v>
      </c>
      <c r="KO75" s="334">
        <f t="shared" si="623"/>
        <v>0</v>
      </c>
      <c r="KP75" s="334">
        <f t="shared" si="623"/>
        <v>0</v>
      </c>
      <c r="KQ75" s="334">
        <f t="shared" si="623"/>
        <v>0</v>
      </c>
      <c r="KR75" s="334">
        <f t="shared" si="623"/>
        <v>0</v>
      </c>
      <c r="KS75" s="334">
        <f t="shared" si="623"/>
        <v>0</v>
      </c>
      <c r="KT75" s="334">
        <f t="shared" si="623"/>
        <v>0</v>
      </c>
      <c r="KU75" s="334">
        <f t="shared" si="623"/>
        <v>0</v>
      </c>
      <c r="KV75" s="334">
        <f t="shared" si="623"/>
        <v>0</v>
      </c>
      <c r="KW75" s="334">
        <f t="shared" si="623"/>
        <v>0</v>
      </c>
      <c r="KX75" s="334">
        <f t="shared" si="623"/>
        <v>0</v>
      </c>
      <c r="KY75" s="334">
        <f t="shared" si="623"/>
        <v>0</v>
      </c>
      <c r="KZ75" s="334">
        <f t="shared" si="623"/>
        <v>0</v>
      </c>
      <c r="LA75" s="334">
        <f t="shared" si="623"/>
        <v>0</v>
      </c>
      <c r="LB75" s="334">
        <f t="shared" si="623"/>
        <v>0</v>
      </c>
      <c r="LI75" s="91">
        <v>0.11</v>
      </c>
      <c r="LJ75" s="91">
        <v>0.44</v>
      </c>
      <c r="LK75" s="91">
        <v>0.55</v>
      </c>
      <c r="LN75" s="108"/>
      <c r="LO75" s="343">
        <v>0.05</v>
      </c>
      <c r="LP75" s="343">
        <v>0.05</v>
      </c>
      <c r="LQ75" s="343">
        <v>0.05</v>
      </c>
      <c r="LR75" s="343">
        <v>0.05</v>
      </c>
      <c r="LS75" s="343">
        <v>0.05</v>
      </c>
      <c r="LT75" s="343">
        <v>0.025</v>
      </c>
      <c r="LU75" s="343">
        <v>0.025</v>
      </c>
      <c r="LV75" s="343">
        <v>0.025</v>
      </c>
      <c r="LW75" s="343">
        <v>0.025</v>
      </c>
      <c r="LX75" s="343">
        <v>0.025</v>
      </c>
      <c r="LY75" s="343">
        <v>0.005</v>
      </c>
      <c r="LZ75" s="343">
        <v>0.005</v>
      </c>
      <c r="MA75" s="343">
        <v>0.005</v>
      </c>
      <c r="MB75" s="343">
        <v>0.005</v>
      </c>
      <c r="MC75" s="343">
        <v>0.005</v>
      </c>
      <c r="MD75" s="343">
        <v>0.0009</v>
      </c>
      <c r="ME75" s="343">
        <v>0.0009</v>
      </c>
      <c r="MF75" s="343">
        <v>0.0009</v>
      </c>
      <c r="MG75" s="343">
        <v>0.0009</v>
      </c>
      <c r="MH75" s="343">
        <v>0.0009</v>
      </c>
      <c r="MI75" s="343">
        <v>0.0006</v>
      </c>
      <c r="MJ75" s="343">
        <v>0.00045</v>
      </c>
      <c r="MK75" s="343">
        <v>0.0004</v>
      </c>
      <c r="ML75" s="343">
        <v>0.0003</v>
      </c>
      <c r="MM75" s="343">
        <v>0.00025</v>
      </c>
      <c r="MN75" s="343">
        <v>0.00025</v>
      </c>
      <c r="MO75" s="343">
        <v>0.0002</v>
      </c>
      <c r="MP75" s="343">
        <v>0.0002</v>
      </c>
      <c r="MQ75" s="343"/>
      <c r="MR75" s="104">
        <v>1</v>
      </c>
      <c r="MS75" s="104">
        <v>1</v>
      </c>
      <c r="MT75" s="104">
        <v>1</v>
      </c>
      <c r="MU75" s="104">
        <v>1</v>
      </c>
      <c r="MV75" s="104">
        <v>1</v>
      </c>
      <c r="MW75" s="104">
        <v>1</v>
      </c>
      <c r="MX75" s="91">
        <v>3</v>
      </c>
      <c r="MY75" s="91">
        <v>3</v>
      </c>
      <c r="MZ75" s="91">
        <v>3</v>
      </c>
      <c r="NA75" s="91">
        <v>3</v>
      </c>
      <c r="NB75" s="91">
        <v>3</v>
      </c>
      <c r="NC75" s="91">
        <v>3</v>
      </c>
      <c r="ND75" s="91">
        <v>3</v>
      </c>
      <c r="NE75" s="91">
        <v>3</v>
      </c>
      <c r="NF75" s="91">
        <v>3</v>
      </c>
      <c r="NG75" s="91">
        <v>5</v>
      </c>
      <c r="NH75" s="91">
        <v>5</v>
      </c>
      <c r="NI75" s="91">
        <v>5</v>
      </c>
      <c r="NJ75" s="91">
        <v>5</v>
      </c>
      <c r="NK75" s="91">
        <v>5</v>
      </c>
      <c r="NL75" s="91">
        <v>5</v>
      </c>
      <c r="NM75" s="91">
        <v>5</v>
      </c>
      <c r="NN75" s="91">
        <v>5</v>
      </c>
      <c r="NO75" s="91">
        <v>5</v>
      </c>
      <c r="NP75" s="91">
        <v>5</v>
      </c>
      <c r="NQ75" s="91">
        <v>5</v>
      </c>
      <c r="NR75" s="91">
        <v>5</v>
      </c>
      <c r="NS75" s="91">
        <v>5</v>
      </c>
      <c r="NU75" s="345">
        <f t="shared" si="585"/>
        <v>0.0275</v>
      </c>
      <c r="NV75" s="345">
        <f t="shared" si="586"/>
        <v>0.055</v>
      </c>
      <c r="NW75" s="345">
        <f t="shared" si="587"/>
        <v>0.0825</v>
      </c>
      <c r="NX75" s="345">
        <f t="shared" si="588"/>
        <v>0.11</v>
      </c>
      <c r="NY75" s="345">
        <f t="shared" si="589"/>
        <v>0.1375</v>
      </c>
      <c r="NZ75" s="345">
        <f t="shared" si="590"/>
        <v>0.1375</v>
      </c>
      <c r="OA75" s="345">
        <f t="shared" si="591"/>
        <v>0.0916666666666667</v>
      </c>
      <c r="OB75" s="345">
        <f t="shared" si="592"/>
        <v>0.1375</v>
      </c>
      <c r="OC75" s="345">
        <f t="shared" si="593"/>
        <v>0.183333333333333</v>
      </c>
      <c r="OD75" s="345">
        <f t="shared" si="594"/>
        <v>0.229166666666667</v>
      </c>
      <c r="OE75" s="345">
        <f t="shared" si="595"/>
        <v>0.0916666666666667</v>
      </c>
      <c r="OF75" s="345">
        <f t="shared" si="596"/>
        <v>0.183333333333333</v>
      </c>
      <c r="OG75" s="345">
        <f t="shared" si="597"/>
        <v>0.275</v>
      </c>
      <c r="OH75" s="345">
        <f t="shared" si="598"/>
        <v>0.366666666666667</v>
      </c>
      <c r="OI75" s="345">
        <f t="shared" si="599"/>
        <v>0.458333333333333</v>
      </c>
      <c r="OJ75" s="345">
        <f t="shared" si="600"/>
        <v>0.099</v>
      </c>
      <c r="OK75" s="345">
        <f t="shared" si="601"/>
        <v>0.198</v>
      </c>
      <c r="OL75" s="345">
        <f t="shared" si="602"/>
        <v>0.297</v>
      </c>
      <c r="OM75" s="345">
        <f t="shared" si="603"/>
        <v>0.396</v>
      </c>
      <c r="ON75" s="345">
        <f t="shared" si="604"/>
        <v>0.495</v>
      </c>
      <c r="OO75" s="345">
        <f t="shared" si="605"/>
        <v>0.495</v>
      </c>
      <c r="OP75" s="345">
        <f t="shared" si="606"/>
        <v>0.495</v>
      </c>
      <c r="OQ75" s="345">
        <f t="shared" si="607"/>
        <v>0.55</v>
      </c>
      <c r="OR75" s="345">
        <f t="shared" si="608"/>
        <v>0.495</v>
      </c>
      <c r="OS75" s="345">
        <f t="shared" si="609"/>
        <v>0.48125</v>
      </c>
      <c r="OT75" s="345">
        <f t="shared" si="610"/>
        <v>0.55</v>
      </c>
      <c r="OU75" s="345">
        <f t="shared" si="611"/>
        <v>0.495</v>
      </c>
      <c r="OV75" s="345">
        <f t="shared" si="612"/>
        <v>0.55</v>
      </c>
      <c r="OX75"/>
      <c r="OY75"/>
      <c r="OZ75"/>
      <c r="PA75"/>
      <c r="PB75"/>
      <c r="PC75"/>
      <c r="PD75"/>
      <c r="PE75" s="369"/>
      <c r="PF75" s="370">
        <f>PF$3*$F75*$AG75*PF$4/'[1]Sheet3 '!$AJ$5</f>
        <v>0.154</v>
      </c>
      <c r="PG75" s="370">
        <f>PG$3*$F75*$AG75*PG$4/'[1]Sheet3 '!$AJ$5</f>
        <v>0.153945</v>
      </c>
      <c r="PH75" s="370">
        <f>PH$3*$F75*$AG75*PH$4/'[1]Sheet3 '!$AJ$5</f>
        <v>0.154</v>
      </c>
      <c r="PI75" s="370">
        <f>PI$3*$F75*$AG75*PI$4/'[1]Sheet3 '!$AJ$5</f>
        <v>0.1386</v>
      </c>
      <c r="PJ75" s="370">
        <f>PJ$3*$F75*$AG75*PJ$4/'[1]Sheet3 '!$AJ$5</f>
        <v>0.1386</v>
      </c>
      <c r="PK75" s="370">
        <f>PK$3*$F75*$AG75*PK$4/'[1]Sheet3 '!$AJ$5</f>
        <v>0.132</v>
      </c>
      <c r="PL75" s="370">
        <f>PL$3*$F75*$AG75*PL$4/'[1]Sheet3 '!$AJ$5</f>
        <v>0.1188</v>
      </c>
      <c r="PM75" s="370">
        <f>PM$3*$F75*$AG75*PM$4/'[1]Sheet3 '!$AJ$5</f>
        <v>0.1122</v>
      </c>
      <c r="PN75" s="370">
        <f>PN$3*$F75*$AG75*PN$4/'[1]Sheet3 '!$AJ$5</f>
        <v>0.10186</v>
      </c>
      <c r="PO75" s="370">
        <f>PO$3*$F75*$AG75*PO$4/'[1]Sheet3 '!$AJ$5</f>
        <v>0.088</v>
      </c>
      <c r="PP75" s="370">
        <f>PP$3*$F75*$AG75*PP$4/'[1]Sheet3 '!$AJ$5</f>
        <v>0.0792</v>
      </c>
      <c r="PQ75" s="370">
        <f>PQ$3*$F75*$AG75*PQ$4/'[1]Sheet3 '!$AJ$5</f>
        <v>0.0704</v>
      </c>
      <c r="PR75" s="370">
        <f>PR$3*$F75*$AG75*PR$4/'[1]Sheet3 '!$AJ$5</f>
        <v>0.044</v>
      </c>
      <c r="PS75" s="367"/>
      <c r="PT75" s="367"/>
      <c r="PU75" s="367"/>
    </row>
    <row r="76" s="91" customFormat="1" ht="16.2" spans="1:437">
      <c r="A76" s="39">
        <v>72</v>
      </c>
      <c r="B76" s="91" t="s">
        <v>702</v>
      </c>
      <c r="C76" s="39">
        <v>5</v>
      </c>
      <c r="D76" s="39">
        <v>20</v>
      </c>
      <c r="E76" s="39"/>
      <c r="F76" s="39">
        <v>350</v>
      </c>
      <c r="G76" s="114"/>
      <c r="H76" s="39">
        <f t="shared" si="492"/>
        <v>350</v>
      </c>
      <c r="I76" s="131"/>
      <c r="J76" s="39">
        <f t="shared" si="621"/>
        <v>350</v>
      </c>
      <c r="K76" s="127" t="s">
        <v>703</v>
      </c>
      <c r="L76" s="127"/>
      <c r="M76" s="128">
        <f t="shared" si="613"/>
        <v>72</v>
      </c>
      <c r="N76" s="39">
        <f t="shared" si="617"/>
        <v>0</v>
      </c>
      <c r="O76" s="39">
        <f t="shared" si="618"/>
        <v>0</v>
      </c>
      <c r="P76" s="39">
        <v>0</v>
      </c>
      <c r="Q76" s="140">
        <v>0.2430554</v>
      </c>
      <c r="R76" s="91">
        <v>5</v>
      </c>
      <c r="S76" s="141">
        <v>0</v>
      </c>
      <c r="T76" s="146">
        <f t="shared" si="493"/>
        <v>0.116667</v>
      </c>
      <c r="U76" s="145">
        <v>0</v>
      </c>
      <c r="V76" s="143" t="s">
        <v>287</v>
      </c>
      <c r="W76" s="147">
        <v>0</v>
      </c>
      <c r="X76" s="143">
        <v>12</v>
      </c>
      <c r="Y76" s="166">
        <v>1</v>
      </c>
      <c r="Z76" s="143" t="str">
        <f t="shared" si="470"/>
        <v>[[0,1],[0,1],[0,1],[0,1],[0,1],[0,1],[0,1],[0,1],[0,1],[0,1],[0,2],[0,4],[0,6],[0,8],[0,10],[0,20],[0,40],[0,60],[0,80],[0,100]]</v>
      </c>
      <c r="AA76" s="143">
        <v>1</v>
      </c>
      <c r="AB76" s="143">
        <v>1</v>
      </c>
      <c r="AC76" s="143" t="str">
        <f t="shared" si="494"/>
        <v>[[0,1],[0,1],[0,1],[0,1],[0,1],[0,1],[0,1],[0,1],[0,1],[0,1],[0,1],[0,1],[0,1],[0,1],[0,1],[0,1],[0,1],[0,1],[0,1],[0,1]]</v>
      </c>
      <c r="AD76" s="39">
        <v>0</v>
      </c>
      <c r="AE76" s="167">
        <v>0</v>
      </c>
      <c r="AF76" s="172">
        <f t="shared" si="478"/>
        <v>0</v>
      </c>
      <c r="AG76" s="172">
        <v>0.1</v>
      </c>
      <c r="AH76" s="168">
        <v>0</v>
      </c>
      <c r="AI76" s="186">
        <v>0</v>
      </c>
      <c r="AJ76" s="168">
        <v>0</v>
      </c>
      <c r="AK76" s="168">
        <v>0</v>
      </c>
      <c r="AL76" s="187">
        <v>0</v>
      </c>
      <c r="AM76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76" s="39" t="str">
        <f t="shared" si="471"/>
        <v>[[8,5],[9,2],[10,2]]</v>
      </c>
      <c r="AO76" s="195" t="str">
        <f t="shared" si="424"/>
        <v>[0,0,0]</v>
      </c>
      <c r="AP76" s="195">
        <v>0</v>
      </c>
      <c r="AQ76" s="195">
        <v>1</v>
      </c>
      <c r="AR76" s="195">
        <f t="shared" si="496"/>
        <v>1</v>
      </c>
      <c r="AS76" s="195">
        <v>1</v>
      </c>
      <c r="AT76" s="195">
        <v>1</v>
      </c>
      <c r="AU76" s="196" t="s">
        <v>609</v>
      </c>
      <c r="AV76" s="195">
        <v>3</v>
      </c>
      <c r="AW76" s="199">
        <v>12</v>
      </c>
      <c r="AX76" s="39">
        <v>1</v>
      </c>
      <c r="AY76" s="39">
        <v>1</v>
      </c>
      <c r="AZ76" s="39">
        <v>2</v>
      </c>
      <c r="BA76" s="39"/>
      <c r="BB76" s="96" t="s">
        <v>365</v>
      </c>
      <c r="BC76" s="39">
        <v>1</v>
      </c>
      <c r="BD76" s="115">
        <v>1</v>
      </c>
      <c r="BE76" s="39"/>
      <c r="BF76" s="39"/>
      <c r="BG76" s="39">
        <v>1</v>
      </c>
      <c r="BH76" s="39">
        <v>1</v>
      </c>
      <c r="BI76" s="200" t="s">
        <v>458</v>
      </c>
      <c r="BJ76" s="205">
        <v>1</v>
      </c>
      <c r="BK76" s="203">
        <v>0.8</v>
      </c>
      <c r="BL76" s="39">
        <f>F76</f>
        <v>350</v>
      </c>
      <c r="BM76" s="96" t="s">
        <v>291</v>
      </c>
      <c r="BN76" s="39">
        <v>1</v>
      </c>
      <c r="BO76" s="39" t="s">
        <v>579</v>
      </c>
      <c r="BP76" s="39" t="s">
        <v>489</v>
      </c>
      <c r="BQ76" s="216" t="s">
        <v>704</v>
      </c>
      <c r="BR76" s="216" t="s">
        <v>704</v>
      </c>
      <c r="BS76" s="128">
        <v>56500</v>
      </c>
      <c r="BT76" s="128">
        <v>2</v>
      </c>
      <c r="BU76" s="128"/>
      <c r="BV76" s="128">
        <v>10</v>
      </c>
      <c r="BW76" s="127" t="s">
        <v>295</v>
      </c>
      <c r="BX76" s="218">
        <v>3</v>
      </c>
      <c r="BY76" s="128">
        <f t="shared" si="497"/>
        <v>5</v>
      </c>
      <c r="BZ76" s="219" t="str">
        <f t="shared" si="498"/>
        <v>[5,5,0,5]</v>
      </c>
      <c r="CA76" s="42">
        <v>1</v>
      </c>
      <c r="CB76" s="42">
        <v>1</v>
      </c>
      <c r="CC76" s="42">
        <v>1</v>
      </c>
      <c r="CD76" s="42">
        <v>1</v>
      </c>
      <c r="CE76" s="42">
        <v>0</v>
      </c>
      <c r="CF76" s="42">
        <v>0</v>
      </c>
      <c r="CG76" s="42">
        <v>1</v>
      </c>
      <c r="CH76" s="42" t="str">
        <f t="shared" si="490"/>
        <v>0,0,0,0,0,0,0</v>
      </c>
      <c r="CI76" s="42" t="str">
        <f t="shared" si="619"/>
        <v>"1|2|0|0|350","2|2|0|0|350","3|2|0|0|350","4|2|0|0|350",</v>
      </c>
      <c r="CJ76" s="42"/>
      <c r="CK76" s="42"/>
      <c r="CL76" s="42"/>
      <c r="CM76" s="42"/>
      <c r="CN76" s="42"/>
      <c r="CO76" s="42"/>
      <c r="CP76" s="42"/>
      <c r="CQ76" s="42"/>
      <c r="CR76" s="42"/>
      <c r="CS76" s="53" t="s">
        <v>494</v>
      </c>
      <c r="CT76" s="53">
        <v>1</v>
      </c>
      <c r="CU76" s="42"/>
      <c r="CV76" s="42">
        <f t="shared" si="482"/>
        <v>1</v>
      </c>
      <c r="CW76" s="42">
        <v>2</v>
      </c>
      <c r="CX76" s="42">
        <v>0</v>
      </c>
      <c r="CY76" s="42">
        <v>0</v>
      </c>
      <c r="CZ76" s="42">
        <f>F76</f>
        <v>350</v>
      </c>
      <c r="DA76" s="42">
        <f t="shared" si="483"/>
        <v>2</v>
      </c>
      <c r="DB76" s="42">
        <v>2</v>
      </c>
      <c r="DC76" s="42">
        <v>0</v>
      </c>
      <c r="DD76" s="42">
        <v>0</v>
      </c>
      <c r="DE76" s="42">
        <f>F76</f>
        <v>350</v>
      </c>
      <c r="DF76" s="42">
        <f t="shared" si="484"/>
        <v>3</v>
      </c>
      <c r="DG76" s="42">
        <v>2</v>
      </c>
      <c r="DH76" s="42">
        <v>0</v>
      </c>
      <c r="DI76" s="42">
        <v>0</v>
      </c>
      <c r="DJ76" s="42">
        <f>F76</f>
        <v>350</v>
      </c>
      <c r="DK76" s="42">
        <f t="shared" si="485"/>
        <v>4</v>
      </c>
      <c r="DL76" s="42">
        <v>2</v>
      </c>
      <c r="DM76" s="42">
        <v>0</v>
      </c>
      <c r="DN76" s="42">
        <v>0</v>
      </c>
      <c r="DO76" s="42">
        <f>F76</f>
        <v>350</v>
      </c>
      <c r="DP76" s="42" t="str">
        <f t="shared" si="486"/>
        <v/>
      </c>
      <c r="DQ76" s="42">
        <v>2</v>
      </c>
      <c r="DR76" s="42">
        <v>0</v>
      </c>
      <c r="DS76" s="42">
        <v>0</v>
      </c>
      <c r="DT76" s="42">
        <f>F76</f>
        <v>350</v>
      </c>
      <c r="DU76" s="42" t="s">
        <v>705</v>
      </c>
      <c r="DV76" s="238">
        <f t="shared" si="487"/>
        <v>5</v>
      </c>
      <c r="DW76" s="238">
        <f t="shared" si="488"/>
        <v>5</v>
      </c>
      <c r="DX76" s="238">
        <v>0</v>
      </c>
      <c r="DY76" s="128">
        <f t="shared" si="499"/>
        <v>5</v>
      </c>
      <c r="DZ76" s="128"/>
      <c r="EK76" s="269">
        <f t="shared" si="500"/>
        <v>385</v>
      </c>
      <c r="EL76" s="270">
        <v>0</v>
      </c>
      <c r="EM76" s="108">
        <v>8</v>
      </c>
      <c r="EN76" s="108">
        <v>5</v>
      </c>
      <c r="EO76" s="108">
        <v>9</v>
      </c>
      <c r="EP76" s="108">
        <v>2</v>
      </c>
      <c r="EQ76" s="108">
        <v>10</v>
      </c>
      <c r="ER76" s="108">
        <v>2</v>
      </c>
      <c r="ES76" s="108">
        <f t="shared" si="501"/>
        <v>8.66666666666667</v>
      </c>
      <c r="ET76" s="108">
        <f t="shared" si="502"/>
        <v>7.5</v>
      </c>
      <c r="EU76" s="283">
        <f t="shared" si="503"/>
        <v>0</v>
      </c>
      <c r="EV76" s="108">
        <f t="shared" si="504"/>
        <v>15</v>
      </c>
      <c r="EW76" s="293">
        <f t="shared" si="505"/>
        <v>0</v>
      </c>
      <c r="EX76" s="108">
        <f t="shared" si="506"/>
        <v>22.5</v>
      </c>
      <c r="EY76" s="294">
        <f t="shared" si="507"/>
        <v>0</v>
      </c>
      <c r="FB76" s="299"/>
      <c r="FG76" s="310"/>
      <c r="FH76" s="146">
        <v>0</v>
      </c>
      <c r="FI76" s="146">
        <v>1</v>
      </c>
      <c r="FJ76" s="310">
        <f t="shared" si="429"/>
        <v>0</v>
      </c>
      <c r="FK76" s="146">
        <f t="shared" si="508"/>
        <v>0</v>
      </c>
      <c r="FL76" s="146">
        <f t="shared" si="509"/>
        <v>1</v>
      </c>
      <c r="FM76" s="310">
        <f t="shared" si="430"/>
        <v>0</v>
      </c>
      <c r="FN76" s="146">
        <f t="shared" si="510"/>
        <v>0</v>
      </c>
      <c r="FO76" s="146">
        <f t="shared" si="511"/>
        <v>1</v>
      </c>
      <c r="FP76" s="310">
        <f t="shared" si="431"/>
        <v>0</v>
      </c>
      <c r="FQ76" s="146">
        <f t="shared" si="512"/>
        <v>0</v>
      </c>
      <c r="FR76" s="146">
        <f t="shared" si="513"/>
        <v>1</v>
      </c>
      <c r="FS76" s="310">
        <f t="shared" si="432"/>
        <v>0</v>
      </c>
      <c r="FT76" s="146">
        <f t="shared" si="514"/>
        <v>0</v>
      </c>
      <c r="FU76" s="146">
        <f t="shared" si="515"/>
        <v>1</v>
      </c>
      <c r="FV76" s="310">
        <f t="shared" si="433"/>
        <v>0</v>
      </c>
      <c r="FW76" s="146">
        <f t="shared" si="516"/>
        <v>0</v>
      </c>
      <c r="FX76" s="146">
        <f t="shared" si="517"/>
        <v>1</v>
      </c>
      <c r="FY76" s="310">
        <f t="shared" si="434"/>
        <v>0</v>
      </c>
      <c r="FZ76" s="146">
        <f t="shared" si="518"/>
        <v>0</v>
      </c>
      <c r="GA76" s="146">
        <f t="shared" si="519"/>
        <v>1</v>
      </c>
      <c r="GB76" s="310">
        <f t="shared" si="435"/>
        <v>0</v>
      </c>
      <c r="GC76" s="146">
        <f t="shared" si="520"/>
        <v>0</v>
      </c>
      <c r="GD76" s="146">
        <f t="shared" si="521"/>
        <v>1</v>
      </c>
      <c r="GE76" s="310">
        <f t="shared" si="436"/>
        <v>0</v>
      </c>
      <c r="GF76" s="146">
        <f t="shared" si="522"/>
        <v>0</v>
      </c>
      <c r="GG76" s="146">
        <f t="shared" si="523"/>
        <v>1</v>
      </c>
      <c r="GH76" s="310">
        <f t="shared" si="437"/>
        <v>0</v>
      </c>
      <c r="GI76" s="146">
        <f t="shared" si="524"/>
        <v>0</v>
      </c>
      <c r="GJ76" s="146">
        <f t="shared" si="525"/>
        <v>1</v>
      </c>
      <c r="GK76" s="310">
        <f t="shared" si="438"/>
        <v>0</v>
      </c>
      <c r="GL76" s="146">
        <f t="shared" si="526"/>
        <v>0</v>
      </c>
      <c r="GM76" s="146">
        <f t="shared" si="527"/>
        <v>2</v>
      </c>
      <c r="GN76" s="310">
        <f t="shared" si="439"/>
        <v>0</v>
      </c>
      <c r="GO76" s="146">
        <f t="shared" si="528"/>
        <v>0</v>
      </c>
      <c r="GP76" s="146">
        <f t="shared" si="529"/>
        <v>4</v>
      </c>
      <c r="GQ76" s="310">
        <f t="shared" si="440"/>
        <v>0</v>
      </c>
      <c r="GR76" s="146">
        <f t="shared" si="530"/>
        <v>0</v>
      </c>
      <c r="GS76" s="146">
        <f t="shared" si="531"/>
        <v>6</v>
      </c>
      <c r="GT76" s="310">
        <f t="shared" si="441"/>
        <v>0</v>
      </c>
      <c r="GU76" s="146">
        <f t="shared" si="532"/>
        <v>0</v>
      </c>
      <c r="GV76" s="146">
        <f t="shared" si="533"/>
        <v>8</v>
      </c>
      <c r="GW76" s="310">
        <f t="shared" si="442"/>
        <v>0</v>
      </c>
      <c r="GX76" s="146">
        <f t="shared" si="534"/>
        <v>0</v>
      </c>
      <c r="GY76" s="146">
        <f t="shared" si="535"/>
        <v>10</v>
      </c>
      <c r="GZ76" s="310">
        <f t="shared" si="443"/>
        <v>0</v>
      </c>
      <c r="HA76" s="146">
        <f t="shared" si="536"/>
        <v>0</v>
      </c>
      <c r="HB76" s="146">
        <f t="shared" si="537"/>
        <v>20</v>
      </c>
      <c r="HC76" s="310">
        <f t="shared" si="444"/>
        <v>0</v>
      </c>
      <c r="HD76" s="146">
        <f t="shared" si="538"/>
        <v>0</v>
      </c>
      <c r="HE76" s="146">
        <f t="shared" si="539"/>
        <v>40</v>
      </c>
      <c r="HF76" s="310">
        <f t="shared" si="445"/>
        <v>0</v>
      </c>
      <c r="HG76" s="146">
        <f t="shared" si="540"/>
        <v>0</v>
      </c>
      <c r="HH76" s="146">
        <f t="shared" si="541"/>
        <v>60</v>
      </c>
      <c r="HI76" s="310">
        <f t="shared" si="446"/>
        <v>0</v>
      </c>
      <c r="HJ76" s="146">
        <f t="shared" si="542"/>
        <v>0</v>
      </c>
      <c r="HK76" s="146">
        <f t="shared" si="543"/>
        <v>80</v>
      </c>
      <c r="HL76" s="310">
        <f t="shared" si="447"/>
        <v>0</v>
      </c>
      <c r="HM76" s="146">
        <f t="shared" si="544"/>
        <v>0</v>
      </c>
      <c r="HN76" s="146">
        <f t="shared" si="545"/>
        <v>100</v>
      </c>
      <c r="HO76" s="310">
        <f t="shared" si="448"/>
        <v>0</v>
      </c>
      <c r="HQ76" s="299"/>
      <c r="HV76" s="310"/>
      <c r="HW76" s="146">
        <v>0</v>
      </c>
      <c r="HX76" s="146">
        <v>1</v>
      </c>
      <c r="HY76" s="310">
        <f t="shared" si="449"/>
        <v>0</v>
      </c>
      <c r="HZ76" s="146">
        <f t="shared" si="546"/>
        <v>0</v>
      </c>
      <c r="IA76" s="146">
        <f t="shared" si="547"/>
        <v>1</v>
      </c>
      <c r="IB76" s="310">
        <f t="shared" si="450"/>
        <v>0</v>
      </c>
      <c r="IC76" s="146">
        <f t="shared" si="548"/>
        <v>0</v>
      </c>
      <c r="ID76" s="146">
        <f t="shared" si="549"/>
        <v>1</v>
      </c>
      <c r="IE76" s="310">
        <f t="shared" si="451"/>
        <v>0</v>
      </c>
      <c r="IF76" s="146">
        <f t="shared" si="550"/>
        <v>0</v>
      </c>
      <c r="IG76" s="146">
        <f t="shared" si="551"/>
        <v>1</v>
      </c>
      <c r="IH76" s="310">
        <f t="shared" si="452"/>
        <v>0</v>
      </c>
      <c r="II76" s="146">
        <f t="shared" si="552"/>
        <v>0</v>
      </c>
      <c r="IJ76" s="146">
        <f t="shared" si="553"/>
        <v>1</v>
      </c>
      <c r="IK76" s="310">
        <f t="shared" si="453"/>
        <v>0</v>
      </c>
      <c r="IL76" s="146">
        <f t="shared" si="554"/>
        <v>0</v>
      </c>
      <c r="IM76" s="146">
        <f t="shared" si="555"/>
        <v>1</v>
      </c>
      <c r="IN76" s="310">
        <f t="shared" si="454"/>
        <v>0</v>
      </c>
      <c r="IO76" s="146">
        <f t="shared" si="556"/>
        <v>0</v>
      </c>
      <c r="IP76" s="146">
        <f t="shared" si="557"/>
        <v>1</v>
      </c>
      <c r="IQ76" s="310">
        <f t="shared" si="455"/>
        <v>0</v>
      </c>
      <c r="IR76" s="146">
        <f t="shared" si="558"/>
        <v>0</v>
      </c>
      <c r="IS76" s="146">
        <f t="shared" si="559"/>
        <v>1</v>
      </c>
      <c r="IT76" s="310">
        <f t="shared" si="456"/>
        <v>0</v>
      </c>
      <c r="IU76" s="146">
        <f t="shared" si="560"/>
        <v>0</v>
      </c>
      <c r="IV76" s="146">
        <f t="shared" si="561"/>
        <v>1</v>
      </c>
      <c r="IW76" s="310">
        <f t="shared" si="457"/>
        <v>0</v>
      </c>
      <c r="IX76" s="146">
        <f t="shared" si="562"/>
        <v>0</v>
      </c>
      <c r="IY76" s="146">
        <f t="shared" si="563"/>
        <v>1</v>
      </c>
      <c r="IZ76" s="310">
        <f t="shared" si="458"/>
        <v>0</v>
      </c>
      <c r="JA76" s="146">
        <f t="shared" si="564"/>
        <v>0</v>
      </c>
      <c r="JB76" s="146">
        <f t="shared" si="565"/>
        <v>1</v>
      </c>
      <c r="JC76" s="310">
        <f t="shared" si="459"/>
        <v>0</v>
      </c>
      <c r="JD76" s="146">
        <f t="shared" si="566"/>
        <v>0</v>
      </c>
      <c r="JE76" s="146">
        <f t="shared" si="567"/>
        <v>1</v>
      </c>
      <c r="JF76" s="310">
        <f t="shared" si="460"/>
        <v>0</v>
      </c>
      <c r="JG76" s="146">
        <f t="shared" si="568"/>
        <v>0</v>
      </c>
      <c r="JH76" s="146">
        <f t="shared" si="569"/>
        <v>1</v>
      </c>
      <c r="JI76" s="310">
        <f t="shared" si="461"/>
        <v>0</v>
      </c>
      <c r="JJ76" s="146">
        <f t="shared" si="570"/>
        <v>0</v>
      </c>
      <c r="JK76" s="146">
        <f t="shared" si="571"/>
        <v>1</v>
      </c>
      <c r="JL76" s="310">
        <f t="shared" si="462"/>
        <v>0</v>
      </c>
      <c r="JM76" s="146">
        <f t="shared" si="572"/>
        <v>0</v>
      </c>
      <c r="JN76" s="146">
        <f t="shared" si="573"/>
        <v>1</v>
      </c>
      <c r="JO76" s="310">
        <f t="shared" si="463"/>
        <v>0</v>
      </c>
      <c r="JP76" s="146">
        <f t="shared" si="574"/>
        <v>0</v>
      </c>
      <c r="JQ76" s="146">
        <f t="shared" si="575"/>
        <v>1</v>
      </c>
      <c r="JR76" s="310">
        <f t="shared" si="464"/>
        <v>0</v>
      </c>
      <c r="JS76" s="146">
        <f t="shared" si="576"/>
        <v>0</v>
      </c>
      <c r="JT76" s="146">
        <f t="shared" si="577"/>
        <v>1</v>
      </c>
      <c r="JU76" s="310">
        <f t="shared" si="465"/>
        <v>0</v>
      </c>
      <c r="JV76" s="146">
        <f t="shared" si="578"/>
        <v>0</v>
      </c>
      <c r="JW76" s="146">
        <f t="shared" si="579"/>
        <v>1</v>
      </c>
      <c r="JX76" s="310">
        <f t="shared" si="466"/>
        <v>0</v>
      </c>
      <c r="JY76" s="146">
        <f t="shared" si="580"/>
        <v>0</v>
      </c>
      <c r="JZ76" s="146">
        <f t="shared" si="581"/>
        <v>1</v>
      </c>
      <c r="KA76" s="310">
        <f t="shared" si="467"/>
        <v>0</v>
      </c>
      <c r="KB76" s="146">
        <f t="shared" si="582"/>
        <v>0</v>
      </c>
      <c r="KC76" s="146">
        <f t="shared" si="583"/>
        <v>1</v>
      </c>
      <c r="KD76" s="310">
        <f t="shared" si="468"/>
        <v>0</v>
      </c>
      <c r="KI76" s="334">
        <f t="shared" ref="KI76:LB76" si="624">$AI76*KI$4/10000*$F76*KI$3/$KQ$1</f>
        <v>0</v>
      </c>
      <c r="KJ76" s="334">
        <f t="shared" si="624"/>
        <v>0</v>
      </c>
      <c r="KK76" s="334">
        <f t="shared" si="624"/>
        <v>0</v>
      </c>
      <c r="KL76" s="334">
        <f t="shared" si="624"/>
        <v>0</v>
      </c>
      <c r="KM76" s="334">
        <f t="shared" si="624"/>
        <v>0</v>
      </c>
      <c r="KN76" s="334">
        <f t="shared" si="624"/>
        <v>0</v>
      </c>
      <c r="KO76" s="334">
        <f t="shared" si="624"/>
        <v>0</v>
      </c>
      <c r="KP76" s="334">
        <f t="shared" si="624"/>
        <v>0</v>
      </c>
      <c r="KQ76" s="334">
        <f t="shared" si="624"/>
        <v>0</v>
      </c>
      <c r="KR76" s="334">
        <f t="shared" si="624"/>
        <v>0</v>
      </c>
      <c r="KS76" s="334">
        <f t="shared" si="624"/>
        <v>0</v>
      </c>
      <c r="KT76" s="334">
        <f t="shared" si="624"/>
        <v>0</v>
      </c>
      <c r="KU76" s="334">
        <f t="shared" si="624"/>
        <v>0</v>
      </c>
      <c r="KV76" s="334">
        <f t="shared" si="624"/>
        <v>0</v>
      </c>
      <c r="KW76" s="334">
        <f t="shared" si="624"/>
        <v>0</v>
      </c>
      <c r="KX76" s="334">
        <f t="shared" si="624"/>
        <v>0</v>
      </c>
      <c r="KY76" s="334">
        <f t="shared" si="624"/>
        <v>0</v>
      </c>
      <c r="KZ76" s="334">
        <f t="shared" si="624"/>
        <v>0</v>
      </c>
      <c r="LA76" s="334">
        <f t="shared" si="624"/>
        <v>0</v>
      </c>
      <c r="LB76" s="334">
        <f t="shared" si="624"/>
        <v>0</v>
      </c>
      <c r="LI76" s="91">
        <v>0</v>
      </c>
      <c r="LJ76" s="91">
        <v>0</v>
      </c>
      <c r="LK76" s="91">
        <v>0</v>
      </c>
      <c r="LN76" s="108"/>
      <c r="LO76" s="343">
        <v>0.05</v>
      </c>
      <c r="LP76" s="343">
        <v>0.05</v>
      </c>
      <c r="LQ76" s="343">
        <v>0.05</v>
      </c>
      <c r="LR76" s="343">
        <v>0.05</v>
      </c>
      <c r="LS76" s="343">
        <v>0.05</v>
      </c>
      <c r="LT76" s="343">
        <v>0.025</v>
      </c>
      <c r="LU76" s="343">
        <v>0.025</v>
      </c>
      <c r="LV76" s="343">
        <v>0.025</v>
      </c>
      <c r="LW76" s="343">
        <v>0.025</v>
      </c>
      <c r="LX76" s="343">
        <v>0.025</v>
      </c>
      <c r="LY76" s="343">
        <v>0.005</v>
      </c>
      <c r="LZ76" s="343">
        <v>0.005</v>
      </c>
      <c r="MA76" s="343">
        <v>0.005</v>
      </c>
      <c r="MB76" s="343">
        <v>0.005</v>
      </c>
      <c r="MC76" s="343">
        <v>0.005</v>
      </c>
      <c r="MD76" s="343">
        <v>0.0009</v>
      </c>
      <c r="ME76" s="343">
        <v>0.0009</v>
      </c>
      <c r="MF76" s="343">
        <v>0.0009</v>
      </c>
      <c r="MG76" s="343">
        <v>0.0009</v>
      </c>
      <c r="MH76" s="343">
        <v>0.0009</v>
      </c>
      <c r="MI76" s="343">
        <v>0.0006</v>
      </c>
      <c r="MJ76" s="343">
        <v>0.00045</v>
      </c>
      <c r="MK76" s="343">
        <v>0.0004</v>
      </c>
      <c r="ML76" s="343">
        <v>0.0003</v>
      </c>
      <c r="MM76" s="343">
        <v>0.00025</v>
      </c>
      <c r="MN76" s="343">
        <v>0.00025</v>
      </c>
      <c r="MO76" s="343">
        <v>0.0002</v>
      </c>
      <c r="MP76" s="343">
        <v>0.0002</v>
      </c>
      <c r="MQ76" s="343"/>
      <c r="MR76" s="104">
        <v>1</v>
      </c>
      <c r="MS76" s="104">
        <v>1</v>
      </c>
      <c r="MT76" s="104">
        <v>1</v>
      </c>
      <c r="MU76" s="104">
        <v>1</v>
      </c>
      <c r="MV76" s="104">
        <v>1</v>
      </c>
      <c r="MW76" s="104">
        <v>1</v>
      </c>
      <c r="MX76" s="91">
        <v>3</v>
      </c>
      <c r="MY76" s="91">
        <v>3</v>
      </c>
      <c r="MZ76" s="91">
        <v>3</v>
      </c>
      <c r="NA76" s="91">
        <v>3</v>
      </c>
      <c r="NB76" s="91">
        <v>3</v>
      </c>
      <c r="NC76" s="91">
        <v>3</v>
      </c>
      <c r="ND76" s="91">
        <v>3</v>
      </c>
      <c r="NE76" s="91">
        <v>3</v>
      </c>
      <c r="NF76" s="91">
        <v>3</v>
      </c>
      <c r="NG76" s="91">
        <v>5</v>
      </c>
      <c r="NH76" s="91">
        <v>5</v>
      </c>
      <c r="NI76" s="91">
        <v>5</v>
      </c>
      <c r="NJ76" s="91">
        <v>5</v>
      </c>
      <c r="NK76" s="91">
        <v>5</v>
      </c>
      <c r="NL76" s="91">
        <v>5</v>
      </c>
      <c r="NM76" s="91">
        <v>5</v>
      </c>
      <c r="NN76" s="91">
        <v>5</v>
      </c>
      <c r="NO76" s="91">
        <v>5</v>
      </c>
      <c r="NP76" s="91">
        <v>5</v>
      </c>
      <c r="NQ76" s="91">
        <v>5</v>
      </c>
      <c r="NR76" s="91">
        <v>5</v>
      </c>
      <c r="NS76" s="91">
        <v>5</v>
      </c>
      <c r="NU76" s="345">
        <f t="shared" si="585"/>
        <v>0.0175</v>
      </c>
      <c r="NV76" s="345">
        <f t="shared" si="586"/>
        <v>0.035</v>
      </c>
      <c r="NW76" s="345">
        <f t="shared" si="587"/>
        <v>0.0525</v>
      </c>
      <c r="NX76" s="345">
        <f t="shared" si="588"/>
        <v>0.07</v>
      </c>
      <c r="NY76" s="345">
        <f t="shared" si="589"/>
        <v>0.0875</v>
      </c>
      <c r="NZ76" s="345">
        <f t="shared" si="590"/>
        <v>0.0875</v>
      </c>
      <c r="OA76" s="345">
        <f t="shared" si="591"/>
        <v>0.0583333333333333</v>
      </c>
      <c r="OB76" s="345">
        <f t="shared" si="592"/>
        <v>0.0875</v>
      </c>
      <c r="OC76" s="345">
        <f t="shared" si="593"/>
        <v>0.116666666666667</v>
      </c>
      <c r="OD76" s="345">
        <f t="shared" si="594"/>
        <v>0.145833333333333</v>
      </c>
      <c r="OE76" s="345">
        <f t="shared" si="595"/>
        <v>0.0583333333333333</v>
      </c>
      <c r="OF76" s="345">
        <f t="shared" si="596"/>
        <v>0.116666666666667</v>
      </c>
      <c r="OG76" s="345">
        <f t="shared" si="597"/>
        <v>0.175</v>
      </c>
      <c r="OH76" s="345">
        <f t="shared" si="598"/>
        <v>0.233333333333333</v>
      </c>
      <c r="OI76" s="345">
        <f t="shared" si="599"/>
        <v>0.291666666666667</v>
      </c>
      <c r="OJ76" s="345">
        <f t="shared" si="600"/>
        <v>0.063</v>
      </c>
      <c r="OK76" s="345">
        <f t="shared" si="601"/>
        <v>0.126</v>
      </c>
      <c r="OL76" s="345">
        <f t="shared" si="602"/>
        <v>0.189</v>
      </c>
      <c r="OM76" s="345">
        <f t="shared" si="603"/>
        <v>0.252</v>
      </c>
      <c r="ON76" s="345">
        <f t="shared" si="604"/>
        <v>0.315</v>
      </c>
      <c r="OO76" s="345">
        <f t="shared" si="605"/>
        <v>0.315</v>
      </c>
      <c r="OP76" s="345">
        <f t="shared" si="606"/>
        <v>0.315</v>
      </c>
      <c r="OQ76" s="345">
        <f t="shared" si="607"/>
        <v>0.35</v>
      </c>
      <c r="OR76" s="345">
        <f t="shared" si="608"/>
        <v>0.315</v>
      </c>
      <c r="OS76" s="345">
        <f t="shared" si="609"/>
        <v>0.30625</v>
      </c>
      <c r="OT76" s="345">
        <f t="shared" si="610"/>
        <v>0.35</v>
      </c>
      <c r="OU76" s="345">
        <f t="shared" si="611"/>
        <v>0.315</v>
      </c>
      <c r="OV76" s="345">
        <f t="shared" si="612"/>
        <v>0.35</v>
      </c>
      <c r="OX76"/>
      <c r="OY76"/>
      <c r="OZ76"/>
      <c r="PA76"/>
      <c r="PB76"/>
      <c r="PC76"/>
      <c r="PD76"/>
      <c r="PE76" s="369"/>
      <c r="PF76" s="370">
        <f>PF$3*$F76*$AG76*PF$4/'[1]Sheet3 '!$AJ$5</f>
        <v>0.098</v>
      </c>
      <c r="PG76" s="370">
        <f>PG$3*$F76*$AG76*PG$4/'[1]Sheet3 '!$AJ$5</f>
        <v>0.097965</v>
      </c>
      <c r="PH76" s="370">
        <f>PH$3*$F76*$AG76*PH$4/'[1]Sheet3 '!$AJ$5</f>
        <v>0.098</v>
      </c>
      <c r="PI76" s="370">
        <f>PI$3*$F76*$AG76*PI$4/'[1]Sheet3 '!$AJ$5</f>
        <v>0.0882</v>
      </c>
      <c r="PJ76" s="370">
        <f>PJ$3*$F76*$AG76*PJ$4/'[1]Sheet3 '!$AJ$5</f>
        <v>0.0882</v>
      </c>
      <c r="PK76" s="370">
        <f>PK$3*$F76*$AG76*PK$4/'[1]Sheet3 '!$AJ$5</f>
        <v>0.084</v>
      </c>
      <c r="PL76" s="370">
        <f>PL$3*$F76*$AG76*PL$4/'[1]Sheet3 '!$AJ$5</f>
        <v>0.0756</v>
      </c>
      <c r="PM76" s="370">
        <f>PM$3*$F76*$AG76*PM$4/'[1]Sheet3 '!$AJ$5</f>
        <v>0.0714</v>
      </c>
      <c r="PN76" s="370">
        <f>PN$3*$F76*$AG76*PN$4/'[1]Sheet3 '!$AJ$5</f>
        <v>0.06482</v>
      </c>
      <c r="PO76" s="370">
        <f>PO$3*$F76*$AG76*PO$4/'[1]Sheet3 '!$AJ$5</f>
        <v>0.056</v>
      </c>
      <c r="PP76" s="370">
        <f>PP$3*$F76*$AG76*PP$4/'[1]Sheet3 '!$AJ$5</f>
        <v>0.0504</v>
      </c>
      <c r="PQ76" s="370">
        <f>PQ$3*$F76*$AG76*PQ$4/'[1]Sheet3 '!$AJ$5</f>
        <v>0.0448</v>
      </c>
      <c r="PR76" s="370">
        <f>PR$3*$F76*$AG76*PR$4/'[1]Sheet3 '!$AJ$5</f>
        <v>0.028</v>
      </c>
      <c r="PS76" s="367"/>
      <c r="PT76" s="367"/>
      <c r="PU76" s="367"/>
    </row>
    <row r="77" s="91" customFormat="1" ht="16.2" spans="1:437">
      <c r="A77" s="39">
        <v>73</v>
      </c>
      <c r="B77" s="39" t="s">
        <v>569</v>
      </c>
      <c r="C77" s="39">
        <v>6</v>
      </c>
      <c r="D77" s="39">
        <v>-1</v>
      </c>
      <c r="E77" s="39"/>
      <c r="F77" s="39">
        <v>450</v>
      </c>
      <c r="G77" s="114" t="s">
        <v>706</v>
      </c>
      <c r="H77" s="39">
        <f t="shared" si="492"/>
        <v>450</v>
      </c>
      <c r="I77" s="127"/>
      <c r="J77" s="39">
        <f t="shared" si="621"/>
        <v>450</v>
      </c>
      <c r="K77" s="127" t="s">
        <v>707</v>
      </c>
      <c r="L77" s="127" t="s">
        <v>708</v>
      </c>
      <c r="M77" s="128">
        <f t="shared" si="613"/>
        <v>73</v>
      </c>
      <c r="N77" s="39">
        <f t="shared" si="617"/>
        <v>0</v>
      </c>
      <c r="O77" s="39">
        <f t="shared" si="618"/>
        <v>0</v>
      </c>
      <c r="P77" s="39">
        <v>0</v>
      </c>
      <c r="Q77" s="140">
        <v>0.3124996</v>
      </c>
      <c r="R77" s="91">
        <v>5</v>
      </c>
      <c r="S77" s="141">
        <v>0</v>
      </c>
      <c r="T77" s="146">
        <f t="shared" si="493"/>
        <v>0.15</v>
      </c>
      <c r="U77" s="143">
        <f t="shared" ref="U77:U88" si="625">IF(F77&lt;100,1,IF(F77&lt;300,2,IF(F77&lt;500,3,IF(F77&lt;800,4,IF(F77&lt;1500,5,6)))))</f>
        <v>3</v>
      </c>
      <c r="V77" s="143" t="s">
        <v>287</v>
      </c>
      <c r="W77" s="147">
        <v>0</v>
      </c>
      <c r="X77" s="143">
        <v>15</v>
      </c>
      <c r="Y77" s="166">
        <v>1</v>
      </c>
      <c r="Z77" s="143" t="str">
        <f t="shared" si="470"/>
        <v>[[0,1],[0,1],[0,1],[0,1],[0,1],[0,1],[0,1],[0,1],[0,1],[0,1],[0,2],[0,4],[0,6],[0,8],[0,10],[0,20],[0,40],[0,60],[0,80],[0,100]]</v>
      </c>
      <c r="AA77" s="143">
        <v>1</v>
      </c>
      <c r="AB77" s="143">
        <v>1</v>
      </c>
      <c r="AC77" s="143" t="str">
        <f t="shared" si="494"/>
        <v>[[1,1],[1,1],[1,1],[1,1],[1,1],[1,1],[1,1],[1,1],[1,1],[1,1],[1,1],[1,1],[1,1],[1,1],[1,1],[1,1],[1,1],[1,1],[1,1],[1,1]]</v>
      </c>
      <c r="AD77" s="39">
        <v>0</v>
      </c>
      <c r="AE77" s="169">
        <v>0.25</v>
      </c>
      <c r="AF77" s="168">
        <f t="shared" si="478"/>
        <v>0</v>
      </c>
      <c r="AG77" s="168">
        <v>0.1</v>
      </c>
      <c r="AH77" s="168">
        <v>0</v>
      </c>
      <c r="AI77" s="186">
        <v>0.05</v>
      </c>
      <c r="AJ77" s="168">
        <v>0.02</v>
      </c>
      <c r="AK77" s="186">
        <v>0.008</v>
      </c>
      <c r="AL77" s="187">
        <v>0.0002</v>
      </c>
      <c r="AM77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77" s="39" t="str">
        <f t="shared" si="471"/>
        <v>[[10,5],[12,2],[15,2]]</v>
      </c>
      <c r="AO77" s="195" t="str">
        <f t="shared" si="424"/>
        <v>[0.519231,0.259615,0.173077]</v>
      </c>
      <c r="AP77" s="195">
        <v>0</v>
      </c>
      <c r="AQ77" s="195">
        <v>1</v>
      </c>
      <c r="AR77" s="195">
        <f t="shared" si="496"/>
        <v>1</v>
      </c>
      <c r="AS77" s="195">
        <v>1</v>
      </c>
      <c r="AT77" s="195">
        <v>1</v>
      </c>
      <c r="AU77" s="196" t="s">
        <v>709</v>
      </c>
      <c r="AV77" s="195">
        <v>4</v>
      </c>
      <c r="AW77" s="199">
        <v>16</v>
      </c>
      <c r="AX77" s="39">
        <v>1</v>
      </c>
      <c r="AY77" s="39">
        <v>1</v>
      </c>
      <c r="AZ77" s="96">
        <v>3</v>
      </c>
      <c r="BA77" s="39">
        <v>6</v>
      </c>
      <c r="BB77" s="96" t="s">
        <v>289</v>
      </c>
      <c r="BC77" s="39">
        <v>1</v>
      </c>
      <c r="BD77" s="115">
        <v>1</v>
      </c>
      <c r="BE77" s="39"/>
      <c r="BF77" s="39"/>
      <c r="BG77" s="39">
        <v>1</v>
      </c>
      <c r="BH77" s="39">
        <v>1</v>
      </c>
      <c r="BI77" s="39" t="s">
        <v>573</v>
      </c>
      <c r="BJ77" s="205">
        <v>1</v>
      </c>
      <c r="BK77" s="203">
        <v>1</v>
      </c>
      <c r="BL77" s="39">
        <f>F77</f>
        <v>450</v>
      </c>
      <c r="BM77" s="96" t="s">
        <v>574</v>
      </c>
      <c r="BN77" s="39">
        <v>1</v>
      </c>
      <c r="BO77" s="39" t="s">
        <v>292</v>
      </c>
      <c r="BP77" s="39" t="s">
        <v>489</v>
      </c>
      <c r="BQ77" s="213" t="s">
        <v>575</v>
      </c>
      <c r="BR77" s="213" t="s">
        <v>575</v>
      </c>
      <c r="BS77" s="128">
        <v>49400</v>
      </c>
      <c r="BT77" s="128">
        <v>2</v>
      </c>
      <c r="BU77" s="128">
        <v>60</v>
      </c>
      <c r="BV77" s="128">
        <v>10</v>
      </c>
      <c r="BW77" s="127" t="s">
        <v>295</v>
      </c>
      <c r="BX77" s="218">
        <v>12</v>
      </c>
      <c r="BY77" s="128">
        <f t="shared" si="497"/>
        <v>5</v>
      </c>
      <c r="BZ77" s="219" t="str">
        <f t="shared" si="498"/>
        <v>[5,5,0,5]</v>
      </c>
      <c r="CA77" s="42">
        <v>1</v>
      </c>
      <c r="CB77" s="42">
        <v>0</v>
      </c>
      <c r="CC77" s="42">
        <v>0</v>
      </c>
      <c r="CD77" s="42">
        <v>0</v>
      </c>
      <c r="CE77" s="42">
        <v>0</v>
      </c>
      <c r="CF77" s="42">
        <v>0</v>
      </c>
      <c r="CG77" s="42">
        <v>0</v>
      </c>
      <c r="CH77" s="42" t="str">
        <f t="shared" si="490"/>
        <v>1,1,1,1,1,1,1</v>
      </c>
      <c r="CI77" s="42" t="str">
        <f t="shared" si="619"/>
        <v>"1|2|0|0|450",</v>
      </c>
      <c r="CJ77" s="42">
        <v>50</v>
      </c>
      <c r="CK77" s="387">
        <v>50</v>
      </c>
      <c r="CL77" s="387">
        <v>3</v>
      </c>
      <c r="CM77" s="42"/>
      <c r="CN77" s="42"/>
      <c r="CO77" s="42"/>
      <c r="CP77" s="42"/>
      <c r="CQ77" s="42"/>
      <c r="CR77" s="42"/>
      <c r="CS77" s="53" t="s">
        <v>297</v>
      </c>
      <c r="CT77" s="53">
        <v>1</v>
      </c>
      <c r="CU77" s="42"/>
      <c r="CV77" s="42">
        <f t="shared" si="482"/>
        <v>1</v>
      </c>
      <c r="CW77" s="42">
        <v>2</v>
      </c>
      <c r="CX77" s="42">
        <v>0</v>
      </c>
      <c r="CY77" s="42">
        <v>0</v>
      </c>
      <c r="CZ77" s="42">
        <f>F77</f>
        <v>450</v>
      </c>
      <c r="DA77" s="42" t="str">
        <f t="shared" si="483"/>
        <v/>
      </c>
      <c r="DB77" s="42"/>
      <c r="DC77" s="42"/>
      <c r="DD77" s="42"/>
      <c r="DE77" s="42"/>
      <c r="DF77" s="42" t="str">
        <f t="shared" si="484"/>
        <v/>
      </c>
      <c r="DG77" s="42"/>
      <c r="DH77" s="42"/>
      <c r="DI77" s="42"/>
      <c r="DJ77" s="42"/>
      <c r="DK77" s="42" t="str">
        <f t="shared" si="485"/>
        <v/>
      </c>
      <c r="DL77" s="42"/>
      <c r="DM77" s="42"/>
      <c r="DN77" s="42"/>
      <c r="DO77" s="42"/>
      <c r="DP77" s="42" t="str">
        <f t="shared" si="486"/>
        <v/>
      </c>
      <c r="DQ77" s="42"/>
      <c r="DR77" s="42"/>
      <c r="DS77" s="42"/>
      <c r="DT77" s="42"/>
      <c r="DU77" s="53" t="s">
        <v>710</v>
      </c>
      <c r="DV77" s="238">
        <f t="shared" si="487"/>
        <v>5</v>
      </c>
      <c r="DW77" s="238">
        <f t="shared" si="488"/>
        <v>5</v>
      </c>
      <c r="DX77" s="238">
        <v>0</v>
      </c>
      <c r="DY77" s="128">
        <f t="shared" si="499"/>
        <v>5</v>
      </c>
      <c r="DZ77" s="128"/>
      <c r="EK77" s="269">
        <f t="shared" si="500"/>
        <v>495</v>
      </c>
      <c r="EL77" s="270">
        <v>0.1</v>
      </c>
      <c r="EM77" s="108">
        <v>10</v>
      </c>
      <c r="EN77" s="108">
        <v>5</v>
      </c>
      <c r="EO77" s="108">
        <v>12</v>
      </c>
      <c r="EP77" s="108">
        <v>2</v>
      </c>
      <c r="EQ77" s="108">
        <v>15</v>
      </c>
      <c r="ER77" s="108">
        <v>2</v>
      </c>
      <c r="ES77" s="108">
        <f t="shared" si="501"/>
        <v>11.5555555555556</v>
      </c>
      <c r="ET77" s="108">
        <f t="shared" si="502"/>
        <v>7.5</v>
      </c>
      <c r="EU77" s="283">
        <f t="shared" si="503"/>
        <v>0.519231</v>
      </c>
      <c r="EV77" s="108">
        <f t="shared" si="504"/>
        <v>15</v>
      </c>
      <c r="EW77" s="293">
        <f t="shared" si="505"/>
        <v>0.259615</v>
      </c>
      <c r="EX77" s="108">
        <f t="shared" si="506"/>
        <v>22.5</v>
      </c>
      <c r="EY77" s="294">
        <f t="shared" si="507"/>
        <v>0.173077</v>
      </c>
      <c r="FB77" s="299"/>
      <c r="FG77" s="310"/>
      <c r="FH77" s="146">
        <v>0</v>
      </c>
      <c r="FI77" s="146">
        <v>1</v>
      </c>
      <c r="FJ77" s="310">
        <f t="shared" si="429"/>
        <v>0</v>
      </c>
      <c r="FK77" s="146">
        <f t="shared" si="508"/>
        <v>0</v>
      </c>
      <c r="FL77" s="146">
        <f t="shared" si="509"/>
        <v>1</v>
      </c>
      <c r="FM77" s="310">
        <f t="shared" si="430"/>
        <v>0</v>
      </c>
      <c r="FN77" s="146">
        <f t="shared" si="510"/>
        <v>0</v>
      </c>
      <c r="FO77" s="146">
        <f t="shared" si="511"/>
        <v>1</v>
      </c>
      <c r="FP77" s="310">
        <f t="shared" si="431"/>
        <v>0</v>
      </c>
      <c r="FQ77" s="146">
        <f t="shared" si="512"/>
        <v>0</v>
      </c>
      <c r="FR77" s="146">
        <f t="shared" si="513"/>
        <v>1</v>
      </c>
      <c r="FS77" s="310">
        <f t="shared" si="432"/>
        <v>0</v>
      </c>
      <c r="FT77" s="146">
        <f t="shared" si="514"/>
        <v>0</v>
      </c>
      <c r="FU77" s="146">
        <f t="shared" si="515"/>
        <v>1</v>
      </c>
      <c r="FV77" s="310">
        <f t="shared" si="433"/>
        <v>0</v>
      </c>
      <c r="FW77" s="146">
        <f t="shared" si="516"/>
        <v>0</v>
      </c>
      <c r="FX77" s="146">
        <f t="shared" si="517"/>
        <v>1</v>
      </c>
      <c r="FY77" s="310">
        <f t="shared" si="434"/>
        <v>0</v>
      </c>
      <c r="FZ77" s="146">
        <f t="shared" si="518"/>
        <v>0</v>
      </c>
      <c r="GA77" s="146">
        <f t="shared" si="519"/>
        <v>1</v>
      </c>
      <c r="GB77" s="310">
        <f t="shared" si="435"/>
        <v>0</v>
      </c>
      <c r="GC77" s="146">
        <f t="shared" si="520"/>
        <v>0</v>
      </c>
      <c r="GD77" s="146">
        <f t="shared" si="521"/>
        <v>1</v>
      </c>
      <c r="GE77" s="310">
        <f t="shared" si="436"/>
        <v>0</v>
      </c>
      <c r="GF77" s="146">
        <f t="shared" si="522"/>
        <v>0</v>
      </c>
      <c r="GG77" s="146">
        <f t="shared" si="523"/>
        <v>1</v>
      </c>
      <c r="GH77" s="310">
        <f t="shared" si="437"/>
        <v>0</v>
      </c>
      <c r="GI77" s="146">
        <f t="shared" si="524"/>
        <v>0</v>
      </c>
      <c r="GJ77" s="146">
        <f t="shared" si="525"/>
        <v>1</v>
      </c>
      <c r="GK77" s="310">
        <f t="shared" si="438"/>
        <v>0</v>
      </c>
      <c r="GL77" s="146">
        <f t="shared" si="526"/>
        <v>0</v>
      </c>
      <c r="GM77" s="146">
        <f t="shared" si="527"/>
        <v>2</v>
      </c>
      <c r="GN77" s="310">
        <f t="shared" si="439"/>
        <v>0</v>
      </c>
      <c r="GO77" s="146">
        <f t="shared" si="528"/>
        <v>0</v>
      </c>
      <c r="GP77" s="146">
        <f t="shared" si="529"/>
        <v>4</v>
      </c>
      <c r="GQ77" s="310">
        <f t="shared" si="440"/>
        <v>0</v>
      </c>
      <c r="GR77" s="146">
        <f t="shared" si="530"/>
        <v>0</v>
      </c>
      <c r="GS77" s="146">
        <f t="shared" si="531"/>
        <v>6</v>
      </c>
      <c r="GT77" s="310">
        <f t="shared" si="441"/>
        <v>0</v>
      </c>
      <c r="GU77" s="146">
        <f t="shared" si="532"/>
        <v>0</v>
      </c>
      <c r="GV77" s="146">
        <f t="shared" si="533"/>
        <v>8</v>
      </c>
      <c r="GW77" s="310">
        <f t="shared" si="442"/>
        <v>0</v>
      </c>
      <c r="GX77" s="146">
        <f t="shared" si="534"/>
        <v>0</v>
      </c>
      <c r="GY77" s="146">
        <f t="shared" si="535"/>
        <v>10</v>
      </c>
      <c r="GZ77" s="310">
        <f t="shared" si="443"/>
        <v>0</v>
      </c>
      <c r="HA77" s="146">
        <f t="shared" si="536"/>
        <v>0</v>
      </c>
      <c r="HB77" s="146">
        <f t="shared" si="537"/>
        <v>20</v>
      </c>
      <c r="HC77" s="310">
        <f t="shared" si="444"/>
        <v>0</v>
      </c>
      <c r="HD77" s="146">
        <f t="shared" si="538"/>
        <v>0</v>
      </c>
      <c r="HE77" s="146">
        <f t="shared" si="539"/>
        <v>40</v>
      </c>
      <c r="HF77" s="310">
        <f t="shared" si="445"/>
        <v>0</v>
      </c>
      <c r="HG77" s="146">
        <f t="shared" si="540"/>
        <v>0</v>
      </c>
      <c r="HH77" s="146">
        <f t="shared" si="541"/>
        <v>60</v>
      </c>
      <c r="HI77" s="310">
        <f t="shared" si="446"/>
        <v>0</v>
      </c>
      <c r="HJ77" s="146">
        <f t="shared" si="542"/>
        <v>0</v>
      </c>
      <c r="HK77" s="146">
        <f t="shared" si="543"/>
        <v>80</v>
      </c>
      <c r="HL77" s="310">
        <f t="shared" si="447"/>
        <v>0</v>
      </c>
      <c r="HM77" s="146">
        <f t="shared" si="544"/>
        <v>0</v>
      </c>
      <c r="HN77" s="146">
        <f t="shared" si="545"/>
        <v>100</v>
      </c>
      <c r="HO77" s="310">
        <f t="shared" si="448"/>
        <v>0</v>
      </c>
      <c r="HQ77" s="299"/>
      <c r="HV77" s="310"/>
      <c r="HW77" s="326">
        <v>1</v>
      </c>
      <c r="HX77" s="146">
        <v>1</v>
      </c>
      <c r="HY77" s="310">
        <f t="shared" si="449"/>
        <v>5e-5</v>
      </c>
      <c r="HZ77" s="146">
        <f t="shared" si="546"/>
        <v>1</v>
      </c>
      <c r="IA77" s="146">
        <f t="shared" si="547"/>
        <v>1</v>
      </c>
      <c r="IB77" s="310">
        <f t="shared" si="450"/>
        <v>0.0001</v>
      </c>
      <c r="IC77" s="146">
        <f t="shared" si="548"/>
        <v>1</v>
      </c>
      <c r="ID77" s="146">
        <f t="shared" si="549"/>
        <v>1</v>
      </c>
      <c r="IE77" s="310">
        <f t="shared" si="451"/>
        <v>0.00015</v>
      </c>
      <c r="IF77" s="146">
        <f t="shared" si="550"/>
        <v>1</v>
      </c>
      <c r="IG77" s="146">
        <f t="shared" si="551"/>
        <v>1</v>
      </c>
      <c r="IH77" s="310">
        <f t="shared" si="452"/>
        <v>0.0002</v>
      </c>
      <c r="II77" s="146">
        <f t="shared" si="552"/>
        <v>1</v>
      </c>
      <c r="IJ77" s="146">
        <f t="shared" si="553"/>
        <v>1</v>
      </c>
      <c r="IK77" s="310">
        <f t="shared" si="453"/>
        <v>0.00025</v>
      </c>
      <c r="IL77" s="146">
        <f t="shared" si="554"/>
        <v>1</v>
      </c>
      <c r="IM77" s="146">
        <f t="shared" si="555"/>
        <v>1</v>
      </c>
      <c r="IN77" s="310">
        <f t="shared" si="454"/>
        <v>0.0005</v>
      </c>
      <c r="IO77" s="146">
        <f t="shared" si="556"/>
        <v>1</v>
      </c>
      <c r="IP77" s="146">
        <f t="shared" si="557"/>
        <v>1</v>
      </c>
      <c r="IQ77" s="310">
        <f t="shared" si="455"/>
        <v>0.001</v>
      </c>
      <c r="IR77" s="146">
        <f t="shared" si="558"/>
        <v>1</v>
      </c>
      <c r="IS77" s="146">
        <f t="shared" si="559"/>
        <v>1</v>
      </c>
      <c r="IT77" s="310">
        <f t="shared" si="456"/>
        <v>0.0015</v>
      </c>
      <c r="IU77" s="146">
        <f t="shared" si="560"/>
        <v>1</v>
      </c>
      <c r="IV77" s="146">
        <f t="shared" si="561"/>
        <v>1</v>
      </c>
      <c r="IW77" s="310">
        <f t="shared" si="457"/>
        <v>0.002</v>
      </c>
      <c r="IX77" s="146">
        <f t="shared" si="562"/>
        <v>1</v>
      </c>
      <c r="IY77" s="146">
        <f t="shared" si="563"/>
        <v>1</v>
      </c>
      <c r="IZ77" s="310">
        <f t="shared" si="458"/>
        <v>0.0025</v>
      </c>
      <c r="JA77" s="146">
        <f t="shared" si="564"/>
        <v>1</v>
      </c>
      <c r="JB77" s="146">
        <f t="shared" si="565"/>
        <v>1</v>
      </c>
      <c r="JC77" s="310">
        <f t="shared" si="459"/>
        <v>0.005</v>
      </c>
      <c r="JD77" s="146">
        <f t="shared" si="566"/>
        <v>1</v>
      </c>
      <c r="JE77" s="146">
        <f t="shared" si="567"/>
        <v>1</v>
      </c>
      <c r="JF77" s="310">
        <f t="shared" si="460"/>
        <v>0.01</v>
      </c>
      <c r="JG77" s="146">
        <f t="shared" si="568"/>
        <v>1</v>
      </c>
      <c r="JH77" s="146">
        <f t="shared" si="569"/>
        <v>1</v>
      </c>
      <c r="JI77" s="310">
        <f t="shared" si="461"/>
        <v>0.015</v>
      </c>
      <c r="JJ77" s="146">
        <f t="shared" si="570"/>
        <v>1</v>
      </c>
      <c r="JK77" s="146">
        <f t="shared" si="571"/>
        <v>1</v>
      </c>
      <c r="JL77" s="310">
        <f t="shared" si="462"/>
        <v>0.02</v>
      </c>
      <c r="JM77" s="146">
        <f t="shared" si="572"/>
        <v>1</v>
      </c>
      <c r="JN77" s="146">
        <f t="shared" si="573"/>
        <v>1</v>
      </c>
      <c r="JO77" s="310">
        <f t="shared" si="463"/>
        <v>0.025</v>
      </c>
      <c r="JP77" s="146">
        <f t="shared" si="574"/>
        <v>1</v>
      </c>
      <c r="JQ77" s="146">
        <f t="shared" si="575"/>
        <v>1</v>
      </c>
      <c r="JR77" s="310">
        <f t="shared" si="464"/>
        <v>0.05</v>
      </c>
      <c r="JS77" s="146">
        <f t="shared" si="576"/>
        <v>1</v>
      </c>
      <c r="JT77" s="146">
        <f t="shared" si="577"/>
        <v>1</v>
      </c>
      <c r="JU77" s="310">
        <f t="shared" si="465"/>
        <v>0.1</v>
      </c>
      <c r="JV77" s="146">
        <f t="shared" si="578"/>
        <v>1</v>
      </c>
      <c r="JW77" s="146">
        <f t="shared" si="579"/>
        <v>1</v>
      </c>
      <c r="JX77" s="310">
        <f t="shared" si="466"/>
        <v>0.15</v>
      </c>
      <c r="JY77" s="146">
        <f t="shared" si="580"/>
        <v>1</v>
      </c>
      <c r="JZ77" s="146">
        <f t="shared" si="581"/>
        <v>1</v>
      </c>
      <c r="KA77" s="310">
        <f t="shared" si="467"/>
        <v>0.2</v>
      </c>
      <c r="KB77" s="146">
        <f t="shared" si="582"/>
        <v>1</v>
      </c>
      <c r="KC77" s="146">
        <f t="shared" si="583"/>
        <v>1</v>
      </c>
      <c r="KD77" s="310">
        <f t="shared" si="468"/>
        <v>0.25</v>
      </c>
      <c r="KI77" s="334">
        <f t="shared" ref="KI77:LB77" si="626">$AI77*KI$4/10000*$F77*KI$3/$KQ$1</f>
        <v>0</v>
      </c>
      <c r="KJ77" s="334">
        <f t="shared" si="626"/>
        <v>0</v>
      </c>
      <c r="KK77" s="334">
        <f t="shared" si="626"/>
        <v>0</v>
      </c>
      <c r="KL77" s="334">
        <f t="shared" si="626"/>
        <v>0.018</v>
      </c>
      <c r="KM77" s="334">
        <f t="shared" si="626"/>
        <v>0.0225</v>
      </c>
      <c r="KN77" s="334">
        <f t="shared" si="626"/>
        <v>0.045</v>
      </c>
      <c r="KO77" s="334">
        <f t="shared" si="626"/>
        <v>0.09</v>
      </c>
      <c r="KP77" s="334">
        <f t="shared" si="626"/>
        <v>0.135</v>
      </c>
      <c r="KQ77" s="334">
        <f t="shared" si="626"/>
        <v>0.18</v>
      </c>
      <c r="KR77" s="334">
        <f t="shared" si="626"/>
        <v>0.225</v>
      </c>
      <c r="KS77" s="334">
        <f t="shared" si="626"/>
        <v>0.45</v>
      </c>
      <c r="KT77" s="334">
        <f t="shared" si="626"/>
        <v>0.5625</v>
      </c>
      <c r="KU77" s="334">
        <f t="shared" si="626"/>
        <v>0.56241</v>
      </c>
      <c r="KV77" s="334">
        <f t="shared" si="626"/>
        <v>0.56232</v>
      </c>
      <c r="KW77" s="334">
        <f t="shared" si="626"/>
        <v>0.562275</v>
      </c>
      <c r="KX77" s="334">
        <f t="shared" si="626"/>
        <v>0.56205</v>
      </c>
      <c r="KY77" s="334">
        <f t="shared" si="626"/>
        <v>0.5616</v>
      </c>
      <c r="KZ77" s="334">
        <f t="shared" si="626"/>
        <v>0.5616</v>
      </c>
      <c r="LA77" s="334">
        <f t="shared" si="626"/>
        <v>0.5616</v>
      </c>
      <c r="LB77" s="334">
        <f t="shared" si="626"/>
        <v>0.56025</v>
      </c>
      <c r="LI77" s="91">
        <v>0.09</v>
      </c>
      <c r="LJ77" s="91">
        <v>0.36</v>
      </c>
      <c r="LK77" s="91">
        <v>0.45</v>
      </c>
      <c r="LN77" s="108"/>
      <c r="LO77" s="343">
        <v>0.05</v>
      </c>
      <c r="LP77" s="343">
        <v>0.05</v>
      </c>
      <c r="LQ77" s="343">
        <v>0.05</v>
      </c>
      <c r="LR77" s="343">
        <v>0.05</v>
      </c>
      <c r="LS77" s="343">
        <v>0.05</v>
      </c>
      <c r="LT77" s="343">
        <v>0.025</v>
      </c>
      <c r="LU77" s="343">
        <v>0.025</v>
      </c>
      <c r="LV77" s="343">
        <v>0.025</v>
      </c>
      <c r="LW77" s="343">
        <v>0.025</v>
      </c>
      <c r="LX77" s="343">
        <v>0.025</v>
      </c>
      <c r="LY77" s="343">
        <v>0.005</v>
      </c>
      <c r="LZ77" s="343">
        <v>0.005</v>
      </c>
      <c r="MA77" s="343">
        <v>0.005</v>
      </c>
      <c r="MB77" s="343">
        <v>0.005</v>
      </c>
      <c r="MC77" s="343">
        <v>0.005</v>
      </c>
      <c r="MD77" s="343">
        <v>0.0009</v>
      </c>
      <c r="ME77" s="343">
        <v>0.0009</v>
      </c>
      <c r="MF77" s="343">
        <v>0.0009</v>
      </c>
      <c r="MG77" s="343">
        <v>0.0009</v>
      </c>
      <c r="MH77" s="343">
        <v>0.0009</v>
      </c>
      <c r="MI77" s="343">
        <v>0.0006</v>
      </c>
      <c r="MJ77" s="343">
        <v>0.00045</v>
      </c>
      <c r="MK77" s="343">
        <v>0.0004</v>
      </c>
      <c r="ML77" s="343">
        <v>0.0003</v>
      </c>
      <c r="MM77" s="343">
        <v>0.00025</v>
      </c>
      <c r="MN77" s="343">
        <v>0.00025</v>
      </c>
      <c r="MO77" s="343">
        <v>0.0002</v>
      </c>
      <c r="MP77" s="343">
        <v>0.0002</v>
      </c>
      <c r="MQ77" s="343"/>
      <c r="MR77" s="104">
        <v>1</v>
      </c>
      <c r="MS77" s="104">
        <v>1</v>
      </c>
      <c r="MT77" s="104">
        <v>1</v>
      </c>
      <c r="MU77" s="104">
        <v>1</v>
      </c>
      <c r="MV77" s="104">
        <v>1</v>
      </c>
      <c r="MW77" s="104">
        <v>1</v>
      </c>
      <c r="MX77" s="91">
        <v>3</v>
      </c>
      <c r="MY77" s="91">
        <v>3</v>
      </c>
      <c r="MZ77" s="91">
        <v>3</v>
      </c>
      <c r="NA77" s="91">
        <v>3</v>
      </c>
      <c r="NB77" s="91">
        <v>3</v>
      </c>
      <c r="NC77" s="91">
        <v>3</v>
      </c>
      <c r="ND77" s="91">
        <v>3</v>
      </c>
      <c r="NE77" s="91">
        <v>3</v>
      </c>
      <c r="NF77" s="91">
        <v>3</v>
      </c>
      <c r="NG77" s="91">
        <v>5</v>
      </c>
      <c r="NH77" s="91">
        <v>5</v>
      </c>
      <c r="NI77" s="91">
        <v>5</v>
      </c>
      <c r="NJ77" s="91">
        <v>5</v>
      </c>
      <c r="NK77" s="91">
        <v>5</v>
      </c>
      <c r="NL77" s="91">
        <v>5</v>
      </c>
      <c r="NM77" s="91">
        <v>5</v>
      </c>
      <c r="NN77" s="91">
        <v>5</v>
      </c>
      <c r="NO77" s="91">
        <v>5</v>
      </c>
      <c r="NP77" s="91">
        <v>5</v>
      </c>
      <c r="NQ77" s="91">
        <v>5</v>
      </c>
      <c r="NR77" s="91">
        <v>5</v>
      </c>
      <c r="NS77" s="91">
        <v>5</v>
      </c>
      <c r="NU77" s="345">
        <f t="shared" si="585"/>
        <v>0.0225</v>
      </c>
      <c r="NV77" s="345">
        <f t="shared" si="586"/>
        <v>0.045</v>
      </c>
      <c r="NW77" s="345">
        <f t="shared" si="587"/>
        <v>0.0675</v>
      </c>
      <c r="NX77" s="345">
        <f t="shared" si="588"/>
        <v>0.09</v>
      </c>
      <c r="NY77" s="345">
        <f t="shared" si="589"/>
        <v>0.1125</v>
      </c>
      <c r="NZ77" s="345">
        <f t="shared" si="590"/>
        <v>0.1125</v>
      </c>
      <c r="OA77" s="345">
        <f t="shared" si="591"/>
        <v>0.075</v>
      </c>
      <c r="OB77" s="345">
        <f t="shared" si="592"/>
        <v>0.1125</v>
      </c>
      <c r="OC77" s="345">
        <f t="shared" si="593"/>
        <v>0.15</v>
      </c>
      <c r="OD77" s="345">
        <f t="shared" si="594"/>
        <v>0.1875</v>
      </c>
      <c r="OE77" s="345">
        <f t="shared" si="595"/>
        <v>0.075</v>
      </c>
      <c r="OF77" s="345">
        <f t="shared" si="596"/>
        <v>0.15</v>
      </c>
      <c r="OG77" s="345">
        <f t="shared" si="597"/>
        <v>0.225</v>
      </c>
      <c r="OH77" s="345">
        <f t="shared" si="598"/>
        <v>0.3</v>
      </c>
      <c r="OI77" s="345">
        <f t="shared" si="599"/>
        <v>0.375</v>
      </c>
      <c r="OJ77" s="345">
        <f t="shared" si="600"/>
        <v>0.081</v>
      </c>
      <c r="OK77" s="345">
        <f t="shared" si="601"/>
        <v>0.162</v>
      </c>
      <c r="OL77" s="345">
        <f t="shared" si="602"/>
        <v>0.243</v>
      </c>
      <c r="OM77" s="345">
        <f t="shared" si="603"/>
        <v>0.324</v>
      </c>
      <c r="ON77" s="345">
        <f t="shared" si="604"/>
        <v>0.405</v>
      </c>
      <c r="OO77" s="345">
        <f t="shared" si="605"/>
        <v>0.405</v>
      </c>
      <c r="OP77" s="345">
        <f t="shared" si="606"/>
        <v>0.405</v>
      </c>
      <c r="OQ77" s="345">
        <f t="shared" si="607"/>
        <v>0.45</v>
      </c>
      <c r="OR77" s="345">
        <f t="shared" si="608"/>
        <v>0.405</v>
      </c>
      <c r="OS77" s="345">
        <f t="shared" si="609"/>
        <v>0.39375</v>
      </c>
      <c r="OT77" s="345">
        <f t="shared" si="610"/>
        <v>0.45</v>
      </c>
      <c r="OU77" s="345">
        <f t="shared" si="611"/>
        <v>0.405</v>
      </c>
      <c r="OV77" s="345">
        <f t="shared" si="612"/>
        <v>0.45</v>
      </c>
      <c r="OX77"/>
      <c r="OY77"/>
      <c r="OZ77"/>
      <c r="PA77"/>
      <c r="PB77"/>
      <c r="PC77"/>
      <c r="PD77"/>
      <c r="PE77" s="369"/>
      <c r="PF77" s="370">
        <f>PF$3*$F77*$AG77*PF$4/'[1]Sheet3 '!$AJ$5</f>
        <v>0.126</v>
      </c>
      <c r="PG77" s="370">
        <f>PG$3*$F77*$AG77*PG$4/'[1]Sheet3 '!$AJ$5</f>
        <v>0.125955</v>
      </c>
      <c r="PH77" s="370">
        <f>PH$3*$F77*$AG77*PH$4/'[1]Sheet3 '!$AJ$5</f>
        <v>0.126</v>
      </c>
      <c r="PI77" s="370">
        <f>PI$3*$F77*$AG77*PI$4/'[1]Sheet3 '!$AJ$5</f>
        <v>0.1134</v>
      </c>
      <c r="PJ77" s="370">
        <f>PJ$3*$F77*$AG77*PJ$4/'[1]Sheet3 '!$AJ$5</f>
        <v>0.1134</v>
      </c>
      <c r="PK77" s="370">
        <f>PK$3*$F77*$AG77*PK$4/'[1]Sheet3 '!$AJ$5</f>
        <v>0.108</v>
      </c>
      <c r="PL77" s="370">
        <f>PL$3*$F77*$AG77*PL$4/'[1]Sheet3 '!$AJ$5</f>
        <v>0.0972</v>
      </c>
      <c r="PM77" s="370">
        <f>PM$3*$F77*$AG77*PM$4/'[1]Sheet3 '!$AJ$5</f>
        <v>0.0918</v>
      </c>
      <c r="PN77" s="370">
        <f>PN$3*$F77*$AG77*PN$4/'[1]Sheet3 '!$AJ$5</f>
        <v>0.08334</v>
      </c>
      <c r="PO77" s="370">
        <f>PO$3*$F77*$AG77*PO$4/'[1]Sheet3 '!$AJ$5</f>
        <v>0.072</v>
      </c>
      <c r="PP77" s="370">
        <f>PP$3*$F77*$AG77*PP$4/'[1]Sheet3 '!$AJ$5</f>
        <v>0.0648</v>
      </c>
      <c r="PQ77" s="370">
        <f>PQ$3*$F77*$AG77*PQ$4/'[1]Sheet3 '!$AJ$5</f>
        <v>0.0576</v>
      </c>
      <c r="PR77" s="370">
        <f>PR$3*$F77*$AG77*PR$4/'[1]Sheet3 '!$AJ$5</f>
        <v>0.036</v>
      </c>
      <c r="PS77" s="367"/>
      <c r="PT77" s="367"/>
      <c r="PU77" s="367"/>
    </row>
    <row r="78" s="91" customFormat="1" ht="16.2" spans="1:437">
      <c r="A78" s="39">
        <v>74</v>
      </c>
      <c r="B78" s="91" t="s">
        <v>693</v>
      </c>
      <c r="C78" s="39">
        <v>6</v>
      </c>
      <c r="D78" s="39">
        <v>-1</v>
      </c>
      <c r="E78" s="39"/>
      <c r="F78" s="39">
        <v>300</v>
      </c>
      <c r="G78" s="114" t="s">
        <v>711</v>
      </c>
      <c r="H78" s="39">
        <f t="shared" si="492"/>
        <v>300</v>
      </c>
      <c r="I78" s="127"/>
      <c r="J78" s="39">
        <f t="shared" si="621"/>
        <v>300</v>
      </c>
      <c r="K78" s="127" t="s">
        <v>712</v>
      </c>
      <c r="L78" s="127"/>
      <c r="M78" s="128">
        <f t="shared" si="613"/>
        <v>74</v>
      </c>
      <c r="N78" s="39">
        <f t="shared" si="617"/>
        <v>0</v>
      </c>
      <c r="O78" s="39">
        <f t="shared" si="618"/>
        <v>0</v>
      </c>
      <c r="P78" s="39">
        <v>0</v>
      </c>
      <c r="Q78" s="140">
        <v>0.208334</v>
      </c>
      <c r="R78" s="91">
        <v>5</v>
      </c>
      <c r="S78" s="141">
        <v>0</v>
      </c>
      <c r="T78" s="146">
        <f t="shared" si="493"/>
        <v>0.1</v>
      </c>
      <c r="U78" s="143">
        <f t="shared" si="625"/>
        <v>3</v>
      </c>
      <c r="V78" s="143" t="s">
        <v>287</v>
      </c>
      <c r="W78" s="147">
        <v>0</v>
      </c>
      <c r="X78" s="143">
        <v>15</v>
      </c>
      <c r="Y78" s="166">
        <v>1</v>
      </c>
      <c r="Z78" s="143" t="str">
        <f t="shared" si="470"/>
        <v>[[0,1],[0,1],[0,1],[0,1],[0,1],[0,1],[0,1],[0,1],[0,1],[0,1],[0,2],[0,4],[0,6],[0,8],[0,10],[0,20],[0,40],[0,60],[0,80],[0,100]]</v>
      </c>
      <c r="AA78" s="143">
        <v>1</v>
      </c>
      <c r="AB78" s="143">
        <v>1</v>
      </c>
      <c r="AC78" s="143" t="str">
        <f t="shared" si="494"/>
        <v>[[1,1],[1,1],[1,1],[1,1],[1,1],[1,1],[1,1],[1,1],[1,1],[1,1],[1,1],[1,1],[1,1],[1,1],[1,1],[1,1],[1,1],[1,1],[1,1],[1,1]]</v>
      </c>
      <c r="AD78" s="39">
        <v>0</v>
      </c>
      <c r="AE78" s="169">
        <v>0.25</v>
      </c>
      <c r="AF78" s="168">
        <f t="shared" si="478"/>
        <v>0</v>
      </c>
      <c r="AG78" s="168">
        <v>0.1</v>
      </c>
      <c r="AH78" s="168">
        <v>0</v>
      </c>
      <c r="AI78" s="186">
        <v>0</v>
      </c>
      <c r="AJ78" s="168">
        <v>0.02</v>
      </c>
      <c r="AK78" s="186">
        <v>0.008</v>
      </c>
      <c r="AL78" s="187">
        <v>0.0002</v>
      </c>
      <c r="AM78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78" s="39" t="str">
        <f t="shared" si="471"/>
        <v>[[10,5],[12,2],[15,2]]</v>
      </c>
      <c r="AO78" s="195" t="str">
        <f t="shared" si="424"/>
        <v>[0.346154,0.173077,0.115385]</v>
      </c>
      <c r="AP78" s="195">
        <v>0</v>
      </c>
      <c r="AQ78" s="195">
        <v>1</v>
      </c>
      <c r="AR78" s="195">
        <f t="shared" si="496"/>
        <v>1</v>
      </c>
      <c r="AS78" s="195">
        <v>1</v>
      </c>
      <c r="AT78" s="195">
        <v>1</v>
      </c>
      <c r="AU78" s="196" t="s">
        <v>713</v>
      </c>
      <c r="AV78" s="195">
        <v>4</v>
      </c>
      <c r="AW78" s="199">
        <v>16</v>
      </c>
      <c r="AX78" s="39">
        <v>1</v>
      </c>
      <c r="AY78" s="39">
        <v>0</v>
      </c>
      <c r="AZ78" s="96">
        <v>3</v>
      </c>
      <c r="BA78" s="39">
        <v>6</v>
      </c>
      <c r="BB78" s="96" t="s">
        <v>365</v>
      </c>
      <c r="BC78" s="39">
        <v>1</v>
      </c>
      <c r="BD78" s="115">
        <v>1.5</v>
      </c>
      <c r="BE78" s="39"/>
      <c r="BF78" s="39"/>
      <c r="BG78" s="39">
        <v>1</v>
      </c>
      <c r="BH78" s="39">
        <v>1</v>
      </c>
      <c r="BI78" s="39" t="s">
        <v>400</v>
      </c>
      <c r="BJ78" s="205">
        <v>1</v>
      </c>
      <c r="BK78" s="203">
        <v>1</v>
      </c>
      <c r="BL78" s="39">
        <f>F78</f>
        <v>300</v>
      </c>
      <c r="BM78" s="96" t="s">
        <v>291</v>
      </c>
      <c r="BN78" s="39">
        <v>1</v>
      </c>
      <c r="BO78" s="39" t="s">
        <v>292</v>
      </c>
      <c r="BP78" s="39" t="s">
        <v>489</v>
      </c>
      <c r="BQ78" s="386" t="s">
        <v>696</v>
      </c>
      <c r="BR78" s="386" t="s">
        <v>696</v>
      </c>
      <c r="BS78" s="128">
        <v>49600</v>
      </c>
      <c r="BT78" s="128">
        <v>2</v>
      </c>
      <c r="BU78" s="128">
        <v>60</v>
      </c>
      <c r="BV78" s="128">
        <v>10</v>
      </c>
      <c r="BW78" s="127" t="s">
        <v>295</v>
      </c>
      <c r="BX78" s="218">
        <v>12</v>
      </c>
      <c r="BY78" s="128">
        <f t="shared" si="497"/>
        <v>5</v>
      </c>
      <c r="BZ78" s="219" t="str">
        <f t="shared" si="498"/>
        <v>[5,5,0,5]</v>
      </c>
      <c r="CA78" s="42">
        <v>1</v>
      </c>
      <c r="CB78" s="42">
        <v>1</v>
      </c>
      <c r="CC78" s="42">
        <v>0</v>
      </c>
      <c r="CD78" s="42">
        <v>0</v>
      </c>
      <c r="CE78" s="42">
        <v>0</v>
      </c>
      <c r="CF78" s="42">
        <v>0</v>
      </c>
      <c r="CG78" s="42">
        <v>0</v>
      </c>
      <c r="CH78" s="42" t="str">
        <f t="shared" si="490"/>
        <v>1,1,1,1,1,1,1</v>
      </c>
      <c r="CI78" s="42" t="str">
        <f t="shared" si="619"/>
        <v>"1|1|0|0|300","2|2|0|0|300",</v>
      </c>
      <c r="CJ78" s="42">
        <v>50</v>
      </c>
      <c r="CK78" s="42">
        <v>100</v>
      </c>
      <c r="CL78" s="42">
        <v>2</v>
      </c>
      <c r="CM78" s="42"/>
      <c r="CN78" s="42"/>
      <c r="CO78" s="42"/>
      <c r="CP78" s="42"/>
      <c r="CQ78" s="42"/>
      <c r="CR78" s="42"/>
      <c r="CS78" s="53" t="s">
        <v>297</v>
      </c>
      <c r="CT78" s="53">
        <v>1</v>
      </c>
      <c r="CU78" s="42"/>
      <c r="CV78" s="42">
        <f t="shared" si="482"/>
        <v>1</v>
      </c>
      <c r="CW78" s="42">
        <v>1</v>
      </c>
      <c r="CX78" s="42">
        <v>0</v>
      </c>
      <c r="CY78" s="42">
        <v>0</v>
      </c>
      <c r="CZ78" s="42">
        <f>F78</f>
        <v>300</v>
      </c>
      <c r="DA78" s="42">
        <f t="shared" si="483"/>
        <v>2</v>
      </c>
      <c r="DB78" s="42">
        <v>2</v>
      </c>
      <c r="DC78" s="42">
        <v>0</v>
      </c>
      <c r="DD78" s="42">
        <v>0</v>
      </c>
      <c r="DE78" s="42">
        <f>F78</f>
        <v>300</v>
      </c>
      <c r="DF78" s="42" t="str">
        <f t="shared" si="484"/>
        <v/>
      </c>
      <c r="DG78" s="42"/>
      <c r="DH78" s="42"/>
      <c r="DI78" s="42"/>
      <c r="DJ78" s="42"/>
      <c r="DK78" s="42" t="str">
        <f t="shared" si="485"/>
        <v/>
      </c>
      <c r="DL78" s="42"/>
      <c r="DM78" s="42"/>
      <c r="DN78" s="42"/>
      <c r="DO78" s="42"/>
      <c r="DP78" s="42" t="str">
        <f t="shared" si="486"/>
        <v/>
      </c>
      <c r="DQ78" s="42"/>
      <c r="DR78" s="42"/>
      <c r="DS78" s="42"/>
      <c r="DT78" s="42"/>
      <c r="DU78" s="53" t="s">
        <v>714</v>
      </c>
      <c r="DV78" s="238">
        <f t="shared" si="487"/>
        <v>5</v>
      </c>
      <c r="DW78" s="238">
        <f t="shared" si="488"/>
        <v>5</v>
      </c>
      <c r="DX78" s="238">
        <v>0</v>
      </c>
      <c r="DY78" s="128">
        <f t="shared" si="499"/>
        <v>5</v>
      </c>
      <c r="DZ78" s="128"/>
      <c r="EK78" s="269">
        <f t="shared" si="500"/>
        <v>330</v>
      </c>
      <c r="EL78" s="270">
        <v>0.1</v>
      </c>
      <c r="EM78" s="108">
        <v>10</v>
      </c>
      <c r="EN78" s="108">
        <v>5</v>
      </c>
      <c r="EO78" s="108">
        <v>12</v>
      </c>
      <c r="EP78" s="108">
        <v>2</v>
      </c>
      <c r="EQ78" s="108">
        <v>15</v>
      </c>
      <c r="ER78" s="108">
        <v>2</v>
      </c>
      <c r="ES78" s="108">
        <f t="shared" si="501"/>
        <v>11.5555555555556</v>
      </c>
      <c r="ET78" s="108">
        <f t="shared" si="502"/>
        <v>7.5</v>
      </c>
      <c r="EU78" s="283">
        <f t="shared" si="503"/>
        <v>0.346154</v>
      </c>
      <c r="EV78" s="108">
        <f t="shared" si="504"/>
        <v>15</v>
      </c>
      <c r="EW78" s="293">
        <f t="shared" si="505"/>
        <v>0.173077</v>
      </c>
      <c r="EX78" s="108">
        <f t="shared" si="506"/>
        <v>22.5</v>
      </c>
      <c r="EY78" s="294">
        <f t="shared" si="507"/>
        <v>0.115385</v>
      </c>
      <c r="FB78" s="299"/>
      <c r="FG78" s="310"/>
      <c r="FH78" s="146">
        <v>0</v>
      </c>
      <c r="FI78" s="146">
        <v>1</v>
      </c>
      <c r="FJ78" s="310">
        <f t="shared" si="429"/>
        <v>0</v>
      </c>
      <c r="FK78" s="146">
        <f t="shared" si="508"/>
        <v>0</v>
      </c>
      <c r="FL78" s="146">
        <f t="shared" si="509"/>
        <v>1</v>
      </c>
      <c r="FM78" s="310">
        <f t="shared" si="430"/>
        <v>0</v>
      </c>
      <c r="FN78" s="146">
        <f t="shared" si="510"/>
        <v>0</v>
      </c>
      <c r="FO78" s="146">
        <f t="shared" si="511"/>
        <v>1</v>
      </c>
      <c r="FP78" s="310">
        <f t="shared" si="431"/>
        <v>0</v>
      </c>
      <c r="FQ78" s="146">
        <f t="shared" si="512"/>
        <v>0</v>
      </c>
      <c r="FR78" s="146">
        <f t="shared" si="513"/>
        <v>1</v>
      </c>
      <c r="FS78" s="310">
        <f t="shared" si="432"/>
        <v>0</v>
      </c>
      <c r="FT78" s="146">
        <f t="shared" si="514"/>
        <v>0</v>
      </c>
      <c r="FU78" s="146">
        <f t="shared" si="515"/>
        <v>1</v>
      </c>
      <c r="FV78" s="310">
        <f t="shared" si="433"/>
        <v>0</v>
      </c>
      <c r="FW78" s="146">
        <f t="shared" si="516"/>
        <v>0</v>
      </c>
      <c r="FX78" s="146">
        <f t="shared" si="517"/>
        <v>1</v>
      </c>
      <c r="FY78" s="310">
        <f t="shared" si="434"/>
        <v>0</v>
      </c>
      <c r="FZ78" s="146">
        <f t="shared" si="518"/>
        <v>0</v>
      </c>
      <c r="GA78" s="146">
        <f t="shared" si="519"/>
        <v>1</v>
      </c>
      <c r="GB78" s="310">
        <f t="shared" si="435"/>
        <v>0</v>
      </c>
      <c r="GC78" s="146">
        <f t="shared" si="520"/>
        <v>0</v>
      </c>
      <c r="GD78" s="146">
        <f t="shared" si="521"/>
        <v>1</v>
      </c>
      <c r="GE78" s="310">
        <f t="shared" si="436"/>
        <v>0</v>
      </c>
      <c r="GF78" s="146">
        <f t="shared" si="522"/>
        <v>0</v>
      </c>
      <c r="GG78" s="146">
        <f t="shared" si="523"/>
        <v>1</v>
      </c>
      <c r="GH78" s="310">
        <f t="shared" si="437"/>
        <v>0</v>
      </c>
      <c r="GI78" s="146">
        <f t="shared" si="524"/>
        <v>0</v>
      </c>
      <c r="GJ78" s="146">
        <f t="shared" si="525"/>
        <v>1</v>
      </c>
      <c r="GK78" s="310">
        <f t="shared" si="438"/>
        <v>0</v>
      </c>
      <c r="GL78" s="146">
        <f t="shared" si="526"/>
        <v>0</v>
      </c>
      <c r="GM78" s="146">
        <f t="shared" si="527"/>
        <v>2</v>
      </c>
      <c r="GN78" s="310">
        <f t="shared" si="439"/>
        <v>0</v>
      </c>
      <c r="GO78" s="146">
        <f t="shared" si="528"/>
        <v>0</v>
      </c>
      <c r="GP78" s="146">
        <f t="shared" si="529"/>
        <v>4</v>
      </c>
      <c r="GQ78" s="310">
        <f t="shared" si="440"/>
        <v>0</v>
      </c>
      <c r="GR78" s="146">
        <f t="shared" si="530"/>
        <v>0</v>
      </c>
      <c r="GS78" s="146">
        <f t="shared" si="531"/>
        <v>6</v>
      </c>
      <c r="GT78" s="310">
        <f t="shared" si="441"/>
        <v>0</v>
      </c>
      <c r="GU78" s="146">
        <f t="shared" si="532"/>
        <v>0</v>
      </c>
      <c r="GV78" s="146">
        <f t="shared" si="533"/>
        <v>8</v>
      </c>
      <c r="GW78" s="310">
        <f t="shared" si="442"/>
        <v>0</v>
      </c>
      <c r="GX78" s="146">
        <f t="shared" si="534"/>
        <v>0</v>
      </c>
      <c r="GY78" s="146">
        <f t="shared" si="535"/>
        <v>10</v>
      </c>
      <c r="GZ78" s="310">
        <f t="shared" si="443"/>
        <v>0</v>
      </c>
      <c r="HA78" s="146">
        <f t="shared" si="536"/>
        <v>0</v>
      </c>
      <c r="HB78" s="146">
        <f t="shared" si="537"/>
        <v>20</v>
      </c>
      <c r="HC78" s="310">
        <f t="shared" si="444"/>
        <v>0</v>
      </c>
      <c r="HD78" s="146">
        <f t="shared" si="538"/>
        <v>0</v>
      </c>
      <c r="HE78" s="146">
        <f t="shared" si="539"/>
        <v>40</v>
      </c>
      <c r="HF78" s="310">
        <f t="shared" si="445"/>
        <v>0</v>
      </c>
      <c r="HG78" s="146">
        <f t="shared" si="540"/>
        <v>0</v>
      </c>
      <c r="HH78" s="146">
        <f t="shared" si="541"/>
        <v>60</v>
      </c>
      <c r="HI78" s="310">
        <f t="shared" si="446"/>
        <v>0</v>
      </c>
      <c r="HJ78" s="146">
        <f t="shared" si="542"/>
        <v>0</v>
      </c>
      <c r="HK78" s="146">
        <f t="shared" si="543"/>
        <v>80</v>
      </c>
      <c r="HL78" s="310">
        <f t="shared" si="447"/>
        <v>0</v>
      </c>
      <c r="HM78" s="146">
        <f t="shared" si="544"/>
        <v>0</v>
      </c>
      <c r="HN78" s="146">
        <f t="shared" si="545"/>
        <v>100</v>
      </c>
      <c r="HO78" s="310">
        <f t="shared" si="448"/>
        <v>0</v>
      </c>
      <c r="HQ78" s="299"/>
      <c r="HV78" s="310"/>
      <c r="HW78" s="326">
        <v>1</v>
      </c>
      <c r="HX78" s="146">
        <v>1</v>
      </c>
      <c r="HY78" s="310">
        <f t="shared" si="449"/>
        <v>3.33333333333334e-5</v>
      </c>
      <c r="HZ78" s="146">
        <f t="shared" si="546"/>
        <v>1</v>
      </c>
      <c r="IA78" s="146">
        <f t="shared" si="547"/>
        <v>1</v>
      </c>
      <c r="IB78" s="310">
        <f t="shared" si="450"/>
        <v>6.66666666666667e-5</v>
      </c>
      <c r="IC78" s="146">
        <f t="shared" si="548"/>
        <v>1</v>
      </c>
      <c r="ID78" s="146">
        <f t="shared" si="549"/>
        <v>1</v>
      </c>
      <c r="IE78" s="310">
        <f t="shared" si="451"/>
        <v>0.0001</v>
      </c>
      <c r="IF78" s="146">
        <f t="shared" si="550"/>
        <v>1</v>
      </c>
      <c r="IG78" s="146">
        <f t="shared" si="551"/>
        <v>1</v>
      </c>
      <c r="IH78" s="310">
        <f t="shared" si="452"/>
        <v>0.000133333333333333</v>
      </c>
      <c r="II78" s="146">
        <f t="shared" si="552"/>
        <v>1</v>
      </c>
      <c r="IJ78" s="146">
        <f t="shared" si="553"/>
        <v>1</v>
      </c>
      <c r="IK78" s="310">
        <f t="shared" si="453"/>
        <v>0.000166666666666667</v>
      </c>
      <c r="IL78" s="146">
        <f t="shared" si="554"/>
        <v>1</v>
      </c>
      <c r="IM78" s="146">
        <f t="shared" si="555"/>
        <v>1</v>
      </c>
      <c r="IN78" s="310">
        <f t="shared" si="454"/>
        <v>0.000333333333333334</v>
      </c>
      <c r="IO78" s="146">
        <f t="shared" si="556"/>
        <v>1</v>
      </c>
      <c r="IP78" s="146">
        <f t="shared" si="557"/>
        <v>1</v>
      </c>
      <c r="IQ78" s="310">
        <f t="shared" si="455"/>
        <v>0.000666666666666667</v>
      </c>
      <c r="IR78" s="146">
        <f t="shared" si="558"/>
        <v>1</v>
      </c>
      <c r="IS78" s="146">
        <f t="shared" si="559"/>
        <v>1</v>
      </c>
      <c r="IT78" s="310">
        <f t="shared" si="456"/>
        <v>0.001</v>
      </c>
      <c r="IU78" s="146">
        <f t="shared" si="560"/>
        <v>1</v>
      </c>
      <c r="IV78" s="146">
        <f t="shared" si="561"/>
        <v>1</v>
      </c>
      <c r="IW78" s="310">
        <f t="shared" si="457"/>
        <v>0.00133333333333333</v>
      </c>
      <c r="IX78" s="146">
        <f t="shared" si="562"/>
        <v>1</v>
      </c>
      <c r="IY78" s="146">
        <f t="shared" si="563"/>
        <v>1</v>
      </c>
      <c r="IZ78" s="310">
        <f t="shared" si="458"/>
        <v>0.00166666666666667</v>
      </c>
      <c r="JA78" s="146">
        <f t="shared" si="564"/>
        <v>1</v>
      </c>
      <c r="JB78" s="146">
        <f t="shared" si="565"/>
        <v>1</v>
      </c>
      <c r="JC78" s="310">
        <f t="shared" si="459"/>
        <v>0.00333333333333334</v>
      </c>
      <c r="JD78" s="146">
        <f t="shared" si="566"/>
        <v>1</v>
      </c>
      <c r="JE78" s="146">
        <f t="shared" si="567"/>
        <v>1</v>
      </c>
      <c r="JF78" s="310">
        <f t="shared" si="460"/>
        <v>0.00666666666666667</v>
      </c>
      <c r="JG78" s="146">
        <f t="shared" si="568"/>
        <v>1</v>
      </c>
      <c r="JH78" s="146">
        <f t="shared" si="569"/>
        <v>1</v>
      </c>
      <c r="JI78" s="310">
        <f t="shared" si="461"/>
        <v>0.01</v>
      </c>
      <c r="JJ78" s="146">
        <f t="shared" si="570"/>
        <v>1</v>
      </c>
      <c r="JK78" s="146">
        <f t="shared" si="571"/>
        <v>1</v>
      </c>
      <c r="JL78" s="310">
        <f t="shared" si="462"/>
        <v>0.0133333333333333</v>
      </c>
      <c r="JM78" s="146">
        <f t="shared" si="572"/>
        <v>1</v>
      </c>
      <c r="JN78" s="146">
        <f t="shared" si="573"/>
        <v>1</v>
      </c>
      <c r="JO78" s="310">
        <f t="shared" si="463"/>
        <v>0.0166666666666667</v>
      </c>
      <c r="JP78" s="146">
        <f t="shared" si="574"/>
        <v>1</v>
      </c>
      <c r="JQ78" s="146">
        <f t="shared" si="575"/>
        <v>1</v>
      </c>
      <c r="JR78" s="310">
        <f t="shared" si="464"/>
        <v>0.0333333333333334</v>
      </c>
      <c r="JS78" s="146">
        <f t="shared" si="576"/>
        <v>1</v>
      </c>
      <c r="JT78" s="146">
        <f t="shared" si="577"/>
        <v>1</v>
      </c>
      <c r="JU78" s="310">
        <f t="shared" si="465"/>
        <v>0.0666666666666667</v>
      </c>
      <c r="JV78" s="146">
        <f t="shared" si="578"/>
        <v>1</v>
      </c>
      <c r="JW78" s="146">
        <f t="shared" si="579"/>
        <v>1</v>
      </c>
      <c r="JX78" s="310">
        <f t="shared" si="466"/>
        <v>0.1</v>
      </c>
      <c r="JY78" s="146">
        <f t="shared" si="580"/>
        <v>1</v>
      </c>
      <c r="JZ78" s="146">
        <f t="shared" si="581"/>
        <v>1</v>
      </c>
      <c r="KA78" s="310">
        <f t="shared" si="467"/>
        <v>0.133333333333333</v>
      </c>
      <c r="KB78" s="146">
        <f t="shared" si="582"/>
        <v>1</v>
      </c>
      <c r="KC78" s="146">
        <f t="shared" si="583"/>
        <v>1</v>
      </c>
      <c r="KD78" s="310">
        <f t="shared" si="468"/>
        <v>0.166666666666667</v>
      </c>
      <c r="KI78" s="334">
        <f t="shared" ref="KI78:LB78" si="627">$AI78*KI$4/10000*$F78*KI$3/$KQ$1</f>
        <v>0</v>
      </c>
      <c r="KJ78" s="334">
        <f t="shared" si="627"/>
        <v>0</v>
      </c>
      <c r="KK78" s="334">
        <f t="shared" si="627"/>
        <v>0</v>
      </c>
      <c r="KL78" s="334">
        <f t="shared" si="627"/>
        <v>0</v>
      </c>
      <c r="KM78" s="334">
        <f t="shared" si="627"/>
        <v>0</v>
      </c>
      <c r="KN78" s="334">
        <f t="shared" si="627"/>
        <v>0</v>
      </c>
      <c r="KO78" s="334">
        <f t="shared" si="627"/>
        <v>0</v>
      </c>
      <c r="KP78" s="334">
        <f t="shared" si="627"/>
        <v>0</v>
      </c>
      <c r="KQ78" s="334">
        <f t="shared" si="627"/>
        <v>0</v>
      </c>
      <c r="KR78" s="334">
        <f t="shared" si="627"/>
        <v>0</v>
      </c>
      <c r="KS78" s="334">
        <f t="shared" si="627"/>
        <v>0</v>
      </c>
      <c r="KT78" s="334">
        <f t="shared" si="627"/>
        <v>0</v>
      </c>
      <c r="KU78" s="334">
        <f t="shared" si="627"/>
        <v>0</v>
      </c>
      <c r="KV78" s="334">
        <f t="shared" si="627"/>
        <v>0</v>
      </c>
      <c r="KW78" s="334">
        <f t="shared" si="627"/>
        <v>0</v>
      </c>
      <c r="KX78" s="334">
        <f t="shared" si="627"/>
        <v>0</v>
      </c>
      <c r="KY78" s="334">
        <f t="shared" si="627"/>
        <v>0</v>
      </c>
      <c r="KZ78" s="334">
        <f t="shared" si="627"/>
        <v>0</v>
      </c>
      <c r="LA78" s="334">
        <f t="shared" si="627"/>
        <v>0</v>
      </c>
      <c r="LB78" s="334">
        <f t="shared" si="627"/>
        <v>0</v>
      </c>
      <c r="LI78" s="91">
        <v>0.06</v>
      </c>
      <c r="LJ78" s="91">
        <v>0.24</v>
      </c>
      <c r="LK78" s="91">
        <v>0.3</v>
      </c>
      <c r="LN78" s="108"/>
      <c r="LO78" s="343">
        <v>0.05</v>
      </c>
      <c r="LP78" s="343">
        <v>0.05</v>
      </c>
      <c r="LQ78" s="343">
        <v>0.05</v>
      </c>
      <c r="LR78" s="343">
        <v>0.05</v>
      </c>
      <c r="LS78" s="343">
        <v>0.05</v>
      </c>
      <c r="LT78" s="343">
        <v>0.025</v>
      </c>
      <c r="LU78" s="343">
        <v>0.025</v>
      </c>
      <c r="LV78" s="343">
        <v>0.025</v>
      </c>
      <c r="LW78" s="343">
        <v>0.025</v>
      </c>
      <c r="LX78" s="343">
        <v>0.025</v>
      </c>
      <c r="LY78" s="343">
        <v>0.005</v>
      </c>
      <c r="LZ78" s="343">
        <v>0.005</v>
      </c>
      <c r="MA78" s="343">
        <v>0.005</v>
      </c>
      <c r="MB78" s="343">
        <v>0.005</v>
      </c>
      <c r="MC78" s="343">
        <v>0.005</v>
      </c>
      <c r="MD78" s="343">
        <v>0.0009</v>
      </c>
      <c r="ME78" s="343">
        <v>0.0009</v>
      </c>
      <c r="MF78" s="343">
        <v>0.0009</v>
      </c>
      <c r="MG78" s="343">
        <v>0.0009</v>
      </c>
      <c r="MH78" s="343">
        <v>0.0009</v>
      </c>
      <c r="MI78" s="343">
        <v>0.0006</v>
      </c>
      <c r="MJ78" s="343">
        <v>0.00045</v>
      </c>
      <c r="MK78" s="343">
        <v>0.0004</v>
      </c>
      <c r="ML78" s="343">
        <v>0.0003</v>
      </c>
      <c r="MM78" s="343">
        <v>0.00025</v>
      </c>
      <c r="MN78" s="343">
        <v>0.00025</v>
      </c>
      <c r="MO78" s="343">
        <v>0.0002</v>
      </c>
      <c r="MP78" s="343">
        <v>0.0002</v>
      </c>
      <c r="MQ78" s="343"/>
      <c r="MR78" s="104">
        <v>1</v>
      </c>
      <c r="MS78" s="104">
        <v>1</v>
      </c>
      <c r="MT78" s="104">
        <v>1</v>
      </c>
      <c r="MU78" s="104">
        <v>1</v>
      </c>
      <c r="MV78" s="104">
        <v>1</v>
      </c>
      <c r="MW78" s="104">
        <v>1</v>
      </c>
      <c r="MX78" s="91">
        <v>3</v>
      </c>
      <c r="MY78" s="91">
        <v>3</v>
      </c>
      <c r="MZ78" s="91">
        <v>3</v>
      </c>
      <c r="NA78" s="91">
        <v>3</v>
      </c>
      <c r="NB78" s="91">
        <v>3</v>
      </c>
      <c r="NC78" s="91">
        <v>3</v>
      </c>
      <c r="ND78" s="91">
        <v>3</v>
      </c>
      <c r="NE78" s="91">
        <v>3</v>
      </c>
      <c r="NF78" s="91">
        <v>3</v>
      </c>
      <c r="NG78" s="91">
        <v>5</v>
      </c>
      <c r="NH78" s="91">
        <v>5</v>
      </c>
      <c r="NI78" s="91">
        <v>5</v>
      </c>
      <c r="NJ78" s="91">
        <v>5</v>
      </c>
      <c r="NK78" s="91">
        <v>5</v>
      </c>
      <c r="NL78" s="91">
        <v>5</v>
      </c>
      <c r="NM78" s="91">
        <v>5</v>
      </c>
      <c r="NN78" s="91">
        <v>5</v>
      </c>
      <c r="NO78" s="91">
        <v>5</v>
      </c>
      <c r="NP78" s="91">
        <v>5</v>
      </c>
      <c r="NQ78" s="91">
        <v>5</v>
      </c>
      <c r="NR78" s="91">
        <v>5</v>
      </c>
      <c r="NS78" s="91">
        <v>5</v>
      </c>
      <c r="NU78" s="345">
        <f t="shared" si="585"/>
        <v>0.015</v>
      </c>
      <c r="NV78" s="345">
        <f t="shared" si="586"/>
        <v>0.03</v>
      </c>
      <c r="NW78" s="345">
        <f t="shared" si="587"/>
        <v>0.045</v>
      </c>
      <c r="NX78" s="345">
        <f t="shared" si="588"/>
        <v>0.06</v>
      </c>
      <c r="NY78" s="345">
        <f t="shared" si="589"/>
        <v>0.075</v>
      </c>
      <c r="NZ78" s="345">
        <f t="shared" si="590"/>
        <v>0.075</v>
      </c>
      <c r="OA78" s="345">
        <f t="shared" si="591"/>
        <v>0.05</v>
      </c>
      <c r="OB78" s="345">
        <f t="shared" si="592"/>
        <v>0.075</v>
      </c>
      <c r="OC78" s="345">
        <f t="shared" si="593"/>
        <v>0.1</v>
      </c>
      <c r="OD78" s="345">
        <f t="shared" si="594"/>
        <v>0.125</v>
      </c>
      <c r="OE78" s="345">
        <f t="shared" si="595"/>
        <v>0.05</v>
      </c>
      <c r="OF78" s="345">
        <f t="shared" si="596"/>
        <v>0.1</v>
      </c>
      <c r="OG78" s="345">
        <f t="shared" si="597"/>
        <v>0.15</v>
      </c>
      <c r="OH78" s="345">
        <f t="shared" si="598"/>
        <v>0.2</v>
      </c>
      <c r="OI78" s="345">
        <f t="shared" si="599"/>
        <v>0.25</v>
      </c>
      <c r="OJ78" s="345">
        <f t="shared" si="600"/>
        <v>0.054</v>
      </c>
      <c r="OK78" s="345">
        <f t="shared" si="601"/>
        <v>0.108</v>
      </c>
      <c r="OL78" s="345">
        <f t="shared" si="602"/>
        <v>0.162</v>
      </c>
      <c r="OM78" s="345">
        <f t="shared" si="603"/>
        <v>0.216</v>
      </c>
      <c r="ON78" s="345">
        <f t="shared" si="604"/>
        <v>0.27</v>
      </c>
      <c r="OO78" s="345">
        <f t="shared" si="605"/>
        <v>0.27</v>
      </c>
      <c r="OP78" s="345">
        <f t="shared" si="606"/>
        <v>0.27</v>
      </c>
      <c r="OQ78" s="345">
        <f t="shared" si="607"/>
        <v>0.3</v>
      </c>
      <c r="OR78" s="345">
        <f t="shared" si="608"/>
        <v>0.27</v>
      </c>
      <c r="OS78" s="345">
        <f t="shared" si="609"/>
        <v>0.2625</v>
      </c>
      <c r="OT78" s="345">
        <f t="shared" si="610"/>
        <v>0.3</v>
      </c>
      <c r="OU78" s="345">
        <f t="shared" si="611"/>
        <v>0.27</v>
      </c>
      <c r="OV78" s="345">
        <f t="shared" si="612"/>
        <v>0.3</v>
      </c>
      <c r="OX78"/>
      <c r="OY78"/>
      <c r="OZ78"/>
      <c r="PA78"/>
      <c r="PB78"/>
      <c r="PC78"/>
      <c r="PD78"/>
      <c r="PE78" s="369"/>
      <c r="PF78" s="370">
        <f>PF$3*$F78*$AG78*PF$4/'[1]Sheet3 '!$AJ$5</f>
        <v>0.084</v>
      </c>
      <c r="PG78" s="370">
        <f>PG$3*$F78*$AG78*PG$4/'[1]Sheet3 '!$AJ$5</f>
        <v>0.08397</v>
      </c>
      <c r="PH78" s="370">
        <f>PH$3*$F78*$AG78*PH$4/'[1]Sheet3 '!$AJ$5</f>
        <v>0.084</v>
      </c>
      <c r="PI78" s="370">
        <f>PI$3*$F78*$AG78*PI$4/'[1]Sheet3 '!$AJ$5</f>
        <v>0.0756</v>
      </c>
      <c r="PJ78" s="370">
        <f>PJ$3*$F78*$AG78*PJ$4/'[1]Sheet3 '!$AJ$5</f>
        <v>0.0756</v>
      </c>
      <c r="PK78" s="370">
        <f>PK$3*$F78*$AG78*PK$4/'[1]Sheet3 '!$AJ$5</f>
        <v>0.072</v>
      </c>
      <c r="PL78" s="370">
        <f>PL$3*$F78*$AG78*PL$4/'[1]Sheet3 '!$AJ$5</f>
        <v>0.0648</v>
      </c>
      <c r="PM78" s="370">
        <f>PM$3*$F78*$AG78*PM$4/'[1]Sheet3 '!$AJ$5</f>
        <v>0.0612</v>
      </c>
      <c r="PN78" s="370">
        <f>PN$3*$F78*$AG78*PN$4/'[1]Sheet3 '!$AJ$5</f>
        <v>0.05556</v>
      </c>
      <c r="PO78" s="370">
        <f>PO$3*$F78*$AG78*PO$4/'[1]Sheet3 '!$AJ$5</f>
        <v>0.048</v>
      </c>
      <c r="PP78" s="370">
        <f>PP$3*$F78*$AG78*PP$4/'[1]Sheet3 '!$AJ$5</f>
        <v>0.0432</v>
      </c>
      <c r="PQ78" s="370">
        <f>PQ$3*$F78*$AG78*PQ$4/'[1]Sheet3 '!$AJ$5</f>
        <v>0.0384</v>
      </c>
      <c r="PR78" s="370">
        <f>PR$3*$F78*$AG78*PR$4/'[1]Sheet3 '!$AJ$5</f>
        <v>0.024</v>
      </c>
      <c r="PS78" s="367"/>
      <c r="PT78" s="367"/>
      <c r="PU78" s="367"/>
    </row>
    <row r="79" s="91" customFormat="1" ht="16.2" spans="1:437">
      <c r="A79" s="39">
        <v>75</v>
      </c>
      <c r="B79" s="91" t="s">
        <v>698</v>
      </c>
      <c r="C79" s="39">
        <v>6</v>
      </c>
      <c r="D79" s="39">
        <v>-1</v>
      </c>
      <c r="E79" s="39"/>
      <c r="F79" s="39">
        <v>375</v>
      </c>
      <c r="G79" s="114" t="s">
        <v>529</v>
      </c>
      <c r="H79" s="39">
        <f t="shared" si="492"/>
        <v>375</v>
      </c>
      <c r="I79" s="127"/>
      <c r="J79" s="39">
        <f t="shared" si="621"/>
        <v>375</v>
      </c>
      <c r="K79" s="127" t="s">
        <v>715</v>
      </c>
      <c r="L79" s="127"/>
      <c r="M79" s="128">
        <f t="shared" si="613"/>
        <v>75</v>
      </c>
      <c r="N79" s="39">
        <f t="shared" si="617"/>
        <v>0</v>
      </c>
      <c r="O79" s="39">
        <f t="shared" si="618"/>
        <v>0</v>
      </c>
      <c r="P79" s="39">
        <v>0</v>
      </c>
      <c r="Q79" s="140">
        <v>0.2604168</v>
      </c>
      <c r="R79" s="91">
        <v>5</v>
      </c>
      <c r="S79" s="141">
        <v>0</v>
      </c>
      <c r="T79" s="146">
        <f t="shared" si="493"/>
        <v>0.125</v>
      </c>
      <c r="U79" s="143">
        <f t="shared" si="625"/>
        <v>3</v>
      </c>
      <c r="V79" s="143" t="s">
        <v>287</v>
      </c>
      <c r="W79" s="147">
        <v>0</v>
      </c>
      <c r="X79" s="143">
        <v>15</v>
      </c>
      <c r="Y79" s="166">
        <v>1</v>
      </c>
      <c r="Z79" s="143" t="str">
        <f t="shared" si="470"/>
        <v>[[0,1],[0,1],[0,1],[0,1],[0,1],[0,1],[0,1],[0,1],[0,1],[0,1],[0,2],[0,4],[0,6],[0,8],[0,10],[0,20],[0,40],[0,60],[0,80],[0,100]]</v>
      </c>
      <c r="AA79" s="143">
        <v>1</v>
      </c>
      <c r="AB79" s="143">
        <v>1</v>
      </c>
      <c r="AC79" s="143" t="str">
        <f t="shared" si="494"/>
        <v>[[1,1],[1,1],[1,1],[1,1],[1,1],[1,1],[1,1],[1,1],[1,1],[1,1],[1,1],[1,1],[1,1],[1,1],[1,1],[1,1],[1,1],[1,1],[1,1],[1,1]]</v>
      </c>
      <c r="AD79" s="39">
        <v>0</v>
      </c>
      <c r="AE79" s="169">
        <v>0.25</v>
      </c>
      <c r="AF79" s="168">
        <f t="shared" si="478"/>
        <v>0</v>
      </c>
      <c r="AG79" s="168">
        <v>0.1</v>
      </c>
      <c r="AH79" s="168">
        <v>0</v>
      </c>
      <c r="AI79" s="186">
        <v>0</v>
      </c>
      <c r="AJ79" s="168">
        <v>0.02</v>
      </c>
      <c r="AK79" s="186">
        <v>0.008</v>
      </c>
      <c r="AL79" s="187">
        <v>0.0002</v>
      </c>
      <c r="AM79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79" s="39" t="str">
        <f t="shared" si="471"/>
        <v>[[10,5],[12,2],[15,2]]</v>
      </c>
      <c r="AO79" s="195" t="str">
        <f t="shared" si="424"/>
        <v>[0.432692,0.216346,0.144231]</v>
      </c>
      <c r="AP79" s="195">
        <v>0</v>
      </c>
      <c r="AQ79" s="195">
        <v>1</v>
      </c>
      <c r="AR79" s="195">
        <f t="shared" si="496"/>
        <v>1</v>
      </c>
      <c r="AS79" s="195">
        <v>1</v>
      </c>
      <c r="AT79" s="195">
        <v>1</v>
      </c>
      <c r="AU79" s="196" t="s">
        <v>713</v>
      </c>
      <c r="AV79" s="195">
        <v>4</v>
      </c>
      <c r="AW79" s="199">
        <v>16</v>
      </c>
      <c r="AX79" s="39">
        <v>1</v>
      </c>
      <c r="AY79" s="39">
        <v>0</v>
      </c>
      <c r="AZ79" s="96">
        <v>3</v>
      </c>
      <c r="BA79" s="39">
        <v>6</v>
      </c>
      <c r="BB79" s="96" t="s">
        <v>365</v>
      </c>
      <c r="BC79" s="39">
        <v>1</v>
      </c>
      <c r="BD79" s="115">
        <v>1.5</v>
      </c>
      <c r="BE79" s="39"/>
      <c r="BF79" s="39"/>
      <c r="BG79" s="39">
        <v>1</v>
      </c>
      <c r="BH79" s="39">
        <v>1</v>
      </c>
      <c r="BI79" s="39" t="s">
        <v>573</v>
      </c>
      <c r="BJ79" s="205">
        <v>1</v>
      </c>
      <c r="BK79" s="203">
        <v>1</v>
      </c>
      <c r="BL79" s="74">
        <v>2</v>
      </c>
      <c r="BM79" s="96" t="s">
        <v>291</v>
      </c>
      <c r="BN79" s="39">
        <v>1</v>
      </c>
      <c r="BO79" s="39" t="s">
        <v>292</v>
      </c>
      <c r="BP79" s="39" t="s">
        <v>489</v>
      </c>
      <c r="BQ79" s="213" t="s">
        <v>700</v>
      </c>
      <c r="BR79" s="213" t="s">
        <v>700</v>
      </c>
      <c r="BS79" s="128">
        <v>49500</v>
      </c>
      <c r="BT79" s="128">
        <v>2</v>
      </c>
      <c r="BU79" s="128">
        <v>60</v>
      </c>
      <c r="BV79" s="128">
        <v>10</v>
      </c>
      <c r="BW79" s="127" t="s">
        <v>295</v>
      </c>
      <c r="BX79" s="218">
        <v>12</v>
      </c>
      <c r="BY79" s="128">
        <f t="shared" si="497"/>
        <v>5</v>
      </c>
      <c r="BZ79" s="219" t="str">
        <f t="shared" si="498"/>
        <v>[5,5,0,5]</v>
      </c>
      <c r="CA79" s="42">
        <v>1</v>
      </c>
      <c r="CB79" s="42">
        <v>1</v>
      </c>
      <c r="CC79" s="42">
        <v>0</v>
      </c>
      <c r="CD79" s="42">
        <v>0</v>
      </c>
      <c r="CE79" s="42">
        <v>0</v>
      </c>
      <c r="CF79" s="42">
        <v>0</v>
      </c>
      <c r="CG79" s="42">
        <v>0</v>
      </c>
      <c r="CH79" s="42" t="str">
        <f t="shared" si="490"/>
        <v>1,1,1,1,1,1,1</v>
      </c>
      <c r="CI79" s="42" t="str">
        <f t="shared" si="619"/>
        <v>"1|1|0|0|375","2|2|0|0|375",</v>
      </c>
      <c r="CJ79" s="42">
        <v>50</v>
      </c>
      <c r="CK79" s="42">
        <v>100</v>
      </c>
      <c r="CL79" s="42">
        <v>2</v>
      </c>
      <c r="CM79" s="42"/>
      <c r="CN79" s="42"/>
      <c r="CO79" s="42"/>
      <c r="CP79" s="42"/>
      <c r="CQ79" s="42"/>
      <c r="CR79" s="42"/>
      <c r="CS79" s="53" t="s">
        <v>297</v>
      </c>
      <c r="CT79" s="53">
        <v>1</v>
      </c>
      <c r="CU79" s="42"/>
      <c r="CV79" s="42">
        <f t="shared" si="482"/>
        <v>1</v>
      </c>
      <c r="CW79" s="42">
        <v>1</v>
      </c>
      <c r="CX79" s="42">
        <v>0</v>
      </c>
      <c r="CY79" s="42">
        <v>0</v>
      </c>
      <c r="CZ79" s="42">
        <f>F79</f>
        <v>375</v>
      </c>
      <c r="DA79" s="42">
        <f t="shared" si="483"/>
        <v>2</v>
      </c>
      <c r="DB79" s="42">
        <v>2</v>
      </c>
      <c r="DC79" s="42">
        <v>0</v>
      </c>
      <c r="DD79" s="42">
        <v>0</v>
      </c>
      <c r="DE79" s="42">
        <f>F79</f>
        <v>375</v>
      </c>
      <c r="DF79" s="42" t="str">
        <f t="shared" si="484"/>
        <v/>
      </c>
      <c r="DG79" s="42"/>
      <c r="DH79" s="42"/>
      <c r="DI79" s="42"/>
      <c r="DJ79" s="42"/>
      <c r="DK79" s="42" t="str">
        <f t="shared" si="485"/>
        <v/>
      </c>
      <c r="DL79" s="42"/>
      <c r="DM79" s="42"/>
      <c r="DN79" s="42"/>
      <c r="DO79" s="42"/>
      <c r="DP79" s="42" t="str">
        <f t="shared" si="486"/>
        <v/>
      </c>
      <c r="DQ79" s="42"/>
      <c r="DR79" s="42"/>
      <c r="DS79" s="42"/>
      <c r="DT79" s="42"/>
      <c r="DU79" s="53" t="s">
        <v>716</v>
      </c>
      <c r="DV79" s="238">
        <f t="shared" si="487"/>
        <v>5</v>
      </c>
      <c r="DW79" s="238">
        <f t="shared" si="488"/>
        <v>5</v>
      </c>
      <c r="DX79" s="238">
        <v>0</v>
      </c>
      <c r="DY79" s="128">
        <f t="shared" si="499"/>
        <v>5</v>
      </c>
      <c r="DZ79" s="128"/>
      <c r="EK79" s="269">
        <f t="shared" si="500"/>
        <v>412.5</v>
      </c>
      <c r="EL79" s="270">
        <v>0.1</v>
      </c>
      <c r="EM79" s="108">
        <v>10</v>
      </c>
      <c r="EN79" s="108">
        <v>5</v>
      </c>
      <c r="EO79" s="108">
        <v>12</v>
      </c>
      <c r="EP79" s="108">
        <v>2</v>
      </c>
      <c r="EQ79" s="108">
        <v>15</v>
      </c>
      <c r="ER79" s="108">
        <v>2</v>
      </c>
      <c r="ES79" s="108">
        <f t="shared" si="501"/>
        <v>11.5555555555556</v>
      </c>
      <c r="ET79" s="108">
        <f t="shared" si="502"/>
        <v>7.5</v>
      </c>
      <c r="EU79" s="283">
        <f t="shared" si="503"/>
        <v>0.432692</v>
      </c>
      <c r="EV79" s="108">
        <f t="shared" si="504"/>
        <v>15</v>
      </c>
      <c r="EW79" s="293">
        <f t="shared" si="505"/>
        <v>0.216346</v>
      </c>
      <c r="EX79" s="108">
        <f t="shared" si="506"/>
        <v>22.5</v>
      </c>
      <c r="EY79" s="294">
        <f t="shared" si="507"/>
        <v>0.144231</v>
      </c>
      <c r="FB79" s="299"/>
      <c r="FG79" s="310"/>
      <c r="FH79" s="146">
        <v>0</v>
      </c>
      <c r="FI79" s="146">
        <v>1</v>
      </c>
      <c r="FJ79" s="310">
        <f t="shared" si="429"/>
        <v>0</v>
      </c>
      <c r="FK79" s="146">
        <f t="shared" si="508"/>
        <v>0</v>
      </c>
      <c r="FL79" s="146">
        <f t="shared" si="509"/>
        <v>1</v>
      </c>
      <c r="FM79" s="310">
        <f t="shared" si="430"/>
        <v>0</v>
      </c>
      <c r="FN79" s="146">
        <f t="shared" si="510"/>
        <v>0</v>
      </c>
      <c r="FO79" s="146">
        <f t="shared" si="511"/>
        <v>1</v>
      </c>
      <c r="FP79" s="310">
        <f t="shared" si="431"/>
        <v>0</v>
      </c>
      <c r="FQ79" s="146">
        <f t="shared" si="512"/>
        <v>0</v>
      </c>
      <c r="FR79" s="146">
        <f t="shared" si="513"/>
        <v>1</v>
      </c>
      <c r="FS79" s="310">
        <f t="shared" si="432"/>
        <v>0</v>
      </c>
      <c r="FT79" s="146">
        <f t="shared" si="514"/>
        <v>0</v>
      </c>
      <c r="FU79" s="146">
        <f t="shared" si="515"/>
        <v>1</v>
      </c>
      <c r="FV79" s="310">
        <f t="shared" si="433"/>
        <v>0</v>
      </c>
      <c r="FW79" s="146">
        <f t="shared" si="516"/>
        <v>0</v>
      </c>
      <c r="FX79" s="146">
        <f t="shared" si="517"/>
        <v>1</v>
      </c>
      <c r="FY79" s="310">
        <f t="shared" si="434"/>
        <v>0</v>
      </c>
      <c r="FZ79" s="146">
        <f t="shared" si="518"/>
        <v>0</v>
      </c>
      <c r="GA79" s="146">
        <f t="shared" si="519"/>
        <v>1</v>
      </c>
      <c r="GB79" s="310">
        <f t="shared" si="435"/>
        <v>0</v>
      </c>
      <c r="GC79" s="146">
        <f t="shared" si="520"/>
        <v>0</v>
      </c>
      <c r="GD79" s="146">
        <f t="shared" si="521"/>
        <v>1</v>
      </c>
      <c r="GE79" s="310">
        <f t="shared" si="436"/>
        <v>0</v>
      </c>
      <c r="GF79" s="146">
        <f t="shared" si="522"/>
        <v>0</v>
      </c>
      <c r="GG79" s="146">
        <f t="shared" si="523"/>
        <v>1</v>
      </c>
      <c r="GH79" s="310">
        <f t="shared" si="437"/>
        <v>0</v>
      </c>
      <c r="GI79" s="146">
        <f t="shared" si="524"/>
        <v>0</v>
      </c>
      <c r="GJ79" s="146">
        <f t="shared" si="525"/>
        <v>1</v>
      </c>
      <c r="GK79" s="310">
        <f t="shared" si="438"/>
        <v>0</v>
      </c>
      <c r="GL79" s="146">
        <f t="shared" si="526"/>
        <v>0</v>
      </c>
      <c r="GM79" s="146">
        <f t="shared" si="527"/>
        <v>2</v>
      </c>
      <c r="GN79" s="310">
        <f t="shared" si="439"/>
        <v>0</v>
      </c>
      <c r="GO79" s="146">
        <f t="shared" si="528"/>
        <v>0</v>
      </c>
      <c r="GP79" s="146">
        <f t="shared" si="529"/>
        <v>4</v>
      </c>
      <c r="GQ79" s="310">
        <f t="shared" si="440"/>
        <v>0</v>
      </c>
      <c r="GR79" s="146">
        <f t="shared" si="530"/>
        <v>0</v>
      </c>
      <c r="GS79" s="146">
        <f t="shared" si="531"/>
        <v>6</v>
      </c>
      <c r="GT79" s="310">
        <f t="shared" si="441"/>
        <v>0</v>
      </c>
      <c r="GU79" s="146">
        <f t="shared" si="532"/>
        <v>0</v>
      </c>
      <c r="GV79" s="146">
        <f t="shared" si="533"/>
        <v>8</v>
      </c>
      <c r="GW79" s="310">
        <f t="shared" si="442"/>
        <v>0</v>
      </c>
      <c r="GX79" s="146">
        <f t="shared" si="534"/>
        <v>0</v>
      </c>
      <c r="GY79" s="146">
        <f t="shared" si="535"/>
        <v>10</v>
      </c>
      <c r="GZ79" s="310">
        <f t="shared" si="443"/>
        <v>0</v>
      </c>
      <c r="HA79" s="146">
        <f t="shared" si="536"/>
        <v>0</v>
      </c>
      <c r="HB79" s="146">
        <f t="shared" si="537"/>
        <v>20</v>
      </c>
      <c r="HC79" s="310">
        <f t="shared" si="444"/>
        <v>0</v>
      </c>
      <c r="HD79" s="146">
        <f t="shared" si="538"/>
        <v>0</v>
      </c>
      <c r="HE79" s="146">
        <f t="shared" si="539"/>
        <v>40</v>
      </c>
      <c r="HF79" s="310">
        <f t="shared" si="445"/>
        <v>0</v>
      </c>
      <c r="HG79" s="146">
        <f t="shared" si="540"/>
        <v>0</v>
      </c>
      <c r="HH79" s="146">
        <f t="shared" si="541"/>
        <v>60</v>
      </c>
      <c r="HI79" s="310">
        <f t="shared" si="446"/>
        <v>0</v>
      </c>
      <c r="HJ79" s="146">
        <f t="shared" si="542"/>
        <v>0</v>
      </c>
      <c r="HK79" s="146">
        <f t="shared" si="543"/>
        <v>80</v>
      </c>
      <c r="HL79" s="310">
        <f t="shared" si="447"/>
        <v>0</v>
      </c>
      <c r="HM79" s="146">
        <f t="shared" si="544"/>
        <v>0</v>
      </c>
      <c r="HN79" s="146">
        <f t="shared" si="545"/>
        <v>100</v>
      </c>
      <c r="HO79" s="310">
        <f t="shared" si="448"/>
        <v>0</v>
      </c>
      <c r="HQ79" s="299"/>
      <c r="HV79" s="310"/>
      <c r="HW79" s="326">
        <v>1</v>
      </c>
      <c r="HX79" s="146">
        <v>1</v>
      </c>
      <c r="HY79" s="310">
        <f t="shared" si="449"/>
        <v>4.16666666666667e-5</v>
      </c>
      <c r="HZ79" s="146">
        <f t="shared" si="546"/>
        <v>1</v>
      </c>
      <c r="IA79" s="146">
        <f t="shared" si="547"/>
        <v>1</v>
      </c>
      <c r="IB79" s="310">
        <f t="shared" si="450"/>
        <v>8.33333333333334e-5</v>
      </c>
      <c r="IC79" s="146">
        <f t="shared" si="548"/>
        <v>1</v>
      </c>
      <c r="ID79" s="146">
        <f t="shared" si="549"/>
        <v>1</v>
      </c>
      <c r="IE79" s="310">
        <f t="shared" si="451"/>
        <v>0.000125</v>
      </c>
      <c r="IF79" s="146">
        <f t="shared" si="550"/>
        <v>1</v>
      </c>
      <c r="IG79" s="146">
        <f t="shared" si="551"/>
        <v>1</v>
      </c>
      <c r="IH79" s="310">
        <f t="shared" si="452"/>
        <v>0.000166666666666667</v>
      </c>
      <c r="II79" s="146">
        <f t="shared" si="552"/>
        <v>1</v>
      </c>
      <c r="IJ79" s="146">
        <f t="shared" si="553"/>
        <v>1</v>
      </c>
      <c r="IK79" s="310">
        <f t="shared" si="453"/>
        <v>0.000208333333333334</v>
      </c>
      <c r="IL79" s="146">
        <f t="shared" si="554"/>
        <v>1</v>
      </c>
      <c r="IM79" s="146">
        <f t="shared" si="555"/>
        <v>1</v>
      </c>
      <c r="IN79" s="310">
        <f t="shared" si="454"/>
        <v>0.000416666666666667</v>
      </c>
      <c r="IO79" s="146">
        <f t="shared" si="556"/>
        <v>1</v>
      </c>
      <c r="IP79" s="146">
        <f t="shared" si="557"/>
        <v>1</v>
      </c>
      <c r="IQ79" s="310">
        <f t="shared" si="455"/>
        <v>0.000833333333333334</v>
      </c>
      <c r="IR79" s="146">
        <f t="shared" si="558"/>
        <v>1</v>
      </c>
      <c r="IS79" s="146">
        <f t="shared" si="559"/>
        <v>1</v>
      </c>
      <c r="IT79" s="310">
        <f t="shared" si="456"/>
        <v>0.00125</v>
      </c>
      <c r="IU79" s="146">
        <f t="shared" si="560"/>
        <v>1</v>
      </c>
      <c r="IV79" s="146">
        <f t="shared" si="561"/>
        <v>1</v>
      </c>
      <c r="IW79" s="310">
        <f t="shared" si="457"/>
        <v>0.00166666666666667</v>
      </c>
      <c r="IX79" s="146">
        <f t="shared" si="562"/>
        <v>1</v>
      </c>
      <c r="IY79" s="146">
        <f t="shared" si="563"/>
        <v>1</v>
      </c>
      <c r="IZ79" s="310">
        <f t="shared" si="458"/>
        <v>0.00208333333333334</v>
      </c>
      <c r="JA79" s="146">
        <f t="shared" si="564"/>
        <v>1</v>
      </c>
      <c r="JB79" s="146">
        <f t="shared" si="565"/>
        <v>1</v>
      </c>
      <c r="JC79" s="310">
        <f t="shared" si="459"/>
        <v>0.00416666666666667</v>
      </c>
      <c r="JD79" s="146">
        <f t="shared" si="566"/>
        <v>1</v>
      </c>
      <c r="JE79" s="146">
        <f t="shared" si="567"/>
        <v>1</v>
      </c>
      <c r="JF79" s="310">
        <f t="shared" si="460"/>
        <v>0.00833333333333334</v>
      </c>
      <c r="JG79" s="146">
        <f t="shared" si="568"/>
        <v>1</v>
      </c>
      <c r="JH79" s="146">
        <f t="shared" si="569"/>
        <v>1</v>
      </c>
      <c r="JI79" s="310">
        <f t="shared" si="461"/>
        <v>0.0125</v>
      </c>
      <c r="JJ79" s="146">
        <f t="shared" si="570"/>
        <v>1</v>
      </c>
      <c r="JK79" s="146">
        <f t="shared" si="571"/>
        <v>1</v>
      </c>
      <c r="JL79" s="310">
        <f t="shared" si="462"/>
        <v>0.0166666666666667</v>
      </c>
      <c r="JM79" s="146">
        <f t="shared" si="572"/>
        <v>1</v>
      </c>
      <c r="JN79" s="146">
        <f t="shared" si="573"/>
        <v>1</v>
      </c>
      <c r="JO79" s="310">
        <f t="shared" si="463"/>
        <v>0.0208333333333333</v>
      </c>
      <c r="JP79" s="146">
        <f t="shared" si="574"/>
        <v>1</v>
      </c>
      <c r="JQ79" s="146">
        <f t="shared" si="575"/>
        <v>1</v>
      </c>
      <c r="JR79" s="310">
        <f t="shared" si="464"/>
        <v>0.0416666666666667</v>
      </c>
      <c r="JS79" s="146">
        <f t="shared" si="576"/>
        <v>1</v>
      </c>
      <c r="JT79" s="146">
        <f t="shared" si="577"/>
        <v>1</v>
      </c>
      <c r="JU79" s="310">
        <f t="shared" si="465"/>
        <v>0.0833333333333334</v>
      </c>
      <c r="JV79" s="146">
        <f t="shared" si="578"/>
        <v>1</v>
      </c>
      <c r="JW79" s="146">
        <f t="shared" si="579"/>
        <v>1</v>
      </c>
      <c r="JX79" s="310">
        <f t="shared" si="466"/>
        <v>0.125</v>
      </c>
      <c r="JY79" s="146">
        <f t="shared" si="580"/>
        <v>1</v>
      </c>
      <c r="JZ79" s="146">
        <f t="shared" si="581"/>
        <v>1</v>
      </c>
      <c r="KA79" s="310">
        <f t="shared" si="467"/>
        <v>0.166666666666667</v>
      </c>
      <c r="KB79" s="146">
        <f t="shared" si="582"/>
        <v>1</v>
      </c>
      <c r="KC79" s="146">
        <f t="shared" si="583"/>
        <v>1</v>
      </c>
      <c r="KD79" s="310">
        <f t="shared" si="468"/>
        <v>0.208333333333334</v>
      </c>
      <c r="KI79" s="334">
        <f t="shared" ref="KI79:LB79" si="628">$AI79*KI$4/10000*$F79*KI$3/$KQ$1</f>
        <v>0</v>
      </c>
      <c r="KJ79" s="334">
        <f t="shared" si="628"/>
        <v>0</v>
      </c>
      <c r="KK79" s="334">
        <f t="shared" si="628"/>
        <v>0</v>
      </c>
      <c r="KL79" s="334">
        <f t="shared" si="628"/>
        <v>0</v>
      </c>
      <c r="KM79" s="334">
        <f t="shared" si="628"/>
        <v>0</v>
      </c>
      <c r="KN79" s="334">
        <f t="shared" si="628"/>
        <v>0</v>
      </c>
      <c r="KO79" s="334">
        <f t="shared" si="628"/>
        <v>0</v>
      </c>
      <c r="KP79" s="334">
        <f t="shared" si="628"/>
        <v>0</v>
      </c>
      <c r="KQ79" s="334">
        <f t="shared" si="628"/>
        <v>0</v>
      </c>
      <c r="KR79" s="334">
        <f t="shared" si="628"/>
        <v>0</v>
      </c>
      <c r="KS79" s="334">
        <f t="shared" si="628"/>
        <v>0</v>
      </c>
      <c r="KT79" s="334">
        <f t="shared" si="628"/>
        <v>0</v>
      </c>
      <c r="KU79" s="334">
        <f t="shared" si="628"/>
        <v>0</v>
      </c>
      <c r="KV79" s="334">
        <f t="shared" si="628"/>
        <v>0</v>
      </c>
      <c r="KW79" s="334">
        <f t="shared" si="628"/>
        <v>0</v>
      </c>
      <c r="KX79" s="334">
        <f t="shared" si="628"/>
        <v>0</v>
      </c>
      <c r="KY79" s="334">
        <f t="shared" si="628"/>
        <v>0</v>
      </c>
      <c r="KZ79" s="334">
        <f t="shared" si="628"/>
        <v>0</v>
      </c>
      <c r="LA79" s="334">
        <f t="shared" si="628"/>
        <v>0</v>
      </c>
      <c r="LB79" s="334">
        <f t="shared" si="628"/>
        <v>0</v>
      </c>
      <c r="LI79" s="91">
        <v>0.075</v>
      </c>
      <c r="LJ79" s="91">
        <v>0.3</v>
      </c>
      <c r="LK79" s="91">
        <v>0.375</v>
      </c>
      <c r="LN79" s="108"/>
      <c r="LO79" s="343">
        <v>0.05</v>
      </c>
      <c r="LP79" s="343">
        <v>0.05</v>
      </c>
      <c r="LQ79" s="343">
        <v>0.05</v>
      </c>
      <c r="LR79" s="343">
        <v>0.05</v>
      </c>
      <c r="LS79" s="343">
        <v>0.05</v>
      </c>
      <c r="LT79" s="343">
        <v>0.025</v>
      </c>
      <c r="LU79" s="343">
        <v>0.025</v>
      </c>
      <c r="LV79" s="343">
        <v>0.025</v>
      </c>
      <c r="LW79" s="343">
        <v>0.025</v>
      </c>
      <c r="LX79" s="343">
        <v>0.025</v>
      </c>
      <c r="LY79" s="343">
        <v>0.005</v>
      </c>
      <c r="LZ79" s="343">
        <v>0.005</v>
      </c>
      <c r="MA79" s="343">
        <v>0.005</v>
      </c>
      <c r="MB79" s="343">
        <v>0.005</v>
      </c>
      <c r="MC79" s="343">
        <v>0.005</v>
      </c>
      <c r="MD79" s="343">
        <v>0.0009</v>
      </c>
      <c r="ME79" s="343">
        <v>0.0009</v>
      </c>
      <c r="MF79" s="343">
        <v>0.0009</v>
      </c>
      <c r="MG79" s="343">
        <v>0.0009</v>
      </c>
      <c r="MH79" s="343">
        <v>0.0009</v>
      </c>
      <c r="MI79" s="343">
        <v>0.0006</v>
      </c>
      <c r="MJ79" s="343">
        <v>0.00045</v>
      </c>
      <c r="MK79" s="343">
        <v>0.0004</v>
      </c>
      <c r="ML79" s="343">
        <v>0.0003</v>
      </c>
      <c r="MM79" s="343">
        <v>0.00025</v>
      </c>
      <c r="MN79" s="343">
        <v>0.00025</v>
      </c>
      <c r="MO79" s="343">
        <v>0.0002</v>
      </c>
      <c r="MP79" s="343">
        <v>0.0002</v>
      </c>
      <c r="MQ79" s="343"/>
      <c r="MR79" s="104">
        <v>1</v>
      </c>
      <c r="MS79" s="104">
        <v>1</v>
      </c>
      <c r="MT79" s="104">
        <v>1</v>
      </c>
      <c r="MU79" s="104">
        <v>1</v>
      </c>
      <c r="MV79" s="104">
        <v>1</v>
      </c>
      <c r="MW79" s="104">
        <v>1</v>
      </c>
      <c r="MX79" s="91">
        <v>3</v>
      </c>
      <c r="MY79" s="91">
        <v>3</v>
      </c>
      <c r="MZ79" s="91">
        <v>3</v>
      </c>
      <c r="NA79" s="91">
        <v>3</v>
      </c>
      <c r="NB79" s="91">
        <v>3</v>
      </c>
      <c r="NC79" s="91">
        <v>3</v>
      </c>
      <c r="ND79" s="91">
        <v>3</v>
      </c>
      <c r="NE79" s="91">
        <v>3</v>
      </c>
      <c r="NF79" s="91">
        <v>3</v>
      </c>
      <c r="NG79" s="91">
        <v>5</v>
      </c>
      <c r="NH79" s="91">
        <v>5</v>
      </c>
      <c r="NI79" s="91">
        <v>5</v>
      </c>
      <c r="NJ79" s="91">
        <v>5</v>
      </c>
      <c r="NK79" s="91">
        <v>5</v>
      </c>
      <c r="NL79" s="91">
        <v>5</v>
      </c>
      <c r="NM79" s="91">
        <v>5</v>
      </c>
      <c r="NN79" s="91">
        <v>5</v>
      </c>
      <c r="NO79" s="91">
        <v>5</v>
      </c>
      <c r="NP79" s="91">
        <v>5</v>
      </c>
      <c r="NQ79" s="91">
        <v>5</v>
      </c>
      <c r="NR79" s="91">
        <v>5</v>
      </c>
      <c r="NS79" s="91">
        <v>5</v>
      </c>
      <c r="NU79" s="345">
        <f t="shared" si="585"/>
        <v>0.01875</v>
      </c>
      <c r="NV79" s="345">
        <f t="shared" si="586"/>
        <v>0.0375</v>
      </c>
      <c r="NW79" s="345">
        <f t="shared" si="587"/>
        <v>0.05625</v>
      </c>
      <c r="NX79" s="345">
        <f t="shared" si="588"/>
        <v>0.075</v>
      </c>
      <c r="NY79" s="345">
        <f t="shared" si="589"/>
        <v>0.09375</v>
      </c>
      <c r="NZ79" s="345">
        <f t="shared" si="590"/>
        <v>0.09375</v>
      </c>
      <c r="OA79" s="345">
        <f t="shared" si="591"/>
        <v>0.0625</v>
      </c>
      <c r="OB79" s="345">
        <f t="shared" si="592"/>
        <v>0.09375</v>
      </c>
      <c r="OC79" s="345">
        <f t="shared" si="593"/>
        <v>0.125</v>
      </c>
      <c r="OD79" s="345">
        <f t="shared" si="594"/>
        <v>0.15625</v>
      </c>
      <c r="OE79" s="345">
        <f t="shared" si="595"/>
        <v>0.0625</v>
      </c>
      <c r="OF79" s="345">
        <f t="shared" si="596"/>
        <v>0.125</v>
      </c>
      <c r="OG79" s="345">
        <f t="shared" si="597"/>
        <v>0.1875</v>
      </c>
      <c r="OH79" s="345">
        <f t="shared" si="598"/>
        <v>0.25</v>
      </c>
      <c r="OI79" s="345">
        <f t="shared" si="599"/>
        <v>0.3125</v>
      </c>
      <c r="OJ79" s="345">
        <f t="shared" si="600"/>
        <v>0.0675</v>
      </c>
      <c r="OK79" s="345">
        <f t="shared" si="601"/>
        <v>0.135</v>
      </c>
      <c r="OL79" s="345">
        <f t="shared" si="602"/>
        <v>0.2025</v>
      </c>
      <c r="OM79" s="345">
        <f t="shared" si="603"/>
        <v>0.27</v>
      </c>
      <c r="ON79" s="345">
        <f t="shared" si="604"/>
        <v>0.3375</v>
      </c>
      <c r="OO79" s="345">
        <f t="shared" si="605"/>
        <v>0.3375</v>
      </c>
      <c r="OP79" s="345">
        <f t="shared" si="606"/>
        <v>0.3375</v>
      </c>
      <c r="OQ79" s="345">
        <f t="shared" si="607"/>
        <v>0.375</v>
      </c>
      <c r="OR79" s="345">
        <f t="shared" si="608"/>
        <v>0.3375</v>
      </c>
      <c r="OS79" s="345">
        <f t="shared" si="609"/>
        <v>0.328125</v>
      </c>
      <c r="OT79" s="345">
        <f t="shared" si="610"/>
        <v>0.375</v>
      </c>
      <c r="OU79" s="345">
        <f t="shared" si="611"/>
        <v>0.3375</v>
      </c>
      <c r="OV79" s="345">
        <f t="shared" si="612"/>
        <v>0.375</v>
      </c>
      <c r="OX79"/>
      <c r="OY79"/>
      <c r="OZ79"/>
      <c r="PA79"/>
      <c r="PB79"/>
      <c r="PC79"/>
      <c r="PD79"/>
      <c r="PE79" s="369"/>
      <c r="PF79" s="370">
        <f>PF$3*$F79*$AG79*PF$4/'[1]Sheet3 '!$AJ$5</f>
        <v>0.105</v>
      </c>
      <c r="PG79" s="370">
        <f>PG$3*$F79*$AG79*PG$4/'[1]Sheet3 '!$AJ$5</f>
        <v>0.1049625</v>
      </c>
      <c r="PH79" s="370">
        <f>PH$3*$F79*$AG79*PH$4/'[1]Sheet3 '!$AJ$5</f>
        <v>0.105</v>
      </c>
      <c r="PI79" s="370">
        <f>PI$3*$F79*$AG79*PI$4/'[1]Sheet3 '!$AJ$5</f>
        <v>0.0945</v>
      </c>
      <c r="PJ79" s="370">
        <f>PJ$3*$F79*$AG79*PJ$4/'[1]Sheet3 '!$AJ$5</f>
        <v>0.0945</v>
      </c>
      <c r="PK79" s="370">
        <f>PK$3*$F79*$AG79*PK$4/'[1]Sheet3 '!$AJ$5</f>
        <v>0.09</v>
      </c>
      <c r="PL79" s="370">
        <f>PL$3*$F79*$AG79*PL$4/'[1]Sheet3 '!$AJ$5</f>
        <v>0.081</v>
      </c>
      <c r="PM79" s="370">
        <f>PM$3*$F79*$AG79*PM$4/'[1]Sheet3 '!$AJ$5</f>
        <v>0.0765</v>
      </c>
      <c r="PN79" s="370">
        <f>PN$3*$F79*$AG79*PN$4/'[1]Sheet3 '!$AJ$5</f>
        <v>0.06945</v>
      </c>
      <c r="PO79" s="370">
        <f>PO$3*$F79*$AG79*PO$4/'[1]Sheet3 '!$AJ$5</f>
        <v>0.06</v>
      </c>
      <c r="PP79" s="370">
        <f>PP$3*$F79*$AG79*PP$4/'[1]Sheet3 '!$AJ$5</f>
        <v>0.054</v>
      </c>
      <c r="PQ79" s="370">
        <f>PQ$3*$F79*$AG79*PQ$4/'[1]Sheet3 '!$AJ$5</f>
        <v>0.048</v>
      </c>
      <c r="PR79" s="370">
        <f>PR$3*$F79*$AG79*PR$4/'[1]Sheet3 '!$AJ$5</f>
        <v>0.03</v>
      </c>
      <c r="PS79" s="367"/>
      <c r="PT79" s="367"/>
      <c r="PU79" s="367"/>
    </row>
    <row r="80" ht="16.2" spans="1:437">
      <c r="A80" s="39">
        <v>76</v>
      </c>
      <c r="B80" s="91" t="s">
        <v>667</v>
      </c>
      <c r="C80" s="39">
        <v>6</v>
      </c>
      <c r="D80" s="39">
        <v>22</v>
      </c>
      <c r="E80" s="39"/>
      <c r="F80" s="39">
        <v>600</v>
      </c>
      <c r="G80" s="107" t="s">
        <v>717</v>
      </c>
      <c r="H80" s="39">
        <f t="shared" si="492"/>
        <v>600</v>
      </c>
      <c r="I80" s="127"/>
      <c r="J80" s="74">
        <v>600</v>
      </c>
      <c r="K80" s="127"/>
      <c r="L80" s="127"/>
      <c r="M80" s="128">
        <f t="shared" si="613"/>
        <v>76</v>
      </c>
      <c r="N80" s="39">
        <f t="shared" si="617"/>
        <v>0</v>
      </c>
      <c r="O80" s="39">
        <f t="shared" si="618"/>
        <v>0</v>
      </c>
      <c r="P80" s="39">
        <v>0</v>
      </c>
      <c r="Q80" s="140">
        <v>0.4166666</v>
      </c>
      <c r="R80" s="91">
        <v>10</v>
      </c>
      <c r="S80" s="141">
        <v>0</v>
      </c>
      <c r="T80" s="146">
        <f t="shared" si="493"/>
        <v>0.2</v>
      </c>
      <c r="U80" s="143">
        <f t="shared" si="625"/>
        <v>4</v>
      </c>
      <c r="V80" s="143" t="s">
        <v>287</v>
      </c>
      <c r="W80" s="147">
        <v>0</v>
      </c>
      <c r="X80" s="145">
        <v>15</v>
      </c>
      <c r="Y80" s="166">
        <v>1</v>
      </c>
      <c r="Z80" s="143" t="str">
        <f t="shared" si="470"/>
        <v>[[0,1],[0,1],[0,1],[0,1],[0,1],[0,1],[0,1],[0,1],[0,1],[0,1],[0,2],[0,4],[0,6],[0,8],[0,10],[0,20],[0,40],[0,60],[0,80],[0,100]]</v>
      </c>
      <c r="AA80" s="143">
        <v>1</v>
      </c>
      <c r="AB80" s="143">
        <v>1</v>
      </c>
      <c r="AC80" s="143" t="str">
        <f t="shared" si="494"/>
        <v>[[1,1],[1,1],[1,1],[1,1],[1,1],[1,1],[1,1],[1,1],[1,1],[1,1],[1,1],[1,1],[1,1],[1,1],[1,1],[1,1],[1,1],[1,1],[1,1],[1,1]]</v>
      </c>
      <c r="AD80" s="39">
        <v>0</v>
      </c>
      <c r="AE80" s="167">
        <v>0</v>
      </c>
      <c r="AF80" s="168">
        <f t="shared" si="478"/>
        <v>0</v>
      </c>
      <c r="AG80" s="168">
        <v>0.1</v>
      </c>
      <c r="AH80" s="168">
        <v>0</v>
      </c>
      <c r="AI80" s="186">
        <v>0</v>
      </c>
      <c r="AJ80" s="168">
        <v>0</v>
      </c>
      <c r="AK80" s="168">
        <v>0</v>
      </c>
      <c r="AL80" s="187">
        <v>0</v>
      </c>
      <c r="AM80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0" s="39" t="str">
        <f t="shared" si="471"/>
        <v>[[6,5],[6,2],[7,2]]</v>
      </c>
      <c r="AO80" s="195" t="str">
        <f t="shared" si="424"/>
        <v>[0,0,0]</v>
      </c>
      <c r="AP80" s="195">
        <v>0</v>
      </c>
      <c r="AQ80" s="195">
        <v>1</v>
      </c>
      <c r="AR80" s="195">
        <f t="shared" si="496"/>
        <v>1</v>
      </c>
      <c r="AS80" s="195">
        <v>1</v>
      </c>
      <c r="AT80" s="195">
        <v>1</v>
      </c>
      <c r="AU80" s="196" t="s">
        <v>487</v>
      </c>
      <c r="AV80" s="195">
        <v>4</v>
      </c>
      <c r="AW80" s="199">
        <v>16</v>
      </c>
      <c r="AX80" s="39">
        <v>1</v>
      </c>
      <c r="AY80" s="39">
        <v>1</v>
      </c>
      <c r="AZ80" s="96">
        <v>3</v>
      </c>
      <c r="BA80" s="96">
        <v>6</v>
      </c>
      <c r="BB80" s="96" t="s">
        <v>365</v>
      </c>
      <c r="BC80" s="39">
        <v>1</v>
      </c>
      <c r="BD80" s="115">
        <v>1</v>
      </c>
      <c r="BE80" s="39"/>
      <c r="BF80" s="39"/>
      <c r="BG80" s="39">
        <v>1</v>
      </c>
      <c r="BH80" s="39">
        <v>1</v>
      </c>
      <c r="BI80" s="39" t="s">
        <v>668</v>
      </c>
      <c r="BJ80" s="203">
        <v>1</v>
      </c>
      <c r="BK80" s="203">
        <v>1</v>
      </c>
      <c r="BL80" s="96">
        <f t="shared" ref="BL80:BL89" si="629">F80</f>
        <v>600</v>
      </c>
      <c r="BM80" s="96" t="s">
        <v>291</v>
      </c>
      <c r="BN80" s="96">
        <v>1</v>
      </c>
      <c r="BO80" s="96" t="s">
        <v>579</v>
      </c>
      <c r="BP80" s="96" t="s">
        <v>489</v>
      </c>
      <c r="BQ80" s="214" t="s">
        <v>580</v>
      </c>
      <c r="BR80" s="214" t="s">
        <v>580</v>
      </c>
      <c r="BS80" s="128">
        <v>47000</v>
      </c>
      <c r="BT80" s="128">
        <v>2</v>
      </c>
      <c r="BU80" s="220">
        <v>180</v>
      </c>
      <c r="BV80" s="220">
        <v>35</v>
      </c>
      <c r="BW80" s="221" t="s">
        <v>508</v>
      </c>
      <c r="BX80" s="218">
        <v>10</v>
      </c>
      <c r="BY80" s="128">
        <f t="shared" si="497"/>
        <v>5</v>
      </c>
      <c r="BZ80" s="219" t="str">
        <f t="shared" si="498"/>
        <v>[5,5,0,5]</v>
      </c>
      <c r="CA80" s="42">
        <v>0</v>
      </c>
      <c r="CB80" s="42">
        <v>1</v>
      </c>
      <c r="CC80" s="42">
        <v>1</v>
      </c>
      <c r="CD80" s="42">
        <v>0</v>
      </c>
      <c r="CE80" s="42">
        <v>0</v>
      </c>
      <c r="CF80" s="42">
        <v>0</v>
      </c>
      <c r="CG80" s="42">
        <v>0</v>
      </c>
      <c r="CH80" s="42" t="str">
        <f t="shared" si="490"/>
        <v>0,0,0,0,0,0,0</v>
      </c>
      <c r="CI80" s="42" t="str">
        <f t="shared" si="619"/>
        <v>"2|2|0|0|600","3|2|0|0|600",</v>
      </c>
      <c r="CJ80" s="46"/>
      <c r="CK80" s="46"/>
      <c r="CL80" s="46"/>
      <c r="CM80" s="46"/>
      <c r="CN80" s="46"/>
      <c r="CO80" s="46"/>
      <c r="CP80" s="46"/>
      <c r="CQ80" s="46"/>
      <c r="CR80" s="46"/>
      <c r="CS80" s="53" t="s">
        <v>494</v>
      </c>
      <c r="CT80" s="53">
        <v>1</v>
      </c>
      <c r="CU80" s="42"/>
      <c r="CV80" s="42" t="str">
        <f t="shared" si="482"/>
        <v/>
      </c>
      <c r="CW80" s="42"/>
      <c r="CX80" s="42"/>
      <c r="CY80" s="42"/>
      <c r="CZ80" s="42"/>
      <c r="DA80" s="42">
        <f t="shared" si="483"/>
        <v>2</v>
      </c>
      <c r="DB80" s="42">
        <v>2</v>
      </c>
      <c r="DC80" s="42">
        <v>0</v>
      </c>
      <c r="DD80" s="42">
        <v>0</v>
      </c>
      <c r="DE80" s="42">
        <f>F80</f>
        <v>600</v>
      </c>
      <c r="DF80" s="42">
        <f t="shared" si="484"/>
        <v>3</v>
      </c>
      <c r="DG80" s="42">
        <v>2</v>
      </c>
      <c r="DH80" s="42">
        <v>0</v>
      </c>
      <c r="DI80" s="42">
        <v>0</v>
      </c>
      <c r="DJ80" s="42">
        <f>F80</f>
        <v>600</v>
      </c>
      <c r="DK80" s="42" t="str">
        <f t="shared" si="485"/>
        <v/>
      </c>
      <c r="DL80" s="42"/>
      <c r="DM80" s="42"/>
      <c r="DN80" s="42"/>
      <c r="DO80" s="42"/>
      <c r="DP80" s="42" t="str">
        <f t="shared" si="486"/>
        <v/>
      </c>
      <c r="DQ80" s="42"/>
      <c r="DR80" s="42"/>
      <c r="DS80" s="42"/>
      <c r="DT80" s="42"/>
      <c r="DU80" s="42" t="s">
        <v>669</v>
      </c>
      <c r="DV80" s="238">
        <f t="shared" si="487"/>
        <v>5</v>
      </c>
      <c r="DW80" s="238">
        <f t="shared" si="488"/>
        <v>5</v>
      </c>
      <c r="DX80" s="238">
        <v>0</v>
      </c>
      <c r="DY80" s="128">
        <f t="shared" si="499"/>
        <v>5</v>
      </c>
      <c r="DZ80" s="128"/>
      <c r="EK80" s="269">
        <f t="shared" si="500"/>
        <v>660</v>
      </c>
      <c r="EL80" s="270">
        <v>0</v>
      </c>
      <c r="EM80" s="271">
        <v>6</v>
      </c>
      <c r="EN80" s="108">
        <v>5</v>
      </c>
      <c r="EO80" s="271">
        <v>6</v>
      </c>
      <c r="EP80" s="108">
        <v>2</v>
      </c>
      <c r="EQ80" s="271">
        <v>7</v>
      </c>
      <c r="ER80" s="108">
        <v>2</v>
      </c>
      <c r="ES80" s="108">
        <f t="shared" si="501"/>
        <v>6.22222222222222</v>
      </c>
      <c r="ET80" s="108">
        <f t="shared" si="502"/>
        <v>7.5</v>
      </c>
      <c r="EU80" s="283">
        <f t="shared" si="503"/>
        <v>0</v>
      </c>
      <c r="EV80" s="108">
        <f t="shared" si="504"/>
        <v>15</v>
      </c>
      <c r="EW80" s="293">
        <f t="shared" si="505"/>
        <v>0</v>
      </c>
      <c r="EX80" s="108">
        <f t="shared" si="506"/>
        <v>22.5</v>
      </c>
      <c r="EY80" s="294">
        <f t="shared" si="507"/>
        <v>0</v>
      </c>
      <c r="FB80" s="300"/>
      <c r="FC80" s="91"/>
      <c r="FG80" s="310"/>
      <c r="FH80" s="311">
        <v>0</v>
      </c>
      <c r="FI80" s="146">
        <v>1</v>
      </c>
      <c r="FJ80" s="310">
        <f t="shared" si="429"/>
        <v>0</v>
      </c>
      <c r="FK80" s="311">
        <f t="shared" si="508"/>
        <v>0</v>
      </c>
      <c r="FL80" s="146">
        <f t="shared" si="509"/>
        <v>1</v>
      </c>
      <c r="FM80" s="310">
        <f t="shared" si="430"/>
        <v>0</v>
      </c>
      <c r="FN80" s="311">
        <f t="shared" si="510"/>
        <v>0</v>
      </c>
      <c r="FO80" s="146">
        <f t="shared" si="511"/>
        <v>1</v>
      </c>
      <c r="FP80" s="310">
        <f t="shared" si="431"/>
        <v>0</v>
      </c>
      <c r="FQ80" s="311">
        <f t="shared" si="512"/>
        <v>0</v>
      </c>
      <c r="FR80" s="146">
        <f t="shared" si="513"/>
        <v>1</v>
      </c>
      <c r="FS80" s="310">
        <f t="shared" si="432"/>
        <v>0</v>
      </c>
      <c r="FT80" s="311">
        <f t="shared" si="514"/>
        <v>0</v>
      </c>
      <c r="FU80" s="146">
        <f t="shared" si="515"/>
        <v>1</v>
      </c>
      <c r="FV80" s="310">
        <f t="shared" si="433"/>
        <v>0</v>
      </c>
      <c r="FW80" s="311">
        <f t="shared" si="516"/>
        <v>0</v>
      </c>
      <c r="FX80" s="146">
        <f t="shared" si="517"/>
        <v>1</v>
      </c>
      <c r="FY80" s="310">
        <f t="shared" si="434"/>
        <v>0</v>
      </c>
      <c r="FZ80" s="311">
        <f t="shared" si="518"/>
        <v>0</v>
      </c>
      <c r="GA80" s="146">
        <f t="shared" si="519"/>
        <v>1</v>
      </c>
      <c r="GB80" s="310">
        <f t="shared" si="435"/>
        <v>0</v>
      </c>
      <c r="GC80" s="311">
        <f t="shared" si="520"/>
        <v>0</v>
      </c>
      <c r="GD80" s="146">
        <f t="shared" si="521"/>
        <v>1</v>
      </c>
      <c r="GE80" s="310">
        <f t="shared" si="436"/>
        <v>0</v>
      </c>
      <c r="GF80" s="311">
        <f t="shared" si="522"/>
        <v>0</v>
      </c>
      <c r="GG80" s="146">
        <f t="shared" si="523"/>
        <v>1</v>
      </c>
      <c r="GH80" s="310">
        <f t="shared" si="437"/>
        <v>0</v>
      </c>
      <c r="GI80" s="311">
        <f t="shared" si="524"/>
        <v>0</v>
      </c>
      <c r="GJ80" s="146">
        <f t="shared" si="525"/>
        <v>1</v>
      </c>
      <c r="GK80" s="310">
        <f t="shared" si="438"/>
        <v>0</v>
      </c>
      <c r="GL80" s="311">
        <f t="shared" si="526"/>
        <v>0</v>
      </c>
      <c r="GM80" s="146">
        <f t="shared" si="527"/>
        <v>2</v>
      </c>
      <c r="GN80" s="310">
        <f t="shared" si="439"/>
        <v>0</v>
      </c>
      <c r="GO80" s="311">
        <f t="shared" si="528"/>
        <v>0</v>
      </c>
      <c r="GP80" s="146">
        <f t="shared" si="529"/>
        <v>4</v>
      </c>
      <c r="GQ80" s="310">
        <f t="shared" si="440"/>
        <v>0</v>
      </c>
      <c r="GR80" s="311">
        <f t="shared" si="530"/>
        <v>0</v>
      </c>
      <c r="GS80" s="146">
        <f t="shared" si="531"/>
        <v>6</v>
      </c>
      <c r="GT80" s="310">
        <f t="shared" si="441"/>
        <v>0</v>
      </c>
      <c r="GU80" s="311">
        <f t="shared" si="532"/>
        <v>0</v>
      </c>
      <c r="GV80" s="146">
        <f t="shared" si="533"/>
        <v>8</v>
      </c>
      <c r="GW80" s="310">
        <f t="shared" si="442"/>
        <v>0</v>
      </c>
      <c r="GX80" s="311">
        <f t="shared" si="534"/>
        <v>0</v>
      </c>
      <c r="GY80" s="146">
        <f t="shared" si="535"/>
        <v>10</v>
      </c>
      <c r="GZ80" s="310">
        <f t="shared" si="443"/>
        <v>0</v>
      </c>
      <c r="HA80" s="311">
        <f t="shared" si="536"/>
        <v>0</v>
      </c>
      <c r="HB80" s="146">
        <f t="shared" si="537"/>
        <v>20</v>
      </c>
      <c r="HC80" s="310">
        <f t="shared" si="444"/>
        <v>0</v>
      </c>
      <c r="HD80" s="311">
        <f t="shared" si="538"/>
        <v>0</v>
      </c>
      <c r="HE80" s="146">
        <f t="shared" si="539"/>
        <v>40</v>
      </c>
      <c r="HF80" s="310">
        <f t="shared" si="445"/>
        <v>0</v>
      </c>
      <c r="HG80" s="311">
        <f t="shared" si="540"/>
        <v>0</v>
      </c>
      <c r="HH80" s="146">
        <f t="shared" si="541"/>
        <v>60</v>
      </c>
      <c r="HI80" s="310">
        <f t="shared" si="446"/>
        <v>0</v>
      </c>
      <c r="HJ80" s="311">
        <f t="shared" si="542"/>
        <v>0</v>
      </c>
      <c r="HK80" s="146">
        <f t="shared" si="543"/>
        <v>80</v>
      </c>
      <c r="HL80" s="310">
        <f t="shared" si="447"/>
        <v>0</v>
      </c>
      <c r="HM80" s="311">
        <f t="shared" si="544"/>
        <v>0</v>
      </c>
      <c r="HN80" s="146">
        <f t="shared" si="545"/>
        <v>100</v>
      </c>
      <c r="HO80" s="310">
        <f t="shared" si="448"/>
        <v>0</v>
      </c>
      <c r="HQ80" s="300"/>
      <c r="HR80" s="91"/>
      <c r="HV80" s="310"/>
      <c r="HW80" s="311">
        <v>1</v>
      </c>
      <c r="HX80" s="146">
        <v>1</v>
      </c>
      <c r="HY80" s="310">
        <f t="shared" si="449"/>
        <v>6.66666666666667e-5</v>
      </c>
      <c r="HZ80" s="311">
        <f t="shared" si="546"/>
        <v>1</v>
      </c>
      <c r="IA80" s="146">
        <f t="shared" si="547"/>
        <v>1</v>
      </c>
      <c r="IB80" s="310">
        <f t="shared" si="450"/>
        <v>0.000133333333333333</v>
      </c>
      <c r="IC80" s="311">
        <f t="shared" si="548"/>
        <v>1</v>
      </c>
      <c r="ID80" s="146">
        <f t="shared" si="549"/>
        <v>1</v>
      </c>
      <c r="IE80" s="310">
        <f t="shared" si="451"/>
        <v>0.0002</v>
      </c>
      <c r="IF80" s="311">
        <f t="shared" si="550"/>
        <v>1</v>
      </c>
      <c r="IG80" s="146">
        <f t="shared" si="551"/>
        <v>1</v>
      </c>
      <c r="IH80" s="310">
        <f t="shared" si="452"/>
        <v>0.000266666666666667</v>
      </c>
      <c r="II80" s="311">
        <f t="shared" si="552"/>
        <v>1</v>
      </c>
      <c r="IJ80" s="146">
        <f t="shared" si="553"/>
        <v>1</v>
      </c>
      <c r="IK80" s="310">
        <f t="shared" si="453"/>
        <v>0.000333333333333334</v>
      </c>
      <c r="IL80" s="311">
        <f t="shared" si="554"/>
        <v>1</v>
      </c>
      <c r="IM80" s="146">
        <f t="shared" si="555"/>
        <v>1</v>
      </c>
      <c r="IN80" s="310">
        <f t="shared" si="454"/>
        <v>0.000666666666666667</v>
      </c>
      <c r="IO80" s="311">
        <f t="shared" si="556"/>
        <v>1</v>
      </c>
      <c r="IP80" s="146">
        <f t="shared" si="557"/>
        <v>1</v>
      </c>
      <c r="IQ80" s="310">
        <f t="shared" si="455"/>
        <v>0.00133333333333333</v>
      </c>
      <c r="IR80" s="311">
        <f t="shared" si="558"/>
        <v>1</v>
      </c>
      <c r="IS80" s="146">
        <f t="shared" si="559"/>
        <v>1</v>
      </c>
      <c r="IT80" s="310">
        <f t="shared" si="456"/>
        <v>0.002</v>
      </c>
      <c r="IU80" s="311">
        <f t="shared" si="560"/>
        <v>1</v>
      </c>
      <c r="IV80" s="146">
        <f t="shared" si="561"/>
        <v>1</v>
      </c>
      <c r="IW80" s="310">
        <f t="shared" si="457"/>
        <v>0.00266666666666667</v>
      </c>
      <c r="IX80" s="311">
        <f t="shared" si="562"/>
        <v>1</v>
      </c>
      <c r="IY80" s="146">
        <f t="shared" si="563"/>
        <v>1</v>
      </c>
      <c r="IZ80" s="310">
        <f t="shared" si="458"/>
        <v>0.00333333333333334</v>
      </c>
      <c r="JA80" s="311">
        <f t="shared" si="564"/>
        <v>1</v>
      </c>
      <c r="JB80" s="146">
        <f t="shared" si="565"/>
        <v>1</v>
      </c>
      <c r="JC80" s="310">
        <f t="shared" si="459"/>
        <v>0.00666666666666667</v>
      </c>
      <c r="JD80" s="311">
        <f t="shared" si="566"/>
        <v>1</v>
      </c>
      <c r="JE80" s="146">
        <f t="shared" si="567"/>
        <v>1</v>
      </c>
      <c r="JF80" s="310">
        <f t="shared" si="460"/>
        <v>0.0133333333333333</v>
      </c>
      <c r="JG80" s="311">
        <f t="shared" si="568"/>
        <v>1</v>
      </c>
      <c r="JH80" s="146">
        <f t="shared" si="569"/>
        <v>1</v>
      </c>
      <c r="JI80" s="310">
        <f t="shared" si="461"/>
        <v>0.02</v>
      </c>
      <c r="JJ80" s="311">
        <f t="shared" si="570"/>
        <v>1</v>
      </c>
      <c r="JK80" s="146">
        <f t="shared" si="571"/>
        <v>1</v>
      </c>
      <c r="JL80" s="310">
        <f t="shared" si="462"/>
        <v>0.0266666666666667</v>
      </c>
      <c r="JM80" s="311">
        <f t="shared" si="572"/>
        <v>1</v>
      </c>
      <c r="JN80" s="146">
        <f t="shared" si="573"/>
        <v>1</v>
      </c>
      <c r="JO80" s="310">
        <f t="shared" si="463"/>
        <v>0.0333333333333334</v>
      </c>
      <c r="JP80" s="311">
        <f t="shared" si="574"/>
        <v>1</v>
      </c>
      <c r="JQ80" s="146">
        <f t="shared" si="575"/>
        <v>1</v>
      </c>
      <c r="JR80" s="310">
        <f t="shared" si="464"/>
        <v>0.0666666666666667</v>
      </c>
      <c r="JS80" s="311">
        <f t="shared" si="576"/>
        <v>1</v>
      </c>
      <c r="JT80" s="146">
        <f t="shared" si="577"/>
        <v>1</v>
      </c>
      <c r="JU80" s="310">
        <f t="shared" si="465"/>
        <v>0.133333333333333</v>
      </c>
      <c r="JV80" s="311">
        <f t="shared" si="578"/>
        <v>1</v>
      </c>
      <c r="JW80" s="146">
        <f t="shared" si="579"/>
        <v>1</v>
      </c>
      <c r="JX80" s="310">
        <f t="shared" si="466"/>
        <v>0.2</v>
      </c>
      <c r="JY80" s="311">
        <f t="shared" si="580"/>
        <v>1</v>
      </c>
      <c r="JZ80" s="146">
        <f t="shared" si="581"/>
        <v>1</v>
      </c>
      <c r="KA80" s="310">
        <f t="shared" si="467"/>
        <v>0.266666666666667</v>
      </c>
      <c r="KB80" s="311">
        <f t="shared" si="582"/>
        <v>1</v>
      </c>
      <c r="KC80" s="146">
        <f t="shared" si="583"/>
        <v>1</v>
      </c>
      <c r="KD80" s="310">
        <f t="shared" si="468"/>
        <v>0.333333333333334</v>
      </c>
      <c r="KI80" s="334">
        <f t="shared" ref="KI80:LB80" si="630">$AI80*KI$4/10000*$F80*KI$3/$KQ$1</f>
        <v>0</v>
      </c>
      <c r="KJ80" s="334">
        <f t="shared" si="630"/>
        <v>0</v>
      </c>
      <c r="KK80" s="334">
        <f t="shared" si="630"/>
        <v>0</v>
      </c>
      <c r="KL80" s="334">
        <f t="shared" si="630"/>
        <v>0</v>
      </c>
      <c r="KM80" s="334">
        <f t="shared" si="630"/>
        <v>0</v>
      </c>
      <c r="KN80" s="334">
        <f t="shared" si="630"/>
        <v>0</v>
      </c>
      <c r="KO80" s="334">
        <f t="shared" si="630"/>
        <v>0</v>
      </c>
      <c r="KP80" s="334">
        <f t="shared" si="630"/>
        <v>0</v>
      </c>
      <c r="KQ80" s="334">
        <f t="shared" si="630"/>
        <v>0</v>
      </c>
      <c r="KR80" s="334">
        <f t="shared" si="630"/>
        <v>0</v>
      </c>
      <c r="KS80" s="334">
        <f t="shared" si="630"/>
        <v>0</v>
      </c>
      <c r="KT80" s="334">
        <f t="shared" si="630"/>
        <v>0</v>
      </c>
      <c r="KU80" s="334">
        <f t="shared" si="630"/>
        <v>0</v>
      </c>
      <c r="KV80" s="334">
        <f t="shared" si="630"/>
        <v>0</v>
      </c>
      <c r="KW80" s="334">
        <f t="shared" si="630"/>
        <v>0</v>
      </c>
      <c r="KX80" s="334">
        <f t="shared" si="630"/>
        <v>0</v>
      </c>
      <c r="KY80" s="334">
        <f t="shared" si="630"/>
        <v>0</v>
      </c>
      <c r="KZ80" s="334">
        <f t="shared" si="630"/>
        <v>0</v>
      </c>
      <c r="LA80" s="334">
        <f t="shared" si="630"/>
        <v>0</v>
      </c>
      <c r="LB80" s="334">
        <f t="shared" si="630"/>
        <v>0</v>
      </c>
      <c r="LI80" s="79">
        <v>0</v>
      </c>
      <c r="LJ80" s="79">
        <v>0</v>
      </c>
      <c r="LK80" s="79">
        <v>0</v>
      </c>
      <c r="LN80" s="108"/>
      <c r="LO80" s="343">
        <v>0.05</v>
      </c>
      <c r="LP80" s="343">
        <v>0.05</v>
      </c>
      <c r="LQ80" s="343">
        <v>0.05</v>
      </c>
      <c r="LR80" s="343">
        <v>0.05</v>
      </c>
      <c r="LS80" s="343">
        <v>0.05</v>
      </c>
      <c r="LT80" s="343">
        <v>0.025</v>
      </c>
      <c r="LU80" s="343">
        <v>0.025</v>
      </c>
      <c r="LV80" s="343">
        <v>0.025</v>
      </c>
      <c r="LW80" s="343">
        <v>0.025</v>
      </c>
      <c r="LX80" s="343">
        <v>0.025</v>
      </c>
      <c r="LY80" s="343">
        <v>0.005</v>
      </c>
      <c r="LZ80" s="343">
        <v>0.005</v>
      </c>
      <c r="MA80" s="343">
        <v>0.005</v>
      </c>
      <c r="MB80" s="343">
        <v>0.005</v>
      </c>
      <c r="MC80" s="343">
        <v>0.005</v>
      </c>
      <c r="MD80" s="343">
        <v>0.0009</v>
      </c>
      <c r="ME80" s="343">
        <v>0.0009</v>
      </c>
      <c r="MF80" s="343">
        <v>0.0009</v>
      </c>
      <c r="MG80" s="343">
        <v>0.0009</v>
      </c>
      <c r="MH80" s="343">
        <v>0.0009</v>
      </c>
      <c r="MI80" s="343">
        <v>0.0006</v>
      </c>
      <c r="MJ80" s="343">
        <v>0.00045</v>
      </c>
      <c r="MK80" s="343">
        <v>0.0004</v>
      </c>
      <c r="ML80" s="343">
        <v>0.0003</v>
      </c>
      <c r="MM80" s="343">
        <v>0.00025</v>
      </c>
      <c r="MN80" s="343">
        <v>0.00025</v>
      </c>
      <c r="MO80" s="343">
        <v>0.0002</v>
      </c>
      <c r="MP80" s="343">
        <v>0.0002</v>
      </c>
      <c r="MQ80" s="343"/>
      <c r="MR80" s="104">
        <v>1</v>
      </c>
      <c r="MS80" s="104">
        <v>1</v>
      </c>
      <c r="MT80" s="104">
        <v>1</v>
      </c>
      <c r="MU80" s="104">
        <v>1</v>
      </c>
      <c r="MV80" s="104">
        <v>1</v>
      </c>
      <c r="MW80" s="104">
        <v>1</v>
      </c>
      <c r="MX80" s="91">
        <v>5</v>
      </c>
      <c r="MY80" s="91">
        <v>5</v>
      </c>
      <c r="MZ80" s="91">
        <v>5</v>
      </c>
      <c r="NA80" s="91">
        <v>5</v>
      </c>
      <c r="NB80" s="91">
        <v>5</v>
      </c>
      <c r="NC80" s="91">
        <v>5</v>
      </c>
      <c r="ND80" s="91">
        <v>5</v>
      </c>
      <c r="NE80" s="91">
        <v>5</v>
      </c>
      <c r="NF80" s="91">
        <v>5</v>
      </c>
      <c r="NG80" s="91">
        <v>10</v>
      </c>
      <c r="NH80" s="91">
        <v>10</v>
      </c>
      <c r="NI80" s="91">
        <v>10</v>
      </c>
      <c r="NJ80" s="91">
        <v>10</v>
      </c>
      <c r="NK80" s="91">
        <v>10</v>
      </c>
      <c r="NL80" s="91">
        <v>10</v>
      </c>
      <c r="NM80" s="91">
        <v>10</v>
      </c>
      <c r="NN80" s="91">
        <v>10</v>
      </c>
      <c r="NO80" s="91">
        <v>10</v>
      </c>
      <c r="NP80" s="91">
        <v>10</v>
      </c>
      <c r="NQ80" s="91">
        <v>10</v>
      </c>
      <c r="NR80" s="91">
        <v>10</v>
      </c>
      <c r="NS80" s="91">
        <v>10</v>
      </c>
      <c r="NT80" s="91"/>
      <c r="NU80" s="345">
        <f t="shared" si="585"/>
        <v>0.03</v>
      </c>
      <c r="NV80" s="345">
        <f t="shared" si="586"/>
        <v>0.06</v>
      </c>
      <c r="NW80" s="345">
        <f t="shared" si="587"/>
        <v>0.09</v>
      </c>
      <c r="NX80" s="345">
        <f t="shared" si="588"/>
        <v>0.12</v>
      </c>
      <c r="NY80" s="345">
        <f t="shared" si="589"/>
        <v>0.15</v>
      </c>
      <c r="NZ80" s="345">
        <f t="shared" si="590"/>
        <v>0.15</v>
      </c>
      <c r="OA80" s="345">
        <f t="shared" si="591"/>
        <v>0.06</v>
      </c>
      <c r="OB80" s="345">
        <f t="shared" si="592"/>
        <v>0.09</v>
      </c>
      <c r="OC80" s="345">
        <f t="shared" si="593"/>
        <v>0.12</v>
      </c>
      <c r="OD80" s="345">
        <f t="shared" si="594"/>
        <v>0.15</v>
      </c>
      <c r="OE80" s="345">
        <f t="shared" si="595"/>
        <v>0.06</v>
      </c>
      <c r="OF80" s="345">
        <f t="shared" si="596"/>
        <v>0.12</v>
      </c>
      <c r="OG80" s="345">
        <f t="shared" si="597"/>
        <v>0.18</v>
      </c>
      <c r="OH80" s="345">
        <f t="shared" si="598"/>
        <v>0.24</v>
      </c>
      <c r="OI80" s="345">
        <f t="shared" si="599"/>
        <v>0.3</v>
      </c>
      <c r="OJ80" s="345">
        <f t="shared" si="600"/>
        <v>0.054</v>
      </c>
      <c r="OK80" s="345">
        <f t="shared" si="601"/>
        <v>0.108</v>
      </c>
      <c r="OL80" s="345">
        <f t="shared" si="602"/>
        <v>0.162</v>
      </c>
      <c r="OM80" s="345">
        <f t="shared" si="603"/>
        <v>0.216</v>
      </c>
      <c r="ON80" s="345">
        <f t="shared" si="604"/>
        <v>0.27</v>
      </c>
      <c r="OO80" s="345">
        <f t="shared" si="605"/>
        <v>0.27</v>
      </c>
      <c r="OP80" s="345">
        <f t="shared" si="606"/>
        <v>0.27</v>
      </c>
      <c r="OQ80" s="345">
        <f t="shared" si="607"/>
        <v>0.3</v>
      </c>
      <c r="OR80" s="345">
        <f t="shared" si="608"/>
        <v>0.27</v>
      </c>
      <c r="OS80" s="345">
        <f t="shared" si="609"/>
        <v>0.2625</v>
      </c>
      <c r="OT80" s="345">
        <f t="shared" si="610"/>
        <v>0.3</v>
      </c>
      <c r="OU80" s="345">
        <f t="shared" si="611"/>
        <v>0.27</v>
      </c>
      <c r="OV80" s="345">
        <f t="shared" si="612"/>
        <v>0.3</v>
      </c>
      <c r="PE80" s="369"/>
      <c r="PF80" s="370">
        <f>PF$3*$F80*$AG80*PF$4/'[1]Sheet3 '!$AJ$5</f>
        <v>0.168</v>
      </c>
      <c r="PG80" s="370">
        <f>PG$3*$F80*$AG80*PG$4/'[1]Sheet3 '!$AJ$5</f>
        <v>0.16794</v>
      </c>
      <c r="PH80" s="370">
        <f>PH$3*$F80*$AG80*PH$4/'[1]Sheet3 '!$AJ$5</f>
        <v>0.168</v>
      </c>
      <c r="PI80" s="370">
        <f>PI$3*$F80*$AG80*PI$4/'[1]Sheet3 '!$AJ$5</f>
        <v>0.1512</v>
      </c>
      <c r="PJ80" s="370">
        <f>PJ$3*$F80*$AG80*PJ$4/'[1]Sheet3 '!$AJ$5</f>
        <v>0.1512</v>
      </c>
      <c r="PK80" s="370">
        <f>PK$3*$F80*$AG80*PK$4/'[1]Sheet3 '!$AJ$5</f>
        <v>0.144</v>
      </c>
      <c r="PL80" s="370">
        <f>PL$3*$F80*$AG80*PL$4/'[1]Sheet3 '!$AJ$5</f>
        <v>0.1296</v>
      </c>
      <c r="PM80" s="370">
        <f>PM$3*$F80*$AG80*PM$4/'[1]Sheet3 '!$AJ$5</f>
        <v>0.1224</v>
      </c>
      <c r="PN80" s="370">
        <f>PN$3*$F80*$AG80*PN$4/'[1]Sheet3 '!$AJ$5</f>
        <v>0.11112</v>
      </c>
      <c r="PO80" s="370">
        <f>PO$3*$F80*$AG80*PO$4/'[1]Sheet3 '!$AJ$5</f>
        <v>0.096</v>
      </c>
      <c r="PP80" s="370">
        <f>PP$3*$F80*$AG80*PP$4/'[1]Sheet3 '!$AJ$5</f>
        <v>0.0864</v>
      </c>
      <c r="PQ80" s="370">
        <f>PQ$3*$F80*$AG80*PQ$4/'[1]Sheet3 '!$AJ$5</f>
        <v>0.0768</v>
      </c>
      <c r="PR80" s="370">
        <f>PR$3*$F80*$AG80*PR$4/'[1]Sheet3 '!$AJ$5</f>
        <v>0.048</v>
      </c>
      <c r="PS80" s="367"/>
      <c r="PT80" s="367"/>
      <c r="PU80" s="367"/>
    </row>
    <row r="81" ht="16.2" spans="1:437">
      <c r="A81" s="39">
        <v>77</v>
      </c>
      <c r="B81" s="91" t="s">
        <v>687</v>
      </c>
      <c r="C81" s="39">
        <v>6</v>
      </c>
      <c r="D81" s="39">
        <v>21</v>
      </c>
      <c r="E81" s="39"/>
      <c r="F81" s="39">
        <v>625</v>
      </c>
      <c r="G81" s="107" t="s">
        <v>717</v>
      </c>
      <c r="H81" s="39">
        <f t="shared" si="492"/>
        <v>625</v>
      </c>
      <c r="I81" s="127" t="s">
        <v>718</v>
      </c>
      <c r="J81" s="74">
        <v>750</v>
      </c>
      <c r="K81" s="127" t="s">
        <v>719</v>
      </c>
      <c r="L81" s="127"/>
      <c r="M81" s="128">
        <f t="shared" si="613"/>
        <v>77</v>
      </c>
      <c r="N81" s="39">
        <f t="shared" si="617"/>
        <v>0</v>
      </c>
      <c r="O81" s="39">
        <f t="shared" si="618"/>
        <v>0</v>
      </c>
      <c r="P81" s="39">
        <v>0</v>
      </c>
      <c r="Q81" s="140">
        <v>0.434028</v>
      </c>
      <c r="R81" s="91">
        <v>10</v>
      </c>
      <c r="S81" s="141">
        <v>0</v>
      </c>
      <c r="T81" s="146">
        <f t="shared" si="493"/>
        <v>0.208333</v>
      </c>
      <c r="U81" s="143">
        <f t="shared" si="625"/>
        <v>4</v>
      </c>
      <c r="V81" s="143" t="s">
        <v>287</v>
      </c>
      <c r="W81" s="147">
        <v>0</v>
      </c>
      <c r="X81" s="145">
        <v>15</v>
      </c>
      <c r="Y81" s="166">
        <v>1</v>
      </c>
      <c r="Z81" s="143" t="str">
        <f t="shared" si="470"/>
        <v>[[0,1],[0,1],[0,1],[0,1],[0,1],[0,1],[0,1],[0,1],[0,1],[0,1],[0,2],[0,4],[0,6],[0,8],[0,10],[0,20],[0,40],[0,60],[0,80],[0,100]]</v>
      </c>
      <c r="AA81" s="143">
        <v>1</v>
      </c>
      <c r="AB81" s="143">
        <v>1</v>
      </c>
      <c r="AC81" s="143" t="str">
        <f t="shared" si="494"/>
        <v>[[1,1],[1,1],[1,1],[1,1],[1,1],[1,1],[1,1],[1,1],[1,1],[1,1],[1,1],[1,1],[1,1],[1,1],[1,1],[1,1],[1,1],[1,1],[1,1],[1,1]]</v>
      </c>
      <c r="AD81" s="39">
        <v>0</v>
      </c>
      <c r="AE81" s="167">
        <v>0</v>
      </c>
      <c r="AF81" s="168">
        <f t="shared" si="478"/>
        <v>0</v>
      </c>
      <c r="AG81" s="168">
        <v>0.1</v>
      </c>
      <c r="AH81" s="168">
        <v>0</v>
      </c>
      <c r="AI81" s="186">
        <v>0</v>
      </c>
      <c r="AJ81" s="168">
        <v>0</v>
      </c>
      <c r="AK81" s="168">
        <v>0</v>
      </c>
      <c r="AL81" s="187">
        <v>0</v>
      </c>
      <c r="AM81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1" s="39" t="str">
        <f t="shared" si="471"/>
        <v>[[6,5],[6,2],[7,2]]</v>
      </c>
      <c r="AO81" s="195" t="str">
        <f t="shared" si="424"/>
        <v>[0,0,0]</v>
      </c>
      <c r="AP81" s="195">
        <v>0</v>
      </c>
      <c r="AQ81" s="195">
        <v>1</v>
      </c>
      <c r="AR81" s="195">
        <f t="shared" si="496"/>
        <v>1</v>
      </c>
      <c r="AS81" s="195">
        <v>1</v>
      </c>
      <c r="AT81" s="195">
        <v>1</v>
      </c>
      <c r="AU81" s="196" t="s">
        <v>487</v>
      </c>
      <c r="AV81" s="195">
        <v>4</v>
      </c>
      <c r="AW81" s="199">
        <v>16</v>
      </c>
      <c r="AX81" s="39">
        <v>1</v>
      </c>
      <c r="AY81" s="39">
        <v>0</v>
      </c>
      <c r="AZ81" s="96">
        <v>3</v>
      </c>
      <c r="BA81" s="96">
        <v>6</v>
      </c>
      <c r="BB81" s="96" t="s">
        <v>365</v>
      </c>
      <c r="BC81" s="39">
        <v>1</v>
      </c>
      <c r="BD81" s="115">
        <v>1.5</v>
      </c>
      <c r="BE81" s="39"/>
      <c r="BF81" s="39"/>
      <c r="BG81" s="39">
        <v>1</v>
      </c>
      <c r="BH81" s="39">
        <v>1</v>
      </c>
      <c r="BI81" s="39" t="s">
        <v>690</v>
      </c>
      <c r="BJ81" s="203">
        <v>1</v>
      </c>
      <c r="BK81" s="203">
        <v>1</v>
      </c>
      <c r="BL81" s="96">
        <f t="shared" si="629"/>
        <v>625</v>
      </c>
      <c r="BM81" s="96" t="s">
        <v>291</v>
      </c>
      <c r="BN81" s="96">
        <v>1</v>
      </c>
      <c r="BO81" s="96" t="s">
        <v>579</v>
      </c>
      <c r="BP81" s="96" t="s">
        <v>489</v>
      </c>
      <c r="BQ81" s="386" t="s">
        <v>691</v>
      </c>
      <c r="BR81" s="386" t="s">
        <v>691</v>
      </c>
      <c r="BS81" s="128">
        <v>47010</v>
      </c>
      <c r="BT81" s="128">
        <v>2</v>
      </c>
      <c r="BU81" s="220">
        <v>180</v>
      </c>
      <c r="BV81" s="220">
        <v>35</v>
      </c>
      <c r="BW81" s="127" t="s">
        <v>491</v>
      </c>
      <c r="BX81" s="218">
        <v>10</v>
      </c>
      <c r="BY81" s="128">
        <f t="shared" si="497"/>
        <v>5</v>
      </c>
      <c r="BZ81" s="219" t="str">
        <f t="shared" si="498"/>
        <v>[5,5,0,5]</v>
      </c>
      <c r="CA81" s="42">
        <v>0</v>
      </c>
      <c r="CB81" s="42">
        <v>1</v>
      </c>
      <c r="CC81" s="42">
        <v>1</v>
      </c>
      <c r="CD81" s="42">
        <v>0</v>
      </c>
      <c r="CE81" s="42">
        <v>0</v>
      </c>
      <c r="CF81" s="42">
        <v>0</v>
      </c>
      <c r="CG81" s="42">
        <v>0</v>
      </c>
      <c r="CH81" s="42" t="str">
        <f t="shared" si="490"/>
        <v>0,0,0,0,0,0,0</v>
      </c>
      <c r="CI81" s="42" t="str">
        <f t="shared" si="619"/>
        <v>"2|2|0|0|625","3|2|0|0|625",</v>
      </c>
      <c r="CJ81" s="46"/>
      <c r="CK81" s="46"/>
      <c r="CL81" s="46"/>
      <c r="CM81" s="46"/>
      <c r="CN81" s="46"/>
      <c r="CO81" s="46"/>
      <c r="CP81" s="46"/>
      <c r="CQ81" s="46"/>
      <c r="CR81" s="46"/>
      <c r="CS81" s="53" t="s">
        <v>494</v>
      </c>
      <c r="CT81" s="53">
        <v>1</v>
      </c>
      <c r="CU81" s="42"/>
      <c r="CV81" s="42" t="str">
        <f t="shared" si="482"/>
        <v/>
      </c>
      <c r="CW81" s="42"/>
      <c r="CX81" s="42"/>
      <c r="CY81" s="42"/>
      <c r="CZ81" s="42"/>
      <c r="DA81" s="42">
        <f t="shared" si="483"/>
        <v>2</v>
      </c>
      <c r="DB81" s="42">
        <v>2</v>
      </c>
      <c r="DC81" s="42">
        <v>0</v>
      </c>
      <c r="DD81" s="42">
        <v>0</v>
      </c>
      <c r="DE81" s="42">
        <f>F81</f>
        <v>625</v>
      </c>
      <c r="DF81" s="42">
        <f t="shared" si="484"/>
        <v>3</v>
      </c>
      <c r="DG81" s="42">
        <v>2</v>
      </c>
      <c r="DH81" s="42">
        <v>0</v>
      </c>
      <c r="DI81" s="42">
        <v>0</v>
      </c>
      <c r="DJ81" s="42">
        <f>F81</f>
        <v>625</v>
      </c>
      <c r="DK81" s="42" t="str">
        <f t="shared" si="485"/>
        <v/>
      </c>
      <c r="DL81" s="42"/>
      <c r="DM81" s="42"/>
      <c r="DN81" s="42"/>
      <c r="DO81" s="42"/>
      <c r="DP81" s="42" t="str">
        <f t="shared" si="486"/>
        <v/>
      </c>
      <c r="DQ81" s="42"/>
      <c r="DR81" s="42"/>
      <c r="DS81" s="42"/>
      <c r="DT81" s="42"/>
      <c r="DU81" s="42" t="s">
        <v>692</v>
      </c>
      <c r="DV81" s="238">
        <f t="shared" si="487"/>
        <v>5</v>
      </c>
      <c r="DW81" s="238">
        <f t="shared" si="488"/>
        <v>5</v>
      </c>
      <c r="DX81" s="238">
        <v>0</v>
      </c>
      <c r="DY81" s="128">
        <f t="shared" si="499"/>
        <v>5</v>
      </c>
      <c r="DZ81" s="128"/>
      <c r="EK81" s="269">
        <f t="shared" si="500"/>
        <v>687.5</v>
      </c>
      <c r="EL81" s="270">
        <v>0</v>
      </c>
      <c r="EM81" s="271">
        <v>6</v>
      </c>
      <c r="EN81" s="108">
        <v>5</v>
      </c>
      <c r="EO81" s="271">
        <v>6</v>
      </c>
      <c r="EP81" s="108">
        <v>2</v>
      </c>
      <c r="EQ81" s="271">
        <v>7</v>
      </c>
      <c r="ER81" s="108">
        <v>2</v>
      </c>
      <c r="ES81" s="108">
        <f t="shared" si="501"/>
        <v>6.22222222222222</v>
      </c>
      <c r="ET81" s="108">
        <f t="shared" si="502"/>
        <v>7.5</v>
      </c>
      <c r="EU81" s="283">
        <f t="shared" si="503"/>
        <v>0</v>
      </c>
      <c r="EV81" s="108">
        <f t="shared" si="504"/>
        <v>15</v>
      </c>
      <c r="EW81" s="293">
        <f t="shared" si="505"/>
        <v>0</v>
      </c>
      <c r="EX81" s="108">
        <f t="shared" si="506"/>
        <v>22.5</v>
      </c>
      <c r="EY81" s="294">
        <f t="shared" si="507"/>
        <v>0</v>
      </c>
      <c r="FB81" s="300"/>
      <c r="FC81" s="91"/>
      <c r="FG81" s="310"/>
      <c r="FH81" s="311">
        <v>0</v>
      </c>
      <c r="FI81" s="146">
        <v>1</v>
      </c>
      <c r="FJ81" s="310">
        <f t="shared" si="429"/>
        <v>0</v>
      </c>
      <c r="FK81" s="311">
        <f t="shared" si="508"/>
        <v>0</v>
      </c>
      <c r="FL81" s="146">
        <f t="shared" si="509"/>
        <v>1</v>
      </c>
      <c r="FM81" s="310">
        <f t="shared" si="430"/>
        <v>0</v>
      </c>
      <c r="FN81" s="311">
        <f t="shared" si="510"/>
        <v>0</v>
      </c>
      <c r="FO81" s="146">
        <f t="shared" si="511"/>
        <v>1</v>
      </c>
      <c r="FP81" s="310">
        <f t="shared" si="431"/>
        <v>0</v>
      </c>
      <c r="FQ81" s="311">
        <f t="shared" si="512"/>
        <v>0</v>
      </c>
      <c r="FR81" s="146">
        <f t="shared" si="513"/>
        <v>1</v>
      </c>
      <c r="FS81" s="310">
        <f t="shared" si="432"/>
        <v>0</v>
      </c>
      <c r="FT81" s="311">
        <f t="shared" si="514"/>
        <v>0</v>
      </c>
      <c r="FU81" s="146">
        <f t="shared" si="515"/>
        <v>1</v>
      </c>
      <c r="FV81" s="310">
        <f t="shared" si="433"/>
        <v>0</v>
      </c>
      <c r="FW81" s="311">
        <f t="shared" si="516"/>
        <v>0</v>
      </c>
      <c r="FX81" s="146">
        <f t="shared" si="517"/>
        <v>1</v>
      </c>
      <c r="FY81" s="310">
        <f t="shared" si="434"/>
        <v>0</v>
      </c>
      <c r="FZ81" s="311">
        <f t="shared" si="518"/>
        <v>0</v>
      </c>
      <c r="GA81" s="146">
        <f t="shared" si="519"/>
        <v>1</v>
      </c>
      <c r="GB81" s="310">
        <f t="shared" si="435"/>
        <v>0</v>
      </c>
      <c r="GC81" s="311">
        <f t="shared" si="520"/>
        <v>0</v>
      </c>
      <c r="GD81" s="146">
        <f t="shared" si="521"/>
        <v>1</v>
      </c>
      <c r="GE81" s="310">
        <f t="shared" si="436"/>
        <v>0</v>
      </c>
      <c r="GF81" s="311">
        <f t="shared" si="522"/>
        <v>0</v>
      </c>
      <c r="GG81" s="146">
        <f t="shared" si="523"/>
        <v>1</v>
      </c>
      <c r="GH81" s="310">
        <f t="shared" si="437"/>
        <v>0</v>
      </c>
      <c r="GI81" s="311">
        <f t="shared" si="524"/>
        <v>0</v>
      </c>
      <c r="GJ81" s="146">
        <f t="shared" si="525"/>
        <v>1</v>
      </c>
      <c r="GK81" s="310">
        <f t="shared" si="438"/>
        <v>0</v>
      </c>
      <c r="GL81" s="311">
        <f t="shared" si="526"/>
        <v>0</v>
      </c>
      <c r="GM81" s="146">
        <f t="shared" si="527"/>
        <v>2</v>
      </c>
      <c r="GN81" s="310">
        <f t="shared" si="439"/>
        <v>0</v>
      </c>
      <c r="GO81" s="311">
        <f t="shared" si="528"/>
        <v>0</v>
      </c>
      <c r="GP81" s="146">
        <f t="shared" si="529"/>
        <v>4</v>
      </c>
      <c r="GQ81" s="310">
        <f t="shared" si="440"/>
        <v>0</v>
      </c>
      <c r="GR81" s="311">
        <f t="shared" si="530"/>
        <v>0</v>
      </c>
      <c r="GS81" s="146">
        <f t="shared" si="531"/>
        <v>6</v>
      </c>
      <c r="GT81" s="310">
        <f t="shared" si="441"/>
        <v>0</v>
      </c>
      <c r="GU81" s="311">
        <f t="shared" si="532"/>
        <v>0</v>
      </c>
      <c r="GV81" s="146">
        <f t="shared" si="533"/>
        <v>8</v>
      </c>
      <c r="GW81" s="310">
        <f t="shared" si="442"/>
        <v>0</v>
      </c>
      <c r="GX81" s="311">
        <f t="shared" si="534"/>
        <v>0</v>
      </c>
      <c r="GY81" s="146">
        <f t="shared" si="535"/>
        <v>10</v>
      </c>
      <c r="GZ81" s="310">
        <f t="shared" si="443"/>
        <v>0</v>
      </c>
      <c r="HA81" s="311">
        <f t="shared" si="536"/>
        <v>0</v>
      </c>
      <c r="HB81" s="146">
        <f t="shared" si="537"/>
        <v>20</v>
      </c>
      <c r="HC81" s="310">
        <f t="shared" si="444"/>
        <v>0</v>
      </c>
      <c r="HD81" s="311">
        <f t="shared" si="538"/>
        <v>0</v>
      </c>
      <c r="HE81" s="146">
        <f t="shared" si="539"/>
        <v>40</v>
      </c>
      <c r="HF81" s="310">
        <f t="shared" si="445"/>
        <v>0</v>
      </c>
      <c r="HG81" s="311">
        <f t="shared" si="540"/>
        <v>0</v>
      </c>
      <c r="HH81" s="146">
        <f t="shared" si="541"/>
        <v>60</v>
      </c>
      <c r="HI81" s="310">
        <f t="shared" si="446"/>
        <v>0</v>
      </c>
      <c r="HJ81" s="311">
        <f t="shared" si="542"/>
        <v>0</v>
      </c>
      <c r="HK81" s="146">
        <f t="shared" si="543"/>
        <v>80</v>
      </c>
      <c r="HL81" s="310">
        <f t="shared" si="447"/>
        <v>0</v>
      </c>
      <c r="HM81" s="311">
        <f t="shared" si="544"/>
        <v>0</v>
      </c>
      <c r="HN81" s="146">
        <f t="shared" si="545"/>
        <v>100</v>
      </c>
      <c r="HO81" s="310">
        <f t="shared" si="448"/>
        <v>0</v>
      </c>
      <c r="HQ81" s="300"/>
      <c r="HR81" s="91"/>
      <c r="HV81" s="310"/>
      <c r="HW81" s="311">
        <v>1</v>
      </c>
      <c r="HX81" s="146">
        <v>1</v>
      </c>
      <c r="HY81" s="310">
        <f t="shared" si="449"/>
        <v>6.94444444444445e-5</v>
      </c>
      <c r="HZ81" s="311">
        <f t="shared" si="546"/>
        <v>1</v>
      </c>
      <c r="IA81" s="146">
        <f t="shared" si="547"/>
        <v>1</v>
      </c>
      <c r="IB81" s="310">
        <f t="shared" si="450"/>
        <v>0.000138888888888889</v>
      </c>
      <c r="IC81" s="311">
        <f t="shared" si="548"/>
        <v>1</v>
      </c>
      <c r="ID81" s="146">
        <f t="shared" si="549"/>
        <v>1</v>
      </c>
      <c r="IE81" s="310">
        <f t="shared" si="451"/>
        <v>0.000208333333333334</v>
      </c>
      <c r="IF81" s="311">
        <f t="shared" si="550"/>
        <v>1</v>
      </c>
      <c r="IG81" s="146">
        <f t="shared" si="551"/>
        <v>1</v>
      </c>
      <c r="IH81" s="310">
        <f t="shared" si="452"/>
        <v>0.000277777777777778</v>
      </c>
      <c r="II81" s="311">
        <f t="shared" si="552"/>
        <v>1</v>
      </c>
      <c r="IJ81" s="146">
        <f t="shared" si="553"/>
        <v>1</v>
      </c>
      <c r="IK81" s="310">
        <f t="shared" si="453"/>
        <v>0.000347222222222223</v>
      </c>
      <c r="IL81" s="311">
        <f t="shared" si="554"/>
        <v>1</v>
      </c>
      <c r="IM81" s="146">
        <f t="shared" si="555"/>
        <v>1</v>
      </c>
      <c r="IN81" s="310">
        <f t="shared" si="454"/>
        <v>0.000694444444444445</v>
      </c>
      <c r="IO81" s="311">
        <f t="shared" si="556"/>
        <v>1</v>
      </c>
      <c r="IP81" s="146">
        <f t="shared" si="557"/>
        <v>1</v>
      </c>
      <c r="IQ81" s="310">
        <f t="shared" si="455"/>
        <v>0.00138888888888889</v>
      </c>
      <c r="IR81" s="311">
        <f t="shared" si="558"/>
        <v>1</v>
      </c>
      <c r="IS81" s="146">
        <f t="shared" si="559"/>
        <v>1</v>
      </c>
      <c r="IT81" s="310">
        <f t="shared" si="456"/>
        <v>0.00208333333333334</v>
      </c>
      <c r="IU81" s="311">
        <f t="shared" si="560"/>
        <v>1</v>
      </c>
      <c r="IV81" s="146">
        <f t="shared" si="561"/>
        <v>1</v>
      </c>
      <c r="IW81" s="310">
        <f t="shared" si="457"/>
        <v>0.00277777777777778</v>
      </c>
      <c r="IX81" s="311">
        <f t="shared" si="562"/>
        <v>1</v>
      </c>
      <c r="IY81" s="146">
        <f t="shared" si="563"/>
        <v>1</v>
      </c>
      <c r="IZ81" s="310">
        <f t="shared" si="458"/>
        <v>0.00347222222222223</v>
      </c>
      <c r="JA81" s="311">
        <f t="shared" si="564"/>
        <v>1</v>
      </c>
      <c r="JB81" s="146">
        <f t="shared" si="565"/>
        <v>1</v>
      </c>
      <c r="JC81" s="310">
        <f t="shared" si="459"/>
        <v>0.00694444444444445</v>
      </c>
      <c r="JD81" s="311">
        <f t="shared" si="566"/>
        <v>1</v>
      </c>
      <c r="JE81" s="146">
        <f t="shared" si="567"/>
        <v>1</v>
      </c>
      <c r="JF81" s="310">
        <f t="shared" si="460"/>
        <v>0.0138888888888889</v>
      </c>
      <c r="JG81" s="311">
        <f t="shared" si="568"/>
        <v>1</v>
      </c>
      <c r="JH81" s="146">
        <f t="shared" si="569"/>
        <v>1</v>
      </c>
      <c r="JI81" s="310">
        <f t="shared" si="461"/>
        <v>0.0208333333333333</v>
      </c>
      <c r="JJ81" s="311">
        <f t="shared" si="570"/>
        <v>1</v>
      </c>
      <c r="JK81" s="146">
        <f t="shared" si="571"/>
        <v>1</v>
      </c>
      <c r="JL81" s="310">
        <f t="shared" si="462"/>
        <v>0.0277777777777778</v>
      </c>
      <c r="JM81" s="311">
        <f t="shared" si="572"/>
        <v>1</v>
      </c>
      <c r="JN81" s="146">
        <f t="shared" si="573"/>
        <v>1</v>
      </c>
      <c r="JO81" s="310">
        <f t="shared" si="463"/>
        <v>0.0347222222222223</v>
      </c>
      <c r="JP81" s="311">
        <f t="shared" si="574"/>
        <v>1</v>
      </c>
      <c r="JQ81" s="146">
        <f t="shared" si="575"/>
        <v>1</v>
      </c>
      <c r="JR81" s="310">
        <f t="shared" si="464"/>
        <v>0.0694444444444445</v>
      </c>
      <c r="JS81" s="311">
        <f t="shared" si="576"/>
        <v>1</v>
      </c>
      <c r="JT81" s="146">
        <f t="shared" si="577"/>
        <v>1</v>
      </c>
      <c r="JU81" s="310">
        <f t="shared" si="465"/>
        <v>0.138888888888889</v>
      </c>
      <c r="JV81" s="311">
        <f t="shared" si="578"/>
        <v>1</v>
      </c>
      <c r="JW81" s="146">
        <f t="shared" si="579"/>
        <v>1</v>
      </c>
      <c r="JX81" s="310">
        <f t="shared" si="466"/>
        <v>0.208333333333334</v>
      </c>
      <c r="JY81" s="311">
        <f t="shared" si="580"/>
        <v>1</v>
      </c>
      <c r="JZ81" s="146">
        <f t="shared" si="581"/>
        <v>1</v>
      </c>
      <c r="KA81" s="310">
        <f t="shared" si="467"/>
        <v>0.277777777777778</v>
      </c>
      <c r="KB81" s="311">
        <f t="shared" si="582"/>
        <v>1</v>
      </c>
      <c r="KC81" s="146">
        <f t="shared" si="583"/>
        <v>1</v>
      </c>
      <c r="KD81" s="310">
        <f t="shared" si="468"/>
        <v>0.347222222222222</v>
      </c>
      <c r="KI81" s="334">
        <f t="shared" ref="KI81:LB81" si="631">$AI81*KI$4/10000*$F81*KI$3/$KQ$1</f>
        <v>0</v>
      </c>
      <c r="KJ81" s="334">
        <f t="shared" si="631"/>
        <v>0</v>
      </c>
      <c r="KK81" s="334">
        <f t="shared" si="631"/>
        <v>0</v>
      </c>
      <c r="KL81" s="334">
        <f t="shared" si="631"/>
        <v>0</v>
      </c>
      <c r="KM81" s="334">
        <f t="shared" si="631"/>
        <v>0</v>
      </c>
      <c r="KN81" s="334">
        <f t="shared" si="631"/>
        <v>0</v>
      </c>
      <c r="KO81" s="334">
        <f t="shared" si="631"/>
        <v>0</v>
      </c>
      <c r="KP81" s="334">
        <f t="shared" si="631"/>
        <v>0</v>
      </c>
      <c r="KQ81" s="334">
        <f t="shared" si="631"/>
        <v>0</v>
      </c>
      <c r="KR81" s="334">
        <f t="shared" si="631"/>
        <v>0</v>
      </c>
      <c r="KS81" s="334">
        <f t="shared" si="631"/>
        <v>0</v>
      </c>
      <c r="KT81" s="334">
        <f t="shared" si="631"/>
        <v>0</v>
      </c>
      <c r="KU81" s="334">
        <f t="shared" si="631"/>
        <v>0</v>
      </c>
      <c r="KV81" s="334">
        <f t="shared" si="631"/>
        <v>0</v>
      </c>
      <c r="KW81" s="334">
        <f t="shared" si="631"/>
        <v>0</v>
      </c>
      <c r="KX81" s="334">
        <f t="shared" si="631"/>
        <v>0</v>
      </c>
      <c r="KY81" s="334">
        <f t="shared" si="631"/>
        <v>0</v>
      </c>
      <c r="KZ81" s="334">
        <f t="shared" si="631"/>
        <v>0</v>
      </c>
      <c r="LA81" s="334">
        <f t="shared" si="631"/>
        <v>0</v>
      </c>
      <c r="LB81" s="334">
        <f t="shared" si="631"/>
        <v>0</v>
      </c>
      <c r="LI81" s="79">
        <v>0</v>
      </c>
      <c r="LJ81" s="79">
        <v>0</v>
      </c>
      <c r="LK81" s="79">
        <v>0</v>
      </c>
      <c r="LN81" s="108"/>
      <c r="LO81" s="343">
        <v>0.05</v>
      </c>
      <c r="LP81" s="343">
        <v>0.05</v>
      </c>
      <c r="LQ81" s="343">
        <v>0.05</v>
      </c>
      <c r="LR81" s="343">
        <v>0.05</v>
      </c>
      <c r="LS81" s="343">
        <v>0.05</v>
      </c>
      <c r="LT81" s="343">
        <v>0.025</v>
      </c>
      <c r="LU81" s="343">
        <v>0.025</v>
      </c>
      <c r="LV81" s="343">
        <v>0.025</v>
      </c>
      <c r="LW81" s="343">
        <v>0.025</v>
      </c>
      <c r="LX81" s="343">
        <v>0.025</v>
      </c>
      <c r="LY81" s="343">
        <v>0.005</v>
      </c>
      <c r="LZ81" s="343">
        <v>0.005</v>
      </c>
      <c r="MA81" s="343">
        <v>0.005</v>
      </c>
      <c r="MB81" s="343">
        <v>0.005</v>
      </c>
      <c r="MC81" s="343">
        <v>0.005</v>
      </c>
      <c r="MD81" s="343">
        <v>0.0009</v>
      </c>
      <c r="ME81" s="343">
        <v>0.0009</v>
      </c>
      <c r="MF81" s="343">
        <v>0.0009</v>
      </c>
      <c r="MG81" s="343">
        <v>0.0009</v>
      </c>
      <c r="MH81" s="343">
        <v>0.0009</v>
      </c>
      <c r="MI81" s="343">
        <v>0.0006</v>
      </c>
      <c r="MJ81" s="343">
        <v>0.00045</v>
      </c>
      <c r="MK81" s="343">
        <v>0.0004</v>
      </c>
      <c r="ML81" s="343">
        <v>0.0003</v>
      </c>
      <c r="MM81" s="343">
        <v>0.00025</v>
      </c>
      <c r="MN81" s="343">
        <v>0.00025</v>
      </c>
      <c r="MO81" s="343">
        <v>0.0002</v>
      </c>
      <c r="MP81" s="343">
        <v>0.0002</v>
      </c>
      <c r="MQ81" s="343"/>
      <c r="MR81" s="104">
        <v>1</v>
      </c>
      <c r="MS81" s="104">
        <v>1</v>
      </c>
      <c r="MT81" s="104">
        <v>1</v>
      </c>
      <c r="MU81" s="104">
        <v>1</v>
      </c>
      <c r="MV81" s="104">
        <v>1</v>
      </c>
      <c r="MW81" s="104">
        <v>1</v>
      </c>
      <c r="MX81" s="91">
        <v>5</v>
      </c>
      <c r="MY81" s="91">
        <v>5</v>
      </c>
      <c r="MZ81" s="91">
        <v>5</v>
      </c>
      <c r="NA81" s="91">
        <v>5</v>
      </c>
      <c r="NB81" s="91">
        <v>5</v>
      </c>
      <c r="NC81" s="91">
        <v>5</v>
      </c>
      <c r="ND81" s="91">
        <v>5</v>
      </c>
      <c r="NE81" s="91">
        <v>5</v>
      </c>
      <c r="NF81" s="91">
        <v>5</v>
      </c>
      <c r="NG81" s="91">
        <v>10</v>
      </c>
      <c r="NH81" s="91">
        <v>10</v>
      </c>
      <c r="NI81" s="91">
        <v>10</v>
      </c>
      <c r="NJ81" s="91">
        <v>10</v>
      </c>
      <c r="NK81" s="91">
        <v>10</v>
      </c>
      <c r="NL81" s="91">
        <v>10</v>
      </c>
      <c r="NM81" s="91">
        <v>10</v>
      </c>
      <c r="NN81" s="91">
        <v>10</v>
      </c>
      <c r="NO81" s="91">
        <v>10</v>
      </c>
      <c r="NP81" s="91">
        <v>10</v>
      </c>
      <c r="NQ81" s="91">
        <v>10</v>
      </c>
      <c r="NR81" s="91">
        <v>10</v>
      </c>
      <c r="NS81" s="91">
        <v>10</v>
      </c>
      <c r="NT81" s="91"/>
      <c r="NU81" s="345">
        <f t="shared" si="585"/>
        <v>0.03125</v>
      </c>
      <c r="NV81" s="345">
        <f t="shared" si="586"/>
        <v>0.0625</v>
      </c>
      <c r="NW81" s="345">
        <f t="shared" si="587"/>
        <v>0.09375</v>
      </c>
      <c r="NX81" s="345">
        <f t="shared" si="588"/>
        <v>0.125</v>
      </c>
      <c r="NY81" s="345">
        <f t="shared" si="589"/>
        <v>0.15625</v>
      </c>
      <c r="NZ81" s="345">
        <f t="shared" si="590"/>
        <v>0.15625</v>
      </c>
      <c r="OA81" s="345">
        <f t="shared" si="591"/>
        <v>0.0625</v>
      </c>
      <c r="OB81" s="345">
        <f t="shared" si="592"/>
        <v>0.09375</v>
      </c>
      <c r="OC81" s="345">
        <f t="shared" si="593"/>
        <v>0.125</v>
      </c>
      <c r="OD81" s="345">
        <f t="shared" si="594"/>
        <v>0.15625</v>
      </c>
      <c r="OE81" s="345">
        <f t="shared" si="595"/>
        <v>0.0625</v>
      </c>
      <c r="OF81" s="345">
        <f t="shared" si="596"/>
        <v>0.125</v>
      </c>
      <c r="OG81" s="345">
        <f t="shared" si="597"/>
        <v>0.1875</v>
      </c>
      <c r="OH81" s="345">
        <f t="shared" si="598"/>
        <v>0.25</v>
      </c>
      <c r="OI81" s="345">
        <f t="shared" si="599"/>
        <v>0.3125</v>
      </c>
      <c r="OJ81" s="345">
        <f t="shared" si="600"/>
        <v>0.05625</v>
      </c>
      <c r="OK81" s="345">
        <f t="shared" si="601"/>
        <v>0.1125</v>
      </c>
      <c r="OL81" s="345">
        <f t="shared" si="602"/>
        <v>0.16875</v>
      </c>
      <c r="OM81" s="345">
        <f t="shared" si="603"/>
        <v>0.225</v>
      </c>
      <c r="ON81" s="345">
        <f t="shared" si="604"/>
        <v>0.28125</v>
      </c>
      <c r="OO81" s="345">
        <f t="shared" si="605"/>
        <v>0.28125</v>
      </c>
      <c r="OP81" s="345">
        <f t="shared" si="606"/>
        <v>0.28125</v>
      </c>
      <c r="OQ81" s="345">
        <f t="shared" si="607"/>
        <v>0.3125</v>
      </c>
      <c r="OR81" s="345">
        <f t="shared" si="608"/>
        <v>0.28125</v>
      </c>
      <c r="OS81" s="345">
        <f t="shared" si="609"/>
        <v>0.2734375</v>
      </c>
      <c r="OT81" s="345">
        <f t="shared" si="610"/>
        <v>0.3125</v>
      </c>
      <c r="OU81" s="345">
        <f t="shared" si="611"/>
        <v>0.28125</v>
      </c>
      <c r="OV81" s="345">
        <f t="shared" si="612"/>
        <v>0.3125</v>
      </c>
      <c r="PE81" s="369"/>
      <c r="PF81" s="370">
        <f>PF$3*$F81*$AG81*PF$4/'[1]Sheet3 '!$AJ$5</f>
        <v>0.175</v>
      </c>
      <c r="PG81" s="370">
        <f>PG$3*$F81*$AG81*PG$4/'[1]Sheet3 '!$AJ$5</f>
        <v>0.1749375</v>
      </c>
      <c r="PH81" s="370">
        <f>PH$3*$F81*$AG81*PH$4/'[1]Sheet3 '!$AJ$5</f>
        <v>0.175</v>
      </c>
      <c r="PI81" s="370">
        <f>PI$3*$F81*$AG81*PI$4/'[1]Sheet3 '!$AJ$5</f>
        <v>0.1575</v>
      </c>
      <c r="PJ81" s="370">
        <f>PJ$3*$F81*$AG81*PJ$4/'[1]Sheet3 '!$AJ$5</f>
        <v>0.1575</v>
      </c>
      <c r="PK81" s="370">
        <f>PK$3*$F81*$AG81*PK$4/'[1]Sheet3 '!$AJ$5</f>
        <v>0.15</v>
      </c>
      <c r="PL81" s="370">
        <f>PL$3*$F81*$AG81*PL$4/'[1]Sheet3 '!$AJ$5</f>
        <v>0.135</v>
      </c>
      <c r="PM81" s="370">
        <f>PM$3*$F81*$AG81*PM$4/'[1]Sheet3 '!$AJ$5</f>
        <v>0.1275</v>
      </c>
      <c r="PN81" s="370">
        <f>PN$3*$F81*$AG81*PN$4/'[1]Sheet3 '!$AJ$5</f>
        <v>0.11575</v>
      </c>
      <c r="PO81" s="370">
        <f>PO$3*$F81*$AG81*PO$4/'[1]Sheet3 '!$AJ$5</f>
        <v>0.1</v>
      </c>
      <c r="PP81" s="370">
        <f>PP$3*$F81*$AG81*PP$4/'[1]Sheet3 '!$AJ$5</f>
        <v>0.09</v>
      </c>
      <c r="PQ81" s="370">
        <f>PQ$3*$F81*$AG81*PQ$4/'[1]Sheet3 '!$AJ$5</f>
        <v>0.08</v>
      </c>
      <c r="PR81" s="370">
        <f>PR$3*$F81*$AG81*PR$4/'[1]Sheet3 '!$AJ$5</f>
        <v>0.05</v>
      </c>
      <c r="PS81" s="367"/>
      <c r="PT81" s="367"/>
      <c r="PU81" s="367"/>
    </row>
    <row r="82" s="91" customFormat="1" ht="16.2" spans="1:437">
      <c r="A82" s="39">
        <v>78</v>
      </c>
      <c r="B82" s="74" t="s">
        <v>720</v>
      </c>
      <c r="C82" s="39">
        <v>6</v>
      </c>
      <c r="D82" s="39">
        <v>-1</v>
      </c>
      <c r="E82" s="39"/>
      <c r="F82" s="115">
        <v>1950</v>
      </c>
      <c r="G82" s="383" t="s">
        <v>566</v>
      </c>
      <c r="H82" s="39">
        <f t="shared" si="492"/>
        <v>1950</v>
      </c>
      <c r="I82" s="127" t="s">
        <v>721</v>
      </c>
      <c r="J82" s="74">
        <v>1500</v>
      </c>
      <c r="K82" s="127" t="s">
        <v>722</v>
      </c>
      <c r="L82" s="127"/>
      <c r="M82" s="128">
        <f t="shared" si="613"/>
        <v>78</v>
      </c>
      <c r="N82" s="39">
        <f t="shared" si="617"/>
        <v>0</v>
      </c>
      <c r="O82" s="39">
        <f t="shared" si="618"/>
        <v>0</v>
      </c>
      <c r="P82" s="39">
        <v>0</v>
      </c>
      <c r="Q82" s="140">
        <v>3.6458338</v>
      </c>
      <c r="R82" s="91">
        <v>10</v>
      </c>
      <c r="S82" s="141">
        <v>0</v>
      </c>
      <c r="T82" s="146">
        <f t="shared" si="493"/>
        <v>0.65</v>
      </c>
      <c r="U82" s="143">
        <f t="shared" si="625"/>
        <v>6</v>
      </c>
      <c r="V82" s="143" t="s">
        <v>405</v>
      </c>
      <c r="W82" s="147">
        <v>0</v>
      </c>
      <c r="X82" s="143">
        <v>15</v>
      </c>
      <c r="Y82" s="166">
        <v>1</v>
      </c>
      <c r="Z82" s="143" t="str">
        <f t="shared" si="470"/>
        <v>[[0,1],[0,1],[0,1],[0,1],[0,1],[0,1],[0,1],[0,1],[0,1],[0,1],[0,2],[0,4],[0,6],[0,8],[0,10],[0,20],[0,40],[0,60],[0,80],[0,100]]</v>
      </c>
      <c r="AA82" s="143">
        <v>1</v>
      </c>
      <c r="AB82" s="143">
        <v>1</v>
      </c>
      <c r="AC82" s="143" t="str">
        <f t="shared" si="494"/>
        <v>[[1,1],[1,1],[1,1],[1,1],[1,1],[1,1],[1,1],[1,1],[1,1],[1,1],[1,1],[1,1],[1,1],[1,1],[1,1],[1,1],[1,1],[1,1],[1,1],[1,1]]</v>
      </c>
      <c r="AD82" s="39">
        <v>0</v>
      </c>
      <c r="AE82" s="167">
        <v>0.25</v>
      </c>
      <c r="AF82" s="168">
        <f t="shared" si="478"/>
        <v>0</v>
      </c>
      <c r="AG82" s="168">
        <v>0.1</v>
      </c>
      <c r="AH82" s="168">
        <v>0</v>
      </c>
      <c r="AI82" s="186">
        <v>0</v>
      </c>
      <c r="AJ82" s="186">
        <v>0.01</v>
      </c>
      <c r="AK82" s="186">
        <v>0.004</v>
      </c>
      <c r="AL82" s="187">
        <v>0.0001</v>
      </c>
      <c r="AM82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2" s="39" t="str">
        <f t="shared" si="471"/>
        <v>[[10,5],[12,2],[15,2]]</v>
      </c>
      <c r="AO82" s="195" t="str">
        <f t="shared" si="424"/>
        <v>[0,0,0]</v>
      </c>
      <c r="AP82" s="195">
        <v>0</v>
      </c>
      <c r="AQ82" s="195">
        <v>1</v>
      </c>
      <c r="AR82" s="195">
        <f t="shared" si="496"/>
        <v>1</v>
      </c>
      <c r="AS82" s="195">
        <v>1</v>
      </c>
      <c r="AT82" s="195">
        <v>1</v>
      </c>
      <c r="AU82" s="196" t="s">
        <v>515</v>
      </c>
      <c r="AV82" s="195">
        <v>4</v>
      </c>
      <c r="AW82" s="199">
        <v>16</v>
      </c>
      <c r="AX82" s="39">
        <v>1</v>
      </c>
      <c r="AY82" s="39">
        <v>0</v>
      </c>
      <c r="AZ82" s="96">
        <v>3</v>
      </c>
      <c r="BA82" s="39">
        <v>6</v>
      </c>
      <c r="BB82" s="96" t="s">
        <v>365</v>
      </c>
      <c r="BC82" s="39">
        <f>BC78</f>
        <v>1</v>
      </c>
      <c r="BD82" s="115">
        <v>1.5</v>
      </c>
      <c r="BE82" s="39"/>
      <c r="BF82" s="39"/>
      <c r="BG82" s="39">
        <v>1</v>
      </c>
      <c r="BH82" s="39">
        <v>1</v>
      </c>
      <c r="BI82" s="115" t="s">
        <v>723</v>
      </c>
      <c r="BJ82" s="205">
        <v>1</v>
      </c>
      <c r="BK82" s="203">
        <v>1</v>
      </c>
      <c r="BL82" s="96">
        <f t="shared" si="629"/>
        <v>1950</v>
      </c>
      <c r="BM82" s="96" t="s">
        <v>291</v>
      </c>
      <c r="BN82" s="39">
        <v>1</v>
      </c>
      <c r="BO82" s="39" t="s">
        <v>292</v>
      </c>
      <c r="BP82" s="39" t="s">
        <v>489</v>
      </c>
      <c r="BQ82" s="207" t="s">
        <v>724</v>
      </c>
      <c r="BR82" s="207" t="s">
        <v>724</v>
      </c>
      <c r="BS82" s="128">
        <v>40010</v>
      </c>
      <c r="BT82" s="128">
        <v>2</v>
      </c>
      <c r="BU82" s="128">
        <v>10</v>
      </c>
      <c r="BV82" s="128">
        <v>12</v>
      </c>
      <c r="BW82" s="127" t="s">
        <v>518</v>
      </c>
      <c r="BX82" s="218">
        <v>12</v>
      </c>
      <c r="BY82" s="128">
        <f t="shared" si="497"/>
        <v>10</v>
      </c>
      <c r="BZ82" s="219" t="str">
        <f t="shared" si="498"/>
        <v>[10,10,0,10]</v>
      </c>
      <c r="CA82" s="42">
        <v>0</v>
      </c>
      <c r="CB82" s="42">
        <v>0</v>
      </c>
      <c r="CC82" s="42">
        <v>0</v>
      </c>
      <c r="CD82" s="42">
        <v>1</v>
      </c>
      <c r="CE82" s="42">
        <v>1</v>
      </c>
      <c r="CF82" s="42">
        <v>0</v>
      </c>
      <c r="CG82" s="42">
        <v>1</v>
      </c>
      <c r="CH82" s="42" t="str">
        <f t="shared" si="490"/>
        <v>1,1,1,1,1,1,1</v>
      </c>
      <c r="CI82" s="42" t="str">
        <f t="shared" si="619"/>
        <v>"4|2|0|0|1950","7|0,1,3|0|0|1950",</v>
      </c>
      <c r="CJ82" s="42">
        <v>100</v>
      </c>
      <c r="CK82" s="42">
        <v>100</v>
      </c>
      <c r="CL82" s="42">
        <v>5</v>
      </c>
      <c r="CM82" s="42"/>
      <c r="CN82" s="42"/>
      <c r="CO82" s="42"/>
      <c r="CP82" s="42"/>
      <c r="CQ82" s="42"/>
      <c r="CR82" s="42"/>
      <c r="CS82" s="53" t="s">
        <v>297</v>
      </c>
      <c r="CT82" s="53">
        <v>1</v>
      </c>
      <c r="CU82" s="42"/>
      <c r="CV82" s="42" t="str">
        <f t="shared" si="482"/>
        <v/>
      </c>
      <c r="CW82" s="42"/>
      <c r="CX82" s="42"/>
      <c r="CY82" s="42"/>
      <c r="CZ82" s="42"/>
      <c r="DA82" s="42" t="str">
        <f t="shared" si="483"/>
        <v/>
      </c>
      <c r="DB82" s="42"/>
      <c r="DC82" s="42"/>
      <c r="DD82" s="42"/>
      <c r="DE82" s="42"/>
      <c r="DF82" s="42" t="str">
        <f t="shared" si="484"/>
        <v/>
      </c>
      <c r="DG82" s="42"/>
      <c r="DH82" s="42"/>
      <c r="DI82" s="42"/>
      <c r="DJ82" s="42"/>
      <c r="DK82" s="42">
        <f t="shared" si="485"/>
        <v>4</v>
      </c>
      <c r="DL82" s="42">
        <v>2</v>
      </c>
      <c r="DM82" s="42">
        <v>0</v>
      </c>
      <c r="DN82" s="42">
        <v>0</v>
      </c>
      <c r="DO82" s="42">
        <f>F82</f>
        <v>1950</v>
      </c>
      <c r="DP82" s="42">
        <f t="shared" si="486"/>
        <v>7</v>
      </c>
      <c r="DQ82" s="42" t="s">
        <v>495</v>
      </c>
      <c r="DR82" s="42">
        <v>0</v>
      </c>
      <c r="DS82" s="42">
        <v>0</v>
      </c>
      <c r="DT82" s="42">
        <f>F82</f>
        <v>1950</v>
      </c>
      <c r="DU82" s="42"/>
      <c r="DV82" s="238">
        <f t="shared" si="487"/>
        <v>10</v>
      </c>
      <c r="DW82" s="238">
        <f t="shared" si="488"/>
        <v>10</v>
      </c>
      <c r="DX82" s="238">
        <v>0</v>
      </c>
      <c r="DY82" s="128">
        <f t="shared" si="499"/>
        <v>10</v>
      </c>
      <c r="DZ82" s="128"/>
      <c r="EK82" s="269">
        <f t="shared" si="500"/>
        <v>2145</v>
      </c>
      <c r="EL82" s="270">
        <v>0</v>
      </c>
      <c r="EM82" s="108">
        <v>10</v>
      </c>
      <c r="EN82" s="108">
        <v>5</v>
      </c>
      <c r="EO82" s="108">
        <v>12</v>
      </c>
      <c r="EP82" s="108">
        <v>2</v>
      </c>
      <c r="EQ82" s="108">
        <v>15</v>
      </c>
      <c r="ER82" s="108">
        <v>2</v>
      </c>
      <c r="ES82" s="108">
        <f t="shared" si="501"/>
        <v>11.5555555555556</v>
      </c>
      <c r="ET82" s="108">
        <f t="shared" si="502"/>
        <v>7.5</v>
      </c>
      <c r="EU82" s="283">
        <f t="shared" si="503"/>
        <v>0</v>
      </c>
      <c r="EV82" s="108">
        <f t="shared" si="504"/>
        <v>15</v>
      </c>
      <c r="EW82" s="293">
        <f t="shared" si="505"/>
        <v>0</v>
      </c>
      <c r="EX82" s="108">
        <f t="shared" si="506"/>
        <v>22.5</v>
      </c>
      <c r="EY82" s="294">
        <f t="shared" si="507"/>
        <v>0</v>
      </c>
      <c r="FB82" s="299"/>
      <c r="FG82" s="310"/>
      <c r="FH82" s="146">
        <v>0</v>
      </c>
      <c r="FI82" s="146">
        <v>1</v>
      </c>
      <c r="FJ82" s="310">
        <f t="shared" si="429"/>
        <v>0</v>
      </c>
      <c r="FK82" s="146">
        <f t="shared" si="508"/>
        <v>0</v>
      </c>
      <c r="FL82" s="146">
        <f t="shared" si="509"/>
        <v>1</v>
      </c>
      <c r="FM82" s="310">
        <f t="shared" si="430"/>
        <v>0</v>
      </c>
      <c r="FN82" s="146">
        <f t="shared" si="510"/>
        <v>0</v>
      </c>
      <c r="FO82" s="146">
        <f t="shared" si="511"/>
        <v>1</v>
      </c>
      <c r="FP82" s="310">
        <f t="shared" si="431"/>
        <v>0</v>
      </c>
      <c r="FQ82" s="146">
        <f t="shared" si="512"/>
        <v>0</v>
      </c>
      <c r="FR82" s="146">
        <f t="shared" si="513"/>
        <v>1</v>
      </c>
      <c r="FS82" s="310">
        <f t="shared" si="432"/>
        <v>0</v>
      </c>
      <c r="FT82" s="146">
        <f t="shared" si="514"/>
        <v>0</v>
      </c>
      <c r="FU82" s="146">
        <f t="shared" si="515"/>
        <v>1</v>
      </c>
      <c r="FV82" s="310">
        <f t="shared" si="433"/>
        <v>0</v>
      </c>
      <c r="FW82" s="146">
        <f t="shared" si="516"/>
        <v>0</v>
      </c>
      <c r="FX82" s="146">
        <f t="shared" si="517"/>
        <v>1</v>
      </c>
      <c r="FY82" s="310">
        <f t="shared" si="434"/>
        <v>0</v>
      </c>
      <c r="FZ82" s="146">
        <f t="shared" si="518"/>
        <v>0</v>
      </c>
      <c r="GA82" s="146">
        <f t="shared" si="519"/>
        <v>1</v>
      </c>
      <c r="GB82" s="310">
        <f t="shared" si="435"/>
        <v>0</v>
      </c>
      <c r="GC82" s="146">
        <f t="shared" si="520"/>
        <v>0</v>
      </c>
      <c r="GD82" s="146">
        <f t="shared" si="521"/>
        <v>1</v>
      </c>
      <c r="GE82" s="310">
        <f t="shared" si="436"/>
        <v>0</v>
      </c>
      <c r="GF82" s="146">
        <f t="shared" si="522"/>
        <v>0</v>
      </c>
      <c r="GG82" s="146">
        <f t="shared" si="523"/>
        <v>1</v>
      </c>
      <c r="GH82" s="310">
        <f t="shared" si="437"/>
        <v>0</v>
      </c>
      <c r="GI82" s="146">
        <f t="shared" si="524"/>
        <v>0</v>
      </c>
      <c r="GJ82" s="146">
        <f t="shared" si="525"/>
        <v>1</v>
      </c>
      <c r="GK82" s="310">
        <f t="shared" si="438"/>
        <v>0</v>
      </c>
      <c r="GL82" s="146">
        <f t="shared" si="526"/>
        <v>0</v>
      </c>
      <c r="GM82" s="146">
        <f t="shared" si="527"/>
        <v>2</v>
      </c>
      <c r="GN82" s="310">
        <f t="shared" si="439"/>
        <v>0</v>
      </c>
      <c r="GO82" s="146">
        <f t="shared" si="528"/>
        <v>0</v>
      </c>
      <c r="GP82" s="146">
        <f t="shared" si="529"/>
        <v>4</v>
      </c>
      <c r="GQ82" s="310">
        <f t="shared" si="440"/>
        <v>0</v>
      </c>
      <c r="GR82" s="146">
        <f t="shared" si="530"/>
        <v>0</v>
      </c>
      <c r="GS82" s="146">
        <f t="shared" si="531"/>
        <v>6</v>
      </c>
      <c r="GT82" s="310">
        <f t="shared" si="441"/>
        <v>0</v>
      </c>
      <c r="GU82" s="146">
        <f t="shared" si="532"/>
        <v>0</v>
      </c>
      <c r="GV82" s="146">
        <f t="shared" si="533"/>
        <v>8</v>
      </c>
      <c r="GW82" s="310">
        <f t="shared" si="442"/>
        <v>0</v>
      </c>
      <c r="GX82" s="146">
        <f t="shared" si="534"/>
        <v>0</v>
      </c>
      <c r="GY82" s="146">
        <f t="shared" si="535"/>
        <v>10</v>
      </c>
      <c r="GZ82" s="310">
        <f t="shared" si="443"/>
        <v>0</v>
      </c>
      <c r="HA82" s="146">
        <f t="shared" si="536"/>
        <v>0</v>
      </c>
      <c r="HB82" s="146">
        <f t="shared" si="537"/>
        <v>20</v>
      </c>
      <c r="HC82" s="310">
        <f t="shared" si="444"/>
        <v>0</v>
      </c>
      <c r="HD82" s="146">
        <f t="shared" si="538"/>
        <v>0</v>
      </c>
      <c r="HE82" s="146">
        <f t="shared" si="539"/>
        <v>40</v>
      </c>
      <c r="HF82" s="310">
        <f t="shared" si="445"/>
        <v>0</v>
      </c>
      <c r="HG82" s="146">
        <f t="shared" si="540"/>
        <v>0</v>
      </c>
      <c r="HH82" s="146">
        <f t="shared" si="541"/>
        <v>60</v>
      </c>
      <c r="HI82" s="310">
        <f t="shared" si="446"/>
        <v>0</v>
      </c>
      <c r="HJ82" s="146">
        <f t="shared" si="542"/>
        <v>0</v>
      </c>
      <c r="HK82" s="146">
        <f t="shared" si="543"/>
        <v>80</v>
      </c>
      <c r="HL82" s="310">
        <f t="shared" si="447"/>
        <v>0</v>
      </c>
      <c r="HM82" s="146">
        <f t="shared" si="544"/>
        <v>0</v>
      </c>
      <c r="HN82" s="146">
        <f t="shared" si="545"/>
        <v>100</v>
      </c>
      <c r="HO82" s="310">
        <f t="shared" si="448"/>
        <v>0</v>
      </c>
      <c r="HQ82" s="299"/>
      <c r="HV82" s="310"/>
      <c r="HW82" s="146">
        <v>1</v>
      </c>
      <c r="HX82" s="146">
        <v>1</v>
      </c>
      <c r="HY82" s="310">
        <f t="shared" si="449"/>
        <v>0.000216666666666667</v>
      </c>
      <c r="HZ82" s="146">
        <f t="shared" si="546"/>
        <v>1</v>
      </c>
      <c r="IA82" s="146">
        <f t="shared" si="547"/>
        <v>1</v>
      </c>
      <c r="IB82" s="310">
        <f t="shared" si="450"/>
        <v>0.000433333333333334</v>
      </c>
      <c r="IC82" s="146">
        <f t="shared" si="548"/>
        <v>1</v>
      </c>
      <c r="ID82" s="146">
        <f t="shared" si="549"/>
        <v>1</v>
      </c>
      <c r="IE82" s="310">
        <f t="shared" si="451"/>
        <v>0.000650000000000001</v>
      </c>
      <c r="IF82" s="146">
        <f t="shared" si="550"/>
        <v>1</v>
      </c>
      <c r="IG82" s="146">
        <f t="shared" si="551"/>
        <v>1</v>
      </c>
      <c r="IH82" s="310">
        <f t="shared" si="452"/>
        <v>0.000866666666666667</v>
      </c>
      <c r="II82" s="146">
        <f t="shared" si="552"/>
        <v>1</v>
      </c>
      <c r="IJ82" s="146">
        <f t="shared" si="553"/>
        <v>1</v>
      </c>
      <c r="IK82" s="310">
        <f t="shared" si="453"/>
        <v>0.00108333333333333</v>
      </c>
      <c r="IL82" s="146">
        <f t="shared" si="554"/>
        <v>1</v>
      </c>
      <c r="IM82" s="146">
        <f t="shared" si="555"/>
        <v>1</v>
      </c>
      <c r="IN82" s="310">
        <f t="shared" si="454"/>
        <v>0.00216666666666667</v>
      </c>
      <c r="IO82" s="146">
        <f t="shared" si="556"/>
        <v>1</v>
      </c>
      <c r="IP82" s="146">
        <f t="shared" si="557"/>
        <v>1</v>
      </c>
      <c r="IQ82" s="310">
        <f t="shared" si="455"/>
        <v>0.00433333333333334</v>
      </c>
      <c r="IR82" s="146">
        <f t="shared" si="558"/>
        <v>1</v>
      </c>
      <c r="IS82" s="146">
        <f t="shared" si="559"/>
        <v>1</v>
      </c>
      <c r="IT82" s="310">
        <f t="shared" si="456"/>
        <v>0.0065</v>
      </c>
      <c r="IU82" s="146">
        <f t="shared" si="560"/>
        <v>1</v>
      </c>
      <c r="IV82" s="146">
        <f t="shared" si="561"/>
        <v>1</v>
      </c>
      <c r="IW82" s="310">
        <f t="shared" si="457"/>
        <v>0.00866666666666667</v>
      </c>
      <c r="IX82" s="146">
        <f t="shared" si="562"/>
        <v>1</v>
      </c>
      <c r="IY82" s="146">
        <f t="shared" si="563"/>
        <v>1</v>
      </c>
      <c r="IZ82" s="310">
        <f t="shared" si="458"/>
        <v>0.0108333333333333</v>
      </c>
      <c r="JA82" s="146">
        <f t="shared" si="564"/>
        <v>1</v>
      </c>
      <c r="JB82" s="146">
        <f t="shared" si="565"/>
        <v>1</v>
      </c>
      <c r="JC82" s="310">
        <f t="shared" si="459"/>
        <v>0.0216666666666667</v>
      </c>
      <c r="JD82" s="146">
        <f t="shared" si="566"/>
        <v>1</v>
      </c>
      <c r="JE82" s="146">
        <f t="shared" si="567"/>
        <v>1</v>
      </c>
      <c r="JF82" s="310">
        <f t="shared" si="460"/>
        <v>0.0433333333333334</v>
      </c>
      <c r="JG82" s="146">
        <f t="shared" si="568"/>
        <v>1</v>
      </c>
      <c r="JH82" s="146">
        <f t="shared" si="569"/>
        <v>1</v>
      </c>
      <c r="JI82" s="310">
        <f t="shared" si="461"/>
        <v>0.0650000000000001</v>
      </c>
      <c r="JJ82" s="146">
        <f t="shared" si="570"/>
        <v>1</v>
      </c>
      <c r="JK82" s="146">
        <f t="shared" si="571"/>
        <v>1</v>
      </c>
      <c r="JL82" s="310">
        <f t="shared" si="462"/>
        <v>0.0866666666666667</v>
      </c>
      <c r="JM82" s="146">
        <f t="shared" si="572"/>
        <v>1</v>
      </c>
      <c r="JN82" s="146">
        <f t="shared" si="573"/>
        <v>1</v>
      </c>
      <c r="JO82" s="310">
        <f t="shared" si="463"/>
        <v>0.108333333333333</v>
      </c>
      <c r="JP82" s="146">
        <f t="shared" si="574"/>
        <v>1</v>
      </c>
      <c r="JQ82" s="146">
        <f t="shared" si="575"/>
        <v>1</v>
      </c>
      <c r="JR82" s="310">
        <f t="shared" si="464"/>
        <v>0.216666666666667</v>
      </c>
      <c r="JS82" s="146">
        <f t="shared" si="576"/>
        <v>1</v>
      </c>
      <c r="JT82" s="146">
        <f t="shared" si="577"/>
        <v>1</v>
      </c>
      <c r="JU82" s="310">
        <f t="shared" si="465"/>
        <v>0.433333333333334</v>
      </c>
      <c r="JV82" s="146">
        <f t="shared" si="578"/>
        <v>1</v>
      </c>
      <c r="JW82" s="146">
        <f t="shared" si="579"/>
        <v>1</v>
      </c>
      <c r="JX82" s="310">
        <f t="shared" si="466"/>
        <v>0.650000000000001</v>
      </c>
      <c r="JY82" s="146">
        <f t="shared" si="580"/>
        <v>1</v>
      </c>
      <c r="JZ82" s="146">
        <f t="shared" si="581"/>
        <v>1</v>
      </c>
      <c r="KA82" s="310">
        <f t="shared" si="467"/>
        <v>0.866666666666667</v>
      </c>
      <c r="KB82" s="146">
        <f t="shared" si="582"/>
        <v>1</v>
      </c>
      <c r="KC82" s="146">
        <f t="shared" si="583"/>
        <v>1</v>
      </c>
      <c r="KD82" s="310">
        <f t="shared" si="468"/>
        <v>1.08333333333333</v>
      </c>
      <c r="KI82" s="334">
        <f t="shared" ref="KI82:LB82" si="632">$AI82*KI$4/10000*$F82*KI$3/$KQ$1</f>
        <v>0</v>
      </c>
      <c r="KJ82" s="334">
        <f t="shared" si="632"/>
        <v>0</v>
      </c>
      <c r="KK82" s="334">
        <f t="shared" si="632"/>
        <v>0</v>
      </c>
      <c r="KL82" s="334">
        <f t="shared" si="632"/>
        <v>0</v>
      </c>
      <c r="KM82" s="334">
        <f t="shared" si="632"/>
        <v>0</v>
      </c>
      <c r="KN82" s="334">
        <f t="shared" si="632"/>
        <v>0</v>
      </c>
      <c r="KO82" s="334">
        <f t="shared" si="632"/>
        <v>0</v>
      </c>
      <c r="KP82" s="334">
        <f t="shared" si="632"/>
        <v>0</v>
      </c>
      <c r="KQ82" s="334">
        <f t="shared" si="632"/>
        <v>0</v>
      </c>
      <c r="KR82" s="334">
        <f t="shared" si="632"/>
        <v>0</v>
      </c>
      <c r="KS82" s="334">
        <f t="shared" si="632"/>
        <v>0</v>
      </c>
      <c r="KT82" s="334">
        <f t="shared" si="632"/>
        <v>0</v>
      </c>
      <c r="KU82" s="334">
        <f t="shared" si="632"/>
        <v>0</v>
      </c>
      <c r="KV82" s="334">
        <f t="shared" si="632"/>
        <v>0</v>
      </c>
      <c r="KW82" s="334">
        <f t="shared" si="632"/>
        <v>0</v>
      </c>
      <c r="KX82" s="334">
        <f t="shared" si="632"/>
        <v>0</v>
      </c>
      <c r="KY82" s="334">
        <f t="shared" si="632"/>
        <v>0</v>
      </c>
      <c r="KZ82" s="334">
        <f t="shared" si="632"/>
        <v>0</v>
      </c>
      <c r="LA82" s="334">
        <f t="shared" si="632"/>
        <v>0</v>
      </c>
      <c r="LB82" s="334">
        <f t="shared" si="632"/>
        <v>0</v>
      </c>
      <c r="LI82" s="91">
        <v>0.195</v>
      </c>
      <c r="LJ82" s="91">
        <v>0.78</v>
      </c>
      <c r="LK82" s="91">
        <v>0.975</v>
      </c>
      <c r="LN82" s="344"/>
      <c r="LO82" s="343">
        <v>0.05</v>
      </c>
      <c r="LP82" s="343">
        <v>0.05</v>
      </c>
      <c r="LQ82" s="343">
        <v>0.05</v>
      </c>
      <c r="LR82" s="343">
        <v>0.05</v>
      </c>
      <c r="LS82" s="343">
        <v>0.05</v>
      </c>
      <c r="LT82" s="343">
        <v>0.025</v>
      </c>
      <c r="LU82" s="343">
        <v>0.025</v>
      </c>
      <c r="LV82" s="343">
        <v>0.025</v>
      </c>
      <c r="LW82" s="343">
        <v>0.025</v>
      </c>
      <c r="LX82" s="343">
        <v>0.025</v>
      </c>
      <c r="LY82" s="343">
        <v>0.005</v>
      </c>
      <c r="LZ82" s="343">
        <v>0.005</v>
      </c>
      <c r="MA82" s="343">
        <v>0.005</v>
      </c>
      <c r="MB82" s="343">
        <v>0.005</v>
      </c>
      <c r="MC82" s="343">
        <v>0.005</v>
      </c>
      <c r="MD82" s="343">
        <v>0.0009</v>
      </c>
      <c r="ME82" s="343">
        <v>0.0009</v>
      </c>
      <c r="MF82" s="343">
        <v>0.0009</v>
      </c>
      <c r="MG82" s="343">
        <v>0.0009</v>
      </c>
      <c r="MH82" s="343">
        <v>0.0009</v>
      </c>
      <c r="MI82" s="343">
        <v>0.0006</v>
      </c>
      <c r="MJ82" s="343">
        <v>0.00045</v>
      </c>
      <c r="MK82" s="343">
        <v>0.0004</v>
      </c>
      <c r="ML82" s="343">
        <v>0.0003</v>
      </c>
      <c r="MM82" s="343">
        <v>0.00025</v>
      </c>
      <c r="MN82" s="343">
        <v>0.00025</v>
      </c>
      <c r="MO82" s="343">
        <v>0.0002</v>
      </c>
      <c r="MP82" s="343">
        <v>0.0002</v>
      </c>
      <c r="MQ82" s="343"/>
      <c r="MR82" s="104">
        <v>1</v>
      </c>
      <c r="MS82" s="104">
        <v>1</v>
      </c>
      <c r="MT82" s="104">
        <v>1</v>
      </c>
      <c r="MU82" s="104">
        <v>1</v>
      </c>
      <c r="MV82" s="104">
        <v>1</v>
      </c>
      <c r="MW82" s="104">
        <v>1</v>
      </c>
      <c r="MX82" s="91">
        <v>5</v>
      </c>
      <c r="MY82" s="91">
        <v>5</v>
      </c>
      <c r="MZ82" s="91">
        <v>5</v>
      </c>
      <c r="NA82" s="91">
        <v>5</v>
      </c>
      <c r="NB82" s="91">
        <v>5</v>
      </c>
      <c r="NC82" s="91">
        <v>5</v>
      </c>
      <c r="ND82" s="91">
        <v>5</v>
      </c>
      <c r="NE82" s="91">
        <v>5</v>
      </c>
      <c r="NF82" s="91">
        <v>5</v>
      </c>
      <c r="NG82" s="91">
        <v>10</v>
      </c>
      <c r="NH82" s="91">
        <v>10</v>
      </c>
      <c r="NI82" s="91">
        <v>10</v>
      </c>
      <c r="NJ82" s="91">
        <v>10</v>
      </c>
      <c r="NK82" s="91">
        <v>10</v>
      </c>
      <c r="NL82" s="91">
        <v>10</v>
      </c>
      <c r="NM82" s="91">
        <v>10</v>
      </c>
      <c r="NN82" s="91">
        <v>10</v>
      </c>
      <c r="NO82" s="91">
        <v>10</v>
      </c>
      <c r="NP82" s="91">
        <v>10</v>
      </c>
      <c r="NQ82" s="91">
        <v>10</v>
      </c>
      <c r="NR82" s="91">
        <v>10</v>
      </c>
      <c r="NS82" s="91">
        <v>10</v>
      </c>
      <c r="NU82" s="345">
        <f t="shared" si="585"/>
        <v>0.0975</v>
      </c>
      <c r="NV82" s="345">
        <f t="shared" si="586"/>
        <v>0.195</v>
      </c>
      <c r="NW82" s="345">
        <f t="shared" si="587"/>
        <v>0.2925</v>
      </c>
      <c r="NX82" s="345">
        <f t="shared" si="588"/>
        <v>0.39</v>
      </c>
      <c r="NY82" s="345">
        <f t="shared" si="589"/>
        <v>0.4875</v>
      </c>
      <c r="NZ82" s="345">
        <f t="shared" si="590"/>
        <v>0.4875</v>
      </c>
      <c r="OA82" s="345">
        <f t="shared" si="591"/>
        <v>0.195</v>
      </c>
      <c r="OB82" s="345">
        <f t="shared" si="592"/>
        <v>0.2925</v>
      </c>
      <c r="OC82" s="345">
        <f t="shared" si="593"/>
        <v>0.39</v>
      </c>
      <c r="OD82" s="345">
        <f t="shared" si="594"/>
        <v>0.4875</v>
      </c>
      <c r="OE82" s="345">
        <f t="shared" si="595"/>
        <v>0.195</v>
      </c>
      <c r="OF82" s="345">
        <f t="shared" si="596"/>
        <v>0.39</v>
      </c>
      <c r="OG82" s="345">
        <f t="shared" si="597"/>
        <v>0.585</v>
      </c>
      <c r="OH82" s="345">
        <f t="shared" si="598"/>
        <v>0.78</v>
      </c>
      <c r="OI82" s="345">
        <f t="shared" si="599"/>
        <v>0.975</v>
      </c>
      <c r="OJ82" s="345">
        <f t="shared" si="600"/>
        <v>0.1755</v>
      </c>
      <c r="OK82" s="345">
        <f t="shared" si="601"/>
        <v>0.351</v>
      </c>
      <c r="OL82" s="345">
        <f t="shared" si="602"/>
        <v>0.5265</v>
      </c>
      <c r="OM82" s="345">
        <f t="shared" si="603"/>
        <v>0.702</v>
      </c>
      <c r="ON82" s="345">
        <f t="shared" si="604"/>
        <v>0.8775</v>
      </c>
      <c r="OO82" s="345">
        <f t="shared" si="605"/>
        <v>0.8775</v>
      </c>
      <c r="OP82" s="345">
        <f t="shared" si="606"/>
        <v>0.8775</v>
      </c>
      <c r="OQ82" s="345">
        <f t="shared" si="607"/>
        <v>0.975</v>
      </c>
      <c r="OR82" s="345">
        <f t="shared" si="608"/>
        <v>0.8775</v>
      </c>
      <c r="OS82" s="345">
        <f t="shared" si="609"/>
        <v>0.853125</v>
      </c>
      <c r="OT82" s="345">
        <f t="shared" si="610"/>
        <v>0.975</v>
      </c>
      <c r="OU82" s="345">
        <f t="shared" si="611"/>
        <v>0.8775</v>
      </c>
      <c r="OV82" s="345">
        <f t="shared" si="612"/>
        <v>0.975</v>
      </c>
      <c r="OX82"/>
      <c r="OY82"/>
      <c r="OZ82"/>
      <c r="PA82"/>
      <c r="PB82"/>
      <c r="PC82"/>
      <c r="PD82"/>
      <c r="PE82" s="369"/>
      <c r="PF82" s="370">
        <f>PF$3*$F82*$AG82*PF$4/'[1]Sheet3 '!$AJ$5</f>
        <v>0.546</v>
      </c>
      <c r="PG82" s="370">
        <f>PG$3*$F82*$AG82*PG$4/'[1]Sheet3 '!$AJ$5</f>
        <v>0.545805</v>
      </c>
      <c r="PH82" s="370">
        <f>PH$3*$F82*$AG82*PH$4/'[1]Sheet3 '!$AJ$5</f>
        <v>0.546</v>
      </c>
      <c r="PI82" s="370">
        <f>PI$3*$F82*$AG82*PI$4/'[1]Sheet3 '!$AJ$5</f>
        <v>0.4914</v>
      </c>
      <c r="PJ82" s="370">
        <f>PJ$3*$F82*$AG82*PJ$4/'[1]Sheet3 '!$AJ$5</f>
        <v>0.4914</v>
      </c>
      <c r="PK82" s="370">
        <f>PK$3*$F82*$AG82*PK$4/'[1]Sheet3 '!$AJ$5</f>
        <v>0.468</v>
      </c>
      <c r="PL82" s="370">
        <f>PL$3*$F82*$AG82*PL$4/'[1]Sheet3 '!$AJ$5</f>
        <v>0.4212</v>
      </c>
      <c r="PM82" s="370">
        <f>PM$3*$F82*$AG82*PM$4/'[1]Sheet3 '!$AJ$5</f>
        <v>0.3978</v>
      </c>
      <c r="PN82" s="370">
        <f>PN$3*$F82*$AG82*PN$4/'[1]Sheet3 '!$AJ$5</f>
        <v>0.36114</v>
      </c>
      <c r="PO82" s="370">
        <f>PO$3*$F82*$AG82*PO$4/'[1]Sheet3 '!$AJ$5</f>
        <v>0.312</v>
      </c>
      <c r="PP82" s="370">
        <f>PP$3*$F82*$AG82*PP$4/'[1]Sheet3 '!$AJ$5</f>
        <v>0.2808</v>
      </c>
      <c r="PQ82" s="370">
        <f>PQ$3*$F82*$AG82*PQ$4/'[1]Sheet3 '!$AJ$5</f>
        <v>0.2496</v>
      </c>
      <c r="PR82" s="370">
        <f>PR$3*$F82*$AG82*PR$4/'[1]Sheet3 '!$AJ$5</f>
        <v>0.156</v>
      </c>
      <c r="PS82" s="367"/>
      <c r="PT82" s="367"/>
      <c r="PU82" s="367"/>
    </row>
    <row r="83" ht="16.2" spans="1:437">
      <c r="A83" s="39">
        <v>79</v>
      </c>
      <c r="B83" s="74" t="s">
        <v>725</v>
      </c>
      <c r="C83" s="39">
        <v>6</v>
      </c>
      <c r="D83" s="39">
        <v>28</v>
      </c>
      <c r="E83" s="39"/>
      <c r="F83" s="39">
        <v>1150</v>
      </c>
      <c r="G83" s="107" t="s">
        <v>485</v>
      </c>
      <c r="H83" s="39">
        <f t="shared" si="492"/>
        <v>1150</v>
      </c>
      <c r="I83" s="127"/>
      <c r="J83" s="39">
        <f>F83</f>
        <v>1150</v>
      </c>
      <c r="K83" s="127" t="s">
        <v>726</v>
      </c>
      <c r="L83" s="127"/>
      <c r="M83" s="128">
        <f t="shared" si="613"/>
        <v>79</v>
      </c>
      <c r="N83" s="39">
        <f t="shared" si="617"/>
        <v>0</v>
      </c>
      <c r="O83" s="39">
        <f t="shared" si="618"/>
        <v>0</v>
      </c>
      <c r="P83" s="39">
        <v>0</v>
      </c>
      <c r="Q83" s="140">
        <v>0.7986118</v>
      </c>
      <c r="R83" s="91">
        <v>10</v>
      </c>
      <c r="S83" s="141">
        <v>0</v>
      </c>
      <c r="T83" s="146">
        <f t="shared" si="493"/>
        <v>0.383333</v>
      </c>
      <c r="U83" s="143">
        <f t="shared" si="625"/>
        <v>5</v>
      </c>
      <c r="V83" s="143" t="s">
        <v>287</v>
      </c>
      <c r="W83" s="147">
        <v>0</v>
      </c>
      <c r="X83" s="145">
        <v>15</v>
      </c>
      <c r="Y83" s="166">
        <v>1</v>
      </c>
      <c r="Z83" s="143" t="str">
        <f t="shared" si="470"/>
        <v>[[0,1],[0,1],[0,1],[0,1],[0,1],[0,1],[0,1],[0,1],[0,1],[0,1],[0,2],[0,4],[0,6],[0,8],[0,10],[0,20],[0,40],[0,60],[0,80],[0,100]]</v>
      </c>
      <c r="AA83" s="143">
        <v>1</v>
      </c>
      <c r="AB83" s="143">
        <v>1</v>
      </c>
      <c r="AC83" s="143" t="str">
        <f t="shared" si="494"/>
        <v>[[1,1],[1,1],[1,1],[1,1],[1,1],[1,1],[1,1],[1,1],[1,1],[1,1],[1,1],[1,1],[1,1],[1,1],[1,1],[1,1],[1,1],[1,1],[1,1],[1,1]]</v>
      </c>
      <c r="AD83" s="39">
        <v>0</v>
      </c>
      <c r="AE83" s="167">
        <v>0</v>
      </c>
      <c r="AF83" s="168">
        <f t="shared" si="478"/>
        <v>0</v>
      </c>
      <c r="AG83" s="168">
        <v>0.1</v>
      </c>
      <c r="AH83" s="168">
        <v>0</v>
      </c>
      <c r="AI83" s="186">
        <v>0</v>
      </c>
      <c r="AJ83" s="168">
        <v>0</v>
      </c>
      <c r="AK83" s="168">
        <v>0</v>
      </c>
      <c r="AL83" s="187">
        <v>0</v>
      </c>
      <c r="AM83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3" s="39" t="str">
        <f t="shared" si="471"/>
        <v>[[6,5],[6,2],[7,2]]</v>
      </c>
      <c r="AO83" s="195" t="str">
        <f t="shared" si="424"/>
        <v>[0,0,0]</v>
      </c>
      <c r="AP83" s="195">
        <v>0</v>
      </c>
      <c r="AQ83" s="195">
        <v>1</v>
      </c>
      <c r="AR83" s="195">
        <f t="shared" si="496"/>
        <v>1</v>
      </c>
      <c r="AS83" s="195">
        <v>1</v>
      </c>
      <c r="AT83" s="195">
        <v>1</v>
      </c>
      <c r="AU83" s="196" t="s">
        <v>587</v>
      </c>
      <c r="AV83" s="195">
        <v>4</v>
      </c>
      <c r="AW83" s="199">
        <v>16</v>
      </c>
      <c r="AX83" s="39">
        <v>1</v>
      </c>
      <c r="AY83" s="39">
        <v>1</v>
      </c>
      <c r="AZ83" s="96">
        <v>3</v>
      </c>
      <c r="BA83" s="96">
        <v>6</v>
      </c>
      <c r="BB83" s="96" t="s">
        <v>537</v>
      </c>
      <c r="BC83" s="39">
        <v>1</v>
      </c>
      <c r="BD83" s="115">
        <v>1</v>
      </c>
      <c r="BE83" s="39"/>
      <c r="BF83" s="39"/>
      <c r="BG83" s="39">
        <v>1</v>
      </c>
      <c r="BH83" s="39">
        <v>1</v>
      </c>
      <c r="BI83" s="115" t="s">
        <v>531</v>
      </c>
      <c r="BJ83" s="203">
        <v>1</v>
      </c>
      <c r="BK83" s="203">
        <v>1</v>
      </c>
      <c r="BL83" s="96">
        <f t="shared" si="629"/>
        <v>1150</v>
      </c>
      <c r="BM83" s="96" t="s">
        <v>291</v>
      </c>
      <c r="BN83" s="96">
        <v>1</v>
      </c>
      <c r="BO83" s="96" t="s">
        <v>579</v>
      </c>
      <c r="BP83" s="96" t="s">
        <v>489</v>
      </c>
      <c r="BQ83" s="104" t="s">
        <v>727</v>
      </c>
      <c r="BR83" s="104" t="s">
        <v>727</v>
      </c>
      <c r="BS83" s="128">
        <v>48010</v>
      </c>
      <c r="BT83" s="128">
        <v>2</v>
      </c>
      <c r="BU83" s="220">
        <v>180</v>
      </c>
      <c r="BV83" s="220">
        <v>35</v>
      </c>
      <c r="BW83" s="127" t="s">
        <v>491</v>
      </c>
      <c r="BX83" s="218">
        <v>10</v>
      </c>
      <c r="BY83" s="128">
        <f t="shared" si="497"/>
        <v>10</v>
      </c>
      <c r="BZ83" s="219" t="str">
        <f t="shared" si="498"/>
        <v>[10,10,0,10]</v>
      </c>
      <c r="CA83" s="42">
        <v>0</v>
      </c>
      <c r="CB83" s="42">
        <v>0</v>
      </c>
      <c r="CC83" s="42">
        <v>0</v>
      </c>
      <c r="CD83" s="42">
        <v>1</v>
      </c>
      <c r="CE83" s="42">
        <v>1</v>
      </c>
      <c r="CF83" s="42">
        <v>0</v>
      </c>
      <c r="CG83" s="42">
        <v>0</v>
      </c>
      <c r="CH83" s="42" t="str">
        <f t="shared" si="490"/>
        <v>0,0,0,0,0,0,0</v>
      </c>
      <c r="CI83" s="42" t="str">
        <f t="shared" si="619"/>
        <v>"4|2|0|0|1150","7|1|0|0|1150",</v>
      </c>
      <c r="CJ83" s="46"/>
      <c r="CK83" s="46"/>
      <c r="CL83" s="46"/>
      <c r="CM83" s="46"/>
      <c r="CN83" s="46"/>
      <c r="CO83" s="46" t="s">
        <v>728</v>
      </c>
      <c r="CP83" s="46"/>
      <c r="CQ83" s="46"/>
      <c r="CR83" s="46"/>
      <c r="CS83" s="53" t="s">
        <v>494</v>
      </c>
      <c r="CT83" s="53">
        <v>1</v>
      </c>
      <c r="CU83" s="42"/>
      <c r="CV83" s="42" t="str">
        <f t="shared" si="482"/>
        <v/>
      </c>
      <c r="CW83" s="42"/>
      <c r="CX83" s="42"/>
      <c r="CY83" s="42"/>
      <c r="CZ83" s="42"/>
      <c r="DA83" s="42" t="str">
        <f t="shared" si="483"/>
        <v/>
      </c>
      <c r="DB83" s="42"/>
      <c r="DC83" s="42"/>
      <c r="DD83" s="42"/>
      <c r="DE83" s="42"/>
      <c r="DF83" s="42" t="str">
        <f t="shared" si="484"/>
        <v/>
      </c>
      <c r="DG83" s="42"/>
      <c r="DH83" s="42"/>
      <c r="DI83" s="42"/>
      <c r="DJ83" s="42"/>
      <c r="DK83" s="42">
        <f t="shared" si="485"/>
        <v>4</v>
      </c>
      <c r="DL83" s="42">
        <v>2</v>
      </c>
      <c r="DM83" s="42">
        <v>0</v>
      </c>
      <c r="DN83" s="42">
        <v>0</v>
      </c>
      <c r="DO83" s="42">
        <f>F83</f>
        <v>1150</v>
      </c>
      <c r="DP83" s="42">
        <f t="shared" si="486"/>
        <v>7</v>
      </c>
      <c r="DQ83" s="42">
        <v>1</v>
      </c>
      <c r="DR83" s="42">
        <v>0</v>
      </c>
      <c r="DS83" s="42">
        <v>0</v>
      </c>
      <c r="DT83" s="42">
        <f>F83</f>
        <v>1150</v>
      </c>
      <c r="DU83" s="42"/>
      <c r="DV83" s="238">
        <f t="shared" si="487"/>
        <v>10</v>
      </c>
      <c r="DW83" s="238">
        <f t="shared" si="488"/>
        <v>10</v>
      </c>
      <c r="DX83" s="238">
        <v>0</v>
      </c>
      <c r="DY83" s="128">
        <f t="shared" si="499"/>
        <v>10</v>
      </c>
      <c r="DZ83" s="128"/>
      <c r="EK83" s="269">
        <f t="shared" si="500"/>
        <v>1265</v>
      </c>
      <c r="EL83" s="270">
        <v>0</v>
      </c>
      <c r="EM83" s="271">
        <v>6</v>
      </c>
      <c r="EN83" s="108">
        <v>5</v>
      </c>
      <c r="EO83" s="271">
        <v>6</v>
      </c>
      <c r="EP83" s="108">
        <v>2</v>
      </c>
      <c r="EQ83" s="271">
        <v>7</v>
      </c>
      <c r="ER83" s="108">
        <v>2</v>
      </c>
      <c r="ES83" s="108">
        <f t="shared" si="501"/>
        <v>6.22222222222222</v>
      </c>
      <c r="ET83" s="108">
        <f t="shared" si="502"/>
        <v>7.5</v>
      </c>
      <c r="EU83" s="283">
        <f t="shared" si="503"/>
        <v>0</v>
      </c>
      <c r="EV83" s="108">
        <f t="shared" si="504"/>
        <v>15</v>
      </c>
      <c r="EW83" s="293">
        <f t="shared" si="505"/>
        <v>0</v>
      </c>
      <c r="EX83" s="108">
        <f t="shared" si="506"/>
        <v>22.5</v>
      </c>
      <c r="EY83" s="294">
        <f t="shared" si="507"/>
        <v>0</v>
      </c>
      <c r="FB83" s="300"/>
      <c r="FC83" s="91"/>
      <c r="FG83" s="310"/>
      <c r="FH83" s="311">
        <v>0</v>
      </c>
      <c r="FI83" s="146">
        <v>1</v>
      </c>
      <c r="FJ83" s="310">
        <f t="shared" si="429"/>
        <v>0</v>
      </c>
      <c r="FK83" s="311">
        <f t="shared" si="508"/>
        <v>0</v>
      </c>
      <c r="FL83" s="146">
        <f t="shared" si="509"/>
        <v>1</v>
      </c>
      <c r="FM83" s="310">
        <f t="shared" si="430"/>
        <v>0</v>
      </c>
      <c r="FN83" s="311">
        <f t="shared" si="510"/>
        <v>0</v>
      </c>
      <c r="FO83" s="146">
        <f t="shared" si="511"/>
        <v>1</v>
      </c>
      <c r="FP83" s="310">
        <f t="shared" si="431"/>
        <v>0</v>
      </c>
      <c r="FQ83" s="311">
        <f t="shared" si="512"/>
        <v>0</v>
      </c>
      <c r="FR83" s="146">
        <f t="shared" si="513"/>
        <v>1</v>
      </c>
      <c r="FS83" s="310">
        <f t="shared" si="432"/>
        <v>0</v>
      </c>
      <c r="FT83" s="311">
        <f t="shared" si="514"/>
        <v>0</v>
      </c>
      <c r="FU83" s="146">
        <f t="shared" si="515"/>
        <v>1</v>
      </c>
      <c r="FV83" s="310">
        <f t="shared" si="433"/>
        <v>0</v>
      </c>
      <c r="FW83" s="311">
        <f t="shared" si="516"/>
        <v>0</v>
      </c>
      <c r="FX83" s="146">
        <f t="shared" si="517"/>
        <v>1</v>
      </c>
      <c r="FY83" s="310">
        <f t="shared" si="434"/>
        <v>0</v>
      </c>
      <c r="FZ83" s="311">
        <f t="shared" si="518"/>
        <v>0</v>
      </c>
      <c r="GA83" s="146">
        <f t="shared" si="519"/>
        <v>1</v>
      </c>
      <c r="GB83" s="310">
        <f t="shared" si="435"/>
        <v>0</v>
      </c>
      <c r="GC83" s="311">
        <f t="shared" si="520"/>
        <v>0</v>
      </c>
      <c r="GD83" s="146">
        <f t="shared" si="521"/>
        <v>1</v>
      </c>
      <c r="GE83" s="310">
        <f t="shared" si="436"/>
        <v>0</v>
      </c>
      <c r="GF83" s="311">
        <f t="shared" si="522"/>
        <v>0</v>
      </c>
      <c r="GG83" s="146">
        <f t="shared" si="523"/>
        <v>1</v>
      </c>
      <c r="GH83" s="310">
        <f t="shared" si="437"/>
        <v>0</v>
      </c>
      <c r="GI83" s="311">
        <f t="shared" si="524"/>
        <v>0</v>
      </c>
      <c r="GJ83" s="146">
        <f t="shared" si="525"/>
        <v>1</v>
      </c>
      <c r="GK83" s="310">
        <f t="shared" si="438"/>
        <v>0</v>
      </c>
      <c r="GL83" s="311">
        <f t="shared" si="526"/>
        <v>0</v>
      </c>
      <c r="GM83" s="146">
        <f t="shared" si="527"/>
        <v>2</v>
      </c>
      <c r="GN83" s="310">
        <f t="shared" si="439"/>
        <v>0</v>
      </c>
      <c r="GO83" s="311">
        <f t="shared" si="528"/>
        <v>0</v>
      </c>
      <c r="GP83" s="146">
        <f t="shared" si="529"/>
        <v>4</v>
      </c>
      <c r="GQ83" s="310">
        <f t="shared" si="440"/>
        <v>0</v>
      </c>
      <c r="GR83" s="311">
        <f t="shared" si="530"/>
        <v>0</v>
      </c>
      <c r="GS83" s="146">
        <f t="shared" si="531"/>
        <v>6</v>
      </c>
      <c r="GT83" s="310">
        <f t="shared" si="441"/>
        <v>0</v>
      </c>
      <c r="GU83" s="311">
        <f t="shared" si="532"/>
        <v>0</v>
      </c>
      <c r="GV83" s="146">
        <f t="shared" si="533"/>
        <v>8</v>
      </c>
      <c r="GW83" s="310">
        <f t="shared" si="442"/>
        <v>0</v>
      </c>
      <c r="GX83" s="311">
        <f t="shared" si="534"/>
        <v>0</v>
      </c>
      <c r="GY83" s="146">
        <f t="shared" si="535"/>
        <v>10</v>
      </c>
      <c r="GZ83" s="310">
        <f t="shared" si="443"/>
        <v>0</v>
      </c>
      <c r="HA83" s="311">
        <f t="shared" si="536"/>
        <v>0</v>
      </c>
      <c r="HB83" s="146">
        <f t="shared" si="537"/>
        <v>20</v>
      </c>
      <c r="HC83" s="310">
        <f t="shared" si="444"/>
        <v>0</v>
      </c>
      <c r="HD83" s="311">
        <f t="shared" si="538"/>
        <v>0</v>
      </c>
      <c r="HE83" s="146">
        <f t="shared" si="539"/>
        <v>40</v>
      </c>
      <c r="HF83" s="310">
        <f t="shared" si="445"/>
        <v>0</v>
      </c>
      <c r="HG83" s="311">
        <f t="shared" si="540"/>
        <v>0</v>
      </c>
      <c r="HH83" s="146">
        <f t="shared" si="541"/>
        <v>60</v>
      </c>
      <c r="HI83" s="310">
        <f t="shared" si="446"/>
        <v>0</v>
      </c>
      <c r="HJ83" s="311">
        <f t="shared" si="542"/>
        <v>0</v>
      </c>
      <c r="HK83" s="146">
        <f t="shared" si="543"/>
        <v>80</v>
      </c>
      <c r="HL83" s="310">
        <f t="shared" si="447"/>
        <v>0</v>
      </c>
      <c r="HM83" s="311">
        <f t="shared" si="544"/>
        <v>0</v>
      </c>
      <c r="HN83" s="146">
        <f t="shared" si="545"/>
        <v>100</v>
      </c>
      <c r="HO83" s="310">
        <f t="shared" si="448"/>
        <v>0</v>
      </c>
      <c r="HQ83" s="300"/>
      <c r="HR83" s="91"/>
      <c r="HV83" s="310"/>
      <c r="HW83" s="311">
        <v>1</v>
      </c>
      <c r="HX83" s="146">
        <v>1</v>
      </c>
      <c r="HY83" s="310">
        <f t="shared" si="449"/>
        <v>0.000127777777777778</v>
      </c>
      <c r="HZ83" s="311">
        <f t="shared" si="546"/>
        <v>1</v>
      </c>
      <c r="IA83" s="146">
        <f t="shared" si="547"/>
        <v>1</v>
      </c>
      <c r="IB83" s="310">
        <f t="shared" si="450"/>
        <v>0.000255555555555556</v>
      </c>
      <c r="IC83" s="311">
        <f t="shared" si="548"/>
        <v>1</v>
      </c>
      <c r="ID83" s="146">
        <f t="shared" si="549"/>
        <v>1</v>
      </c>
      <c r="IE83" s="310">
        <f t="shared" si="451"/>
        <v>0.000383333333333334</v>
      </c>
      <c r="IF83" s="311">
        <f t="shared" si="550"/>
        <v>1</v>
      </c>
      <c r="IG83" s="146">
        <f t="shared" si="551"/>
        <v>1</v>
      </c>
      <c r="IH83" s="310">
        <f t="shared" si="452"/>
        <v>0.000511111111111111</v>
      </c>
      <c r="II83" s="311">
        <f t="shared" si="552"/>
        <v>1</v>
      </c>
      <c r="IJ83" s="146">
        <f t="shared" si="553"/>
        <v>1</v>
      </c>
      <c r="IK83" s="310">
        <f t="shared" si="453"/>
        <v>0.000638888888888889</v>
      </c>
      <c r="IL83" s="311">
        <f t="shared" si="554"/>
        <v>1</v>
      </c>
      <c r="IM83" s="146">
        <f t="shared" si="555"/>
        <v>1</v>
      </c>
      <c r="IN83" s="310">
        <f t="shared" si="454"/>
        <v>0.00127777777777778</v>
      </c>
      <c r="IO83" s="311">
        <f t="shared" si="556"/>
        <v>1</v>
      </c>
      <c r="IP83" s="146">
        <f t="shared" si="557"/>
        <v>1</v>
      </c>
      <c r="IQ83" s="310">
        <f t="shared" si="455"/>
        <v>0.00255555555555556</v>
      </c>
      <c r="IR83" s="311">
        <f t="shared" si="558"/>
        <v>1</v>
      </c>
      <c r="IS83" s="146">
        <f t="shared" si="559"/>
        <v>1</v>
      </c>
      <c r="IT83" s="310">
        <f t="shared" si="456"/>
        <v>0.00383333333333334</v>
      </c>
      <c r="IU83" s="311">
        <f t="shared" si="560"/>
        <v>1</v>
      </c>
      <c r="IV83" s="146">
        <f t="shared" si="561"/>
        <v>1</v>
      </c>
      <c r="IW83" s="310">
        <f t="shared" si="457"/>
        <v>0.00511111111111111</v>
      </c>
      <c r="IX83" s="311">
        <f t="shared" si="562"/>
        <v>1</v>
      </c>
      <c r="IY83" s="146">
        <f t="shared" si="563"/>
        <v>1</v>
      </c>
      <c r="IZ83" s="310">
        <f t="shared" si="458"/>
        <v>0.00638888888888889</v>
      </c>
      <c r="JA83" s="311">
        <f t="shared" si="564"/>
        <v>1</v>
      </c>
      <c r="JB83" s="146">
        <f t="shared" si="565"/>
        <v>1</v>
      </c>
      <c r="JC83" s="310">
        <f t="shared" si="459"/>
        <v>0.0127777777777778</v>
      </c>
      <c r="JD83" s="311">
        <f t="shared" si="566"/>
        <v>1</v>
      </c>
      <c r="JE83" s="146">
        <f t="shared" si="567"/>
        <v>1</v>
      </c>
      <c r="JF83" s="310">
        <f t="shared" si="460"/>
        <v>0.0255555555555556</v>
      </c>
      <c r="JG83" s="311">
        <f t="shared" si="568"/>
        <v>1</v>
      </c>
      <c r="JH83" s="146">
        <f t="shared" si="569"/>
        <v>1</v>
      </c>
      <c r="JI83" s="310">
        <f t="shared" si="461"/>
        <v>0.0383333333333334</v>
      </c>
      <c r="JJ83" s="311">
        <f t="shared" si="570"/>
        <v>1</v>
      </c>
      <c r="JK83" s="146">
        <f t="shared" si="571"/>
        <v>1</v>
      </c>
      <c r="JL83" s="310">
        <f t="shared" si="462"/>
        <v>0.0511111111111112</v>
      </c>
      <c r="JM83" s="311">
        <f t="shared" si="572"/>
        <v>1</v>
      </c>
      <c r="JN83" s="146">
        <f t="shared" si="573"/>
        <v>1</v>
      </c>
      <c r="JO83" s="310">
        <f t="shared" si="463"/>
        <v>0.0638888888888889</v>
      </c>
      <c r="JP83" s="311">
        <f t="shared" si="574"/>
        <v>1</v>
      </c>
      <c r="JQ83" s="146">
        <f t="shared" si="575"/>
        <v>1</v>
      </c>
      <c r="JR83" s="310">
        <f t="shared" si="464"/>
        <v>0.127777777777778</v>
      </c>
      <c r="JS83" s="311">
        <f t="shared" si="576"/>
        <v>1</v>
      </c>
      <c r="JT83" s="146">
        <f t="shared" si="577"/>
        <v>1</v>
      </c>
      <c r="JU83" s="310">
        <f t="shared" si="465"/>
        <v>0.255555555555556</v>
      </c>
      <c r="JV83" s="311">
        <f t="shared" si="578"/>
        <v>1</v>
      </c>
      <c r="JW83" s="146">
        <f t="shared" si="579"/>
        <v>1</v>
      </c>
      <c r="JX83" s="310">
        <f t="shared" si="466"/>
        <v>0.383333333333334</v>
      </c>
      <c r="JY83" s="311">
        <f t="shared" si="580"/>
        <v>1</v>
      </c>
      <c r="JZ83" s="146">
        <f t="shared" si="581"/>
        <v>1</v>
      </c>
      <c r="KA83" s="310">
        <f t="shared" si="467"/>
        <v>0.511111111111112</v>
      </c>
      <c r="KB83" s="311">
        <f t="shared" si="582"/>
        <v>1</v>
      </c>
      <c r="KC83" s="146">
        <f t="shared" si="583"/>
        <v>1</v>
      </c>
      <c r="KD83" s="310">
        <f t="shared" si="468"/>
        <v>0.638888888888889</v>
      </c>
      <c r="KI83" s="334">
        <f t="shared" ref="KI83:LB83" si="633">$AI83*KI$4/10000*$F83*KI$3/$KQ$1</f>
        <v>0</v>
      </c>
      <c r="KJ83" s="334">
        <f t="shared" si="633"/>
        <v>0</v>
      </c>
      <c r="KK83" s="334">
        <f t="shared" si="633"/>
        <v>0</v>
      </c>
      <c r="KL83" s="334">
        <f t="shared" si="633"/>
        <v>0</v>
      </c>
      <c r="KM83" s="334">
        <f t="shared" si="633"/>
        <v>0</v>
      </c>
      <c r="KN83" s="334">
        <f t="shared" si="633"/>
        <v>0</v>
      </c>
      <c r="KO83" s="334">
        <f t="shared" si="633"/>
        <v>0</v>
      </c>
      <c r="KP83" s="334">
        <f t="shared" si="633"/>
        <v>0</v>
      </c>
      <c r="KQ83" s="334">
        <f t="shared" si="633"/>
        <v>0</v>
      </c>
      <c r="KR83" s="334">
        <f t="shared" si="633"/>
        <v>0</v>
      </c>
      <c r="KS83" s="334">
        <f t="shared" si="633"/>
        <v>0</v>
      </c>
      <c r="KT83" s="334">
        <f t="shared" si="633"/>
        <v>0</v>
      </c>
      <c r="KU83" s="334">
        <f t="shared" si="633"/>
        <v>0</v>
      </c>
      <c r="KV83" s="334">
        <f t="shared" si="633"/>
        <v>0</v>
      </c>
      <c r="KW83" s="334">
        <f t="shared" si="633"/>
        <v>0</v>
      </c>
      <c r="KX83" s="334">
        <f t="shared" si="633"/>
        <v>0</v>
      </c>
      <c r="KY83" s="334">
        <f t="shared" si="633"/>
        <v>0</v>
      </c>
      <c r="KZ83" s="334">
        <f t="shared" si="633"/>
        <v>0</v>
      </c>
      <c r="LA83" s="334">
        <f t="shared" si="633"/>
        <v>0</v>
      </c>
      <c r="LB83" s="334">
        <f t="shared" si="633"/>
        <v>0</v>
      </c>
      <c r="LI83" s="79">
        <v>0</v>
      </c>
      <c r="LJ83" s="79">
        <v>0</v>
      </c>
      <c r="LK83" s="79">
        <v>0</v>
      </c>
      <c r="LN83" s="108"/>
      <c r="LO83" s="343">
        <v>0.05</v>
      </c>
      <c r="LP83" s="343">
        <v>0.05</v>
      </c>
      <c r="LQ83" s="343">
        <v>0.05</v>
      </c>
      <c r="LR83" s="343">
        <v>0.05</v>
      </c>
      <c r="LS83" s="343">
        <v>0.05</v>
      </c>
      <c r="LT83" s="343">
        <v>0.025</v>
      </c>
      <c r="LU83" s="343">
        <v>0.025</v>
      </c>
      <c r="LV83" s="343">
        <v>0.025</v>
      </c>
      <c r="LW83" s="343">
        <v>0.025</v>
      </c>
      <c r="LX83" s="343">
        <v>0.025</v>
      </c>
      <c r="LY83" s="343">
        <v>0.005</v>
      </c>
      <c r="LZ83" s="343">
        <v>0.005</v>
      </c>
      <c r="MA83" s="343">
        <v>0.005</v>
      </c>
      <c r="MB83" s="343">
        <v>0.005</v>
      </c>
      <c r="MC83" s="343">
        <v>0.005</v>
      </c>
      <c r="MD83" s="343">
        <v>0.0009</v>
      </c>
      <c r="ME83" s="343">
        <v>0.0009</v>
      </c>
      <c r="MF83" s="343">
        <v>0.0009</v>
      </c>
      <c r="MG83" s="343">
        <v>0.0009</v>
      </c>
      <c r="MH83" s="343">
        <v>0.0009</v>
      </c>
      <c r="MI83" s="343">
        <v>0.0006</v>
      </c>
      <c r="MJ83" s="343">
        <v>0.00045</v>
      </c>
      <c r="MK83" s="343">
        <v>0.0004</v>
      </c>
      <c r="ML83" s="343">
        <v>0.0003</v>
      </c>
      <c r="MM83" s="343">
        <v>0.00025</v>
      </c>
      <c r="MN83" s="343">
        <v>0.00025</v>
      </c>
      <c r="MO83" s="343">
        <v>0.0002</v>
      </c>
      <c r="MP83" s="343">
        <v>0.0002</v>
      </c>
      <c r="MQ83" s="343"/>
      <c r="MR83" s="104">
        <v>1</v>
      </c>
      <c r="MS83" s="104">
        <v>1</v>
      </c>
      <c r="MT83" s="104">
        <v>1</v>
      </c>
      <c r="MU83" s="104">
        <v>1</v>
      </c>
      <c r="MV83" s="104">
        <v>1</v>
      </c>
      <c r="MW83" s="104">
        <v>1</v>
      </c>
      <c r="MX83" s="91">
        <v>5</v>
      </c>
      <c r="MY83" s="91">
        <v>5</v>
      </c>
      <c r="MZ83" s="91">
        <v>5</v>
      </c>
      <c r="NA83" s="91">
        <v>5</v>
      </c>
      <c r="NB83" s="91">
        <v>5</v>
      </c>
      <c r="NC83" s="91">
        <v>5</v>
      </c>
      <c r="ND83" s="91">
        <v>5</v>
      </c>
      <c r="NE83" s="91">
        <v>5</v>
      </c>
      <c r="NF83" s="91">
        <v>5</v>
      </c>
      <c r="NG83" s="91">
        <v>10</v>
      </c>
      <c r="NH83" s="91">
        <v>10</v>
      </c>
      <c r="NI83" s="91">
        <v>10</v>
      </c>
      <c r="NJ83" s="91">
        <v>10</v>
      </c>
      <c r="NK83" s="91">
        <v>10</v>
      </c>
      <c r="NL83" s="91">
        <v>10</v>
      </c>
      <c r="NM83" s="91">
        <v>10</v>
      </c>
      <c r="NN83" s="91">
        <v>10</v>
      </c>
      <c r="NO83" s="91">
        <v>10</v>
      </c>
      <c r="NP83" s="91">
        <v>10</v>
      </c>
      <c r="NQ83" s="91">
        <v>10</v>
      </c>
      <c r="NR83" s="91">
        <v>10</v>
      </c>
      <c r="NS83" s="91">
        <v>10</v>
      </c>
      <c r="NT83" s="91"/>
      <c r="NU83" s="345">
        <f t="shared" si="585"/>
        <v>0.0575</v>
      </c>
      <c r="NV83" s="345">
        <f t="shared" si="586"/>
        <v>0.115</v>
      </c>
      <c r="NW83" s="345">
        <f t="shared" si="587"/>
        <v>0.1725</v>
      </c>
      <c r="NX83" s="345">
        <f t="shared" si="588"/>
        <v>0.23</v>
      </c>
      <c r="NY83" s="345">
        <f t="shared" si="589"/>
        <v>0.2875</v>
      </c>
      <c r="NZ83" s="345">
        <f t="shared" si="590"/>
        <v>0.2875</v>
      </c>
      <c r="OA83" s="345">
        <f t="shared" si="591"/>
        <v>0.115</v>
      </c>
      <c r="OB83" s="345">
        <f t="shared" si="592"/>
        <v>0.1725</v>
      </c>
      <c r="OC83" s="345">
        <f t="shared" si="593"/>
        <v>0.23</v>
      </c>
      <c r="OD83" s="345">
        <f t="shared" si="594"/>
        <v>0.2875</v>
      </c>
      <c r="OE83" s="345">
        <f t="shared" si="595"/>
        <v>0.115</v>
      </c>
      <c r="OF83" s="345">
        <f t="shared" si="596"/>
        <v>0.23</v>
      </c>
      <c r="OG83" s="345">
        <f t="shared" si="597"/>
        <v>0.345</v>
      </c>
      <c r="OH83" s="345">
        <f t="shared" si="598"/>
        <v>0.46</v>
      </c>
      <c r="OI83" s="345">
        <f t="shared" si="599"/>
        <v>0.575</v>
      </c>
      <c r="OJ83" s="345">
        <f t="shared" si="600"/>
        <v>0.1035</v>
      </c>
      <c r="OK83" s="345">
        <f t="shared" si="601"/>
        <v>0.207</v>
      </c>
      <c r="OL83" s="345">
        <f t="shared" si="602"/>
        <v>0.3105</v>
      </c>
      <c r="OM83" s="345">
        <f t="shared" si="603"/>
        <v>0.414</v>
      </c>
      <c r="ON83" s="345">
        <f t="shared" si="604"/>
        <v>0.5175</v>
      </c>
      <c r="OO83" s="345">
        <f t="shared" si="605"/>
        <v>0.5175</v>
      </c>
      <c r="OP83" s="345">
        <f t="shared" si="606"/>
        <v>0.5175</v>
      </c>
      <c r="OQ83" s="345">
        <f t="shared" si="607"/>
        <v>0.575</v>
      </c>
      <c r="OR83" s="345">
        <f t="shared" si="608"/>
        <v>0.5175</v>
      </c>
      <c r="OS83" s="345">
        <f t="shared" si="609"/>
        <v>0.503125</v>
      </c>
      <c r="OT83" s="345">
        <f t="shared" si="610"/>
        <v>0.575</v>
      </c>
      <c r="OU83" s="345">
        <f t="shared" si="611"/>
        <v>0.5175</v>
      </c>
      <c r="OV83" s="345">
        <f t="shared" si="612"/>
        <v>0.575</v>
      </c>
      <c r="PE83" s="369"/>
      <c r="PF83" s="370">
        <f>PF$3*$F83*$AG83*PF$4/'[1]Sheet3 '!$AJ$5</f>
        <v>0.322</v>
      </c>
      <c r="PG83" s="370">
        <f>PG$3*$F83*$AG83*PG$4/'[1]Sheet3 '!$AJ$5</f>
        <v>0.321885</v>
      </c>
      <c r="PH83" s="370">
        <f>PH$3*$F83*$AG83*PH$4/'[1]Sheet3 '!$AJ$5</f>
        <v>0.322</v>
      </c>
      <c r="PI83" s="370">
        <f>PI$3*$F83*$AG83*PI$4/'[1]Sheet3 '!$AJ$5</f>
        <v>0.2898</v>
      </c>
      <c r="PJ83" s="370">
        <f>PJ$3*$F83*$AG83*PJ$4/'[1]Sheet3 '!$AJ$5</f>
        <v>0.2898</v>
      </c>
      <c r="PK83" s="370">
        <f>PK$3*$F83*$AG83*PK$4/'[1]Sheet3 '!$AJ$5</f>
        <v>0.276</v>
      </c>
      <c r="PL83" s="370">
        <f>PL$3*$F83*$AG83*PL$4/'[1]Sheet3 '!$AJ$5</f>
        <v>0.2484</v>
      </c>
      <c r="PM83" s="370">
        <f>PM$3*$F83*$AG83*PM$4/'[1]Sheet3 '!$AJ$5</f>
        <v>0.2346</v>
      </c>
      <c r="PN83" s="370">
        <f>PN$3*$F83*$AG83*PN$4/'[1]Sheet3 '!$AJ$5</f>
        <v>0.21298</v>
      </c>
      <c r="PO83" s="370">
        <f>PO$3*$F83*$AG83*PO$4/'[1]Sheet3 '!$AJ$5</f>
        <v>0.184</v>
      </c>
      <c r="PP83" s="370">
        <f>PP$3*$F83*$AG83*PP$4/'[1]Sheet3 '!$AJ$5</f>
        <v>0.1656</v>
      </c>
      <c r="PQ83" s="370">
        <f>PQ$3*$F83*$AG83*PQ$4/'[1]Sheet3 '!$AJ$5</f>
        <v>0.1472</v>
      </c>
      <c r="PR83" s="370">
        <f>PR$3*$F83*$AG83*PR$4/'[1]Sheet3 '!$AJ$5</f>
        <v>0.092</v>
      </c>
      <c r="PS83" s="367"/>
      <c r="PT83" s="367"/>
      <c r="PU83" s="367"/>
    </row>
    <row r="84" ht="16.2" spans="1:437">
      <c r="A84" s="39">
        <v>80</v>
      </c>
      <c r="B84" s="74" t="s">
        <v>729</v>
      </c>
      <c r="C84" s="39">
        <v>6</v>
      </c>
      <c r="D84" s="39">
        <v>29</v>
      </c>
      <c r="E84" s="39"/>
      <c r="F84" s="113">
        <v>1400</v>
      </c>
      <c r="G84" s="384" t="s">
        <v>682</v>
      </c>
      <c r="H84" s="39">
        <f t="shared" si="492"/>
        <v>1400</v>
      </c>
      <c r="I84" s="127" t="s">
        <v>730</v>
      </c>
      <c r="J84" s="74">
        <v>750</v>
      </c>
      <c r="K84" s="127" t="s">
        <v>514</v>
      </c>
      <c r="L84" s="127"/>
      <c r="M84" s="128">
        <f t="shared" si="613"/>
        <v>80</v>
      </c>
      <c r="N84" s="39">
        <f t="shared" si="617"/>
        <v>0</v>
      </c>
      <c r="O84" s="39">
        <f t="shared" si="618"/>
        <v>0</v>
      </c>
      <c r="P84" s="39">
        <v>0</v>
      </c>
      <c r="Q84" s="140">
        <v>0.9722216</v>
      </c>
      <c r="R84" s="91">
        <v>10</v>
      </c>
      <c r="S84" s="141">
        <v>0</v>
      </c>
      <c r="T84" s="146">
        <f t="shared" si="493"/>
        <v>0.466667</v>
      </c>
      <c r="U84" s="143">
        <f t="shared" si="625"/>
        <v>5</v>
      </c>
      <c r="V84" s="143" t="s">
        <v>287</v>
      </c>
      <c r="W84" s="147">
        <v>0</v>
      </c>
      <c r="X84" s="145">
        <v>15</v>
      </c>
      <c r="Y84" s="166">
        <v>1</v>
      </c>
      <c r="Z84" s="143" t="str">
        <f t="shared" si="470"/>
        <v>[[0,1],[0,1],[0,1],[0,1],[0,1],[0,1],[0,1],[0,1],[0,1],[0,1],[0,2],[0,4],[0,6],[0,8],[0,10],[0,20],[0,40],[0,60],[0,80],[0,100]]</v>
      </c>
      <c r="AA84" s="143">
        <v>1</v>
      </c>
      <c r="AB84" s="143">
        <v>1</v>
      </c>
      <c r="AC84" s="143" t="str">
        <f t="shared" si="494"/>
        <v>[[1,1],[1,1],[1,1],[1,1],[1,1],[1,1],[1,1],[1,1],[1,1],[1,1],[1,1],[1,1],[1,1],[1,1],[1,1],[1,1],[1,1],[1,1],[1,1],[1,1]]</v>
      </c>
      <c r="AD84" s="39">
        <v>0</v>
      </c>
      <c r="AE84" s="171">
        <v>0</v>
      </c>
      <c r="AF84" s="168">
        <f t="shared" si="478"/>
        <v>0</v>
      </c>
      <c r="AG84" s="168">
        <v>0.1</v>
      </c>
      <c r="AH84" s="168">
        <v>0</v>
      </c>
      <c r="AI84" s="186">
        <v>0</v>
      </c>
      <c r="AJ84" s="168">
        <v>0</v>
      </c>
      <c r="AK84" s="168">
        <v>0</v>
      </c>
      <c r="AL84" s="187">
        <v>0</v>
      </c>
      <c r="AM84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4" s="39" t="str">
        <f t="shared" si="471"/>
        <v>[[6,5],[6,2],[7,2]]</v>
      </c>
      <c r="AO84" s="195" t="str">
        <f t="shared" si="424"/>
        <v>[0,0,0]</v>
      </c>
      <c r="AP84" s="195">
        <v>0</v>
      </c>
      <c r="AQ84" s="195">
        <v>1</v>
      </c>
      <c r="AR84" s="195">
        <f t="shared" si="496"/>
        <v>1</v>
      </c>
      <c r="AS84" s="195">
        <v>1</v>
      </c>
      <c r="AT84" s="195">
        <v>1</v>
      </c>
      <c r="AU84" s="196" t="s">
        <v>587</v>
      </c>
      <c r="AV84" s="195">
        <v>4</v>
      </c>
      <c r="AW84" s="199">
        <v>16</v>
      </c>
      <c r="AX84" s="39">
        <v>1</v>
      </c>
      <c r="AY84" s="39">
        <v>1</v>
      </c>
      <c r="AZ84" s="96">
        <v>3</v>
      </c>
      <c r="BA84" s="96">
        <v>6</v>
      </c>
      <c r="BB84" s="96" t="s">
        <v>537</v>
      </c>
      <c r="BC84" s="39">
        <v>1</v>
      </c>
      <c r="BD84" s="115">
        <v>1</v>
      </c>
      <c r="BE84" s="39"/>
      <c r="BF84" s="39"/>
      <c r="BG84" s="39">
        <v>1</v>
      </c>
      <c r="BH84" s="39">
        <v>1</v>
      </c>
      <c r="BI84" s="115" t="s">
        <v>731</v>
      </c>
      <c r="BJ84" s="203">
        <v>1</v>
      </c>
      <c r="BK84" s="203">
        <v>1</v>
      </c>
      <c r="BL84" s="96">
        <f t="shared" si="629"/>
        <v>1400</v>
      </c>
      <c r="BM84" s="96" t="s">
        <v>424</v>
      </c>
      <c r="BN84" s="96">
        <v>1</v>
      </c>
      <c r="BO84" s="96" t="s">
        <v>292</v>
      </c>
      <c r="BP84" s="96" t="s">
        <v>489</v>
      </c>
      <c r="BQ84" s="213" t="s">
        <v>732</v>
      </c>
      <c r="BR84" s="213" t="s">
        <v>732</v>
      </c>
      <c r="BS84" s="128">
        <v>45000</v>
      </c>
      <c r="BT84" s="128">
        <v>2</v>
      </c>
      <c r="BU84" s="220">
        <v>180</v>
      </c>
      <c r="BV84" s="220">
        <v>60</v>
      </c>
      <c r="BW84" s="127" t="s">
        <v>491</v>
      </c>
      <c r="BX84" s="218">
        <v>11</v>
      </c>
      <c r="BY84" s="128">
        <f t="shared" si="497"/>
        <v>10</v>
      </c>
      <c r="BZ84" s="219" t="str">
        <f t="shared" si="498"/>
        <v>[10,10,0,10]</v>
      </c>
      <c r="CA84" s="128">
        <v>0</v>
      </c>
      <c r="CB84" s="128">
        <v>0</v>
      </c>
      <c r="CC84" s="128">
        <v>0</v>
      </c>
      <c r="CD84" s="42">
        <v>0</v>
      </c>
      <c r="CE84" s="128">
        <v>1</v>
      </c>
      <c r="CF84" s="128">
        <v>0</v>
      </c>
      <c r="CG84" s="128">
        <v>1</v>
      </c>
      <c r="CH84" s="42" t="str">
        <f t="shared" si="490"/>
        <v>0,0,0,0,0,0,0</v>
      </c>
      <c r="CI84" s="42" t="str">
        <f t="shared" si="619"/>
        <v>"7|0,1,3|0|0|1400",</v>
      </c>
      <c r="CJ84" s="128"/>
      <c r="CK84" s="128"/>
      <c r="CL84" s="128"/>
      <c r="CM84" s="128"/>
      <c r="CN84" s="128"/>
      <c r="CO84" s="128"/>
      <c r="CP84" s="128"/>
      <c r="CQ84" s="128"/>
      <c r="CR84" s="128"/>
      <c r="CS84" s="53" t="s">
        <v>494</v>
      </c>
      <c r="CT84" s="53">
        <v>1</v>
      </c>
      <c r="CU84" s="42"/>
      <c r="CV84" s="42" t="str">
        <f t="shared" si="482"/>
        <v/>
      </c>
      <c r="CW84" s="42"/>
      <c r="CX84" s="42"/>
      <c r="CY84" s="42"/>
      <c r="CZ84" s="42"/>
      <c r="DA84" s="42" t="str">
        <f t="shared" si="483"/>
        <v/>
      </c>
      <c r="DB84" s="42"/>
      <c r="DC84" s="42"/>
      <c r="DD84" s="42"/>
      <c r="DE84" s="42"/>
      <c r="DF84" s="42" t="str">
        <f t="shared" si="484"/>
        <v/>
      </c>
      <c r="DG84" s="42"/>
      <c r="DH84" s="42"/>
      <c r="DI84" s="42"/>
      <c r="DJ84" s="42"/>
      <c r="DK84" s="42" t="str">
        <f t="shared" si="485"/>
        <v/>
      </c>
      <c r="DL84" s="42"/>
      <c r="DM84" s="42"/>
      <c r="DN84" s="42"/>
      <c r="DO84" s="42"/>
      <c r="DP84" s="42">
        <f t="shared" si="486"/>
        <v>7</v>
      </c>
      <c r="DQ84" s="42" t="s">
        <v>495</v>
      </c>
      <c r="DR84" s="42">
        <v>0</v>
      </c>
      <c r="DS84" s="42">
        <v>0</v>
      </c>
      <c r="DT84" s="42">
        <f>F84</f>
        <v>1400</v>
      </c>
      <c r="DU84" s="42"/>
      <c r="DV84" s="238">
        <f t="shared" si="487"/>
        <v>10</v>
      </c>
      <c r="DW84" s="238">
        <f t="shared" si="488"/>
        <v>10</v>
      </c>
      <c r="DX84" s="238">
        <v>0</v>
      </c>
      <c r="DY84" s="128">
        <f t="shared" si="499"/>
        <v>10</v>
      </c>
      <c r="DZ84" s="128"/>
      <c r="EH84" s="276"/>
      <c r="EK84" s="269">
        <f t="shared" si="500"/>
        <v>1540</v>
      </c>
      <c r="EL84" s="270">
        <v>0</v>
      </c>
      <c r="EM84" s="271">
        <v>6</v>
      </c>
      <c r="EN84" s="108">
        <v>5</v>
      </c>
      <c r="EO84" s="271">
        <v>6</v>
      </c>
      <c r="EP84" s="108">
        <v>2</v>
      </c>
      <c r="EQ84" s="271">
        <v>7</v>
      </c>
      <c r="ER84" s="108">
        <v>2</v>
      </c>
      <c r="ES84" s="108">
        <f t="shared" si="501"/>
        <v>6.22222222222222</v>
      </c>
      <c r="ET84" s="108">
        <f t="shared" si="502"/>
        <v>7.5</v>
      </c>
      <c r="EU84" s="283">
        <f t="shared" si="503"/>
        <v>0</v>
      </c>
      <c r="EV84" s="108">
        <f t="shared" si="504"/>
        <v>15</v>
      </c>
      <c r="EW84" s="293">
        <f t="shared" si="505"/>
        <v>0</v>
      </c>
      <c r="EX84" s="108">
        <f t="shared" si="506"/>
        <v>22.5</v>
      </c>
      <c r="EY84" s="294">
        <f t="shared" si="507"/>
        <v>0</v>
      </c>
      <c r="FB84" s="300"/>
      <c r="FC84" s="91"/>
      <c r="FG84" s="310"/>
      <c r="FH84" s="311">
        <v>0</v>
      </c>
      <c r="FI84" s="146">
        <v>1</v>
      </c>
      <c r="FJ84" s="310">
        <f t="shared" si="429"/>
        <v>0</v>
      </c>
      <c r="FK84" s="311">
        <f t="shared" si="508"/>
        <v>0</v>
      </c>
      <c r="FL84" s="146">
        <f t="shared" si="509"/>
        <v>1</v>
      </c>
      <c r="FM84" s="310">
        <f t="shared" si="430"/>
        <v>0</v>
      </c>
      <c r="FN84" s="311">
        <f t="shared" si="510"/>
        <v>0</v>
      </c>
      <c r="FO84" s="146">
        <f t="shared" si="511"/>
        <v>1</v>
      </c>
      <c r="FP84" s="310">
        <f t="shared" si="431"/>
        <v>0</v>
      </c>
      <c r="FQ84" s="311">
        <f t="shared" si="512"/>
        <v>0</v>
      </c>
      <c r="FR84" s="146">
        <f t="shared" si="513"/>
        <v>1</v>
      </c>
      <c r="FS84" s="310">
        <f t="shared" si="432"/>
        <v>0</v>
      </c>
      <c r="FT84" s="311">
        <f t="shared" si="514"/>
        <v>0</v>
      </c>
      <c r="FU84" s="146">
        <f t="shared" si="515"/>
        <v>1</v>
      </c>
      <c r="FV84" s="310">
        <f t="shared" si="433"/>
        <v>0</v>
      </c>
      <c r="FW84" s="311">
        <f t="shared" si="516"/>
        <v>0</v>
      </c>
      <c r="FX84" s="146">
        <f t="shared" si="517"/>
        <v>1</v>
      </c>
      <c r="FY84" s="310">
        <f t="shared" si="434"/>
        <v>0</v>
      </c>
      <c r="FZ84" s="311">
        <f t="shared" si="518"/>
        <v>0</v>
      </c>
      <c r="GA84" s="146">
        <f t="shared" si="519"/>
        <v>1</v>
      </c>
      <c r="GB84" s="310">
        <f t="shared" si="435"/>
        <v>0</v>
      </c>
      <c r="GC84" s="311">
        <f t="shared" si="520"/>
        <v>0</v>
      </c>
      <c r="GD84" s="146">
        <f t="shared" si="521"/>
        <v>1</v>
      </c>
      <c r="GE84" s="310">
        <f t="shared" si="436"/>
        <v>0</v>
      </c>
      <c r="GF84" s="311">
        <f t="shared" si="522"/>
        <v>0</v>
      </c>
      <c r="GG84" s="146">
        <f t="shared" si="523"/>
        <v>1</v>
      </c>
      <c r="GH84" s="310">
        <f t="shared" si="437"/>
        <v>0</v>
      </c>
      <c r="GI84" s="311">
        <f t="shared" si="524"/>
        <v>0</v>
      </c>
      <c r="GJ84" s="146">
        <f t="shared" si="525"/>
        <v>1</v>
      </c>
      <c r="GK84" s="310">
        <f t="shared" si="438"/>
        <v>0</v>
      </c>
      <c r="GL84" s="311">
        <f t="shared" si="526"/>
        <v>0</v>
      </c>
      <c r="GM84" s="146">
        <f t="shared" si="527"/>
        <v>2</v>
      </c>
      <c r="GN84" s="310">
        <f t="shared" si="439"/>
        <v>0</v>
      </c>
      <c r="GO84" s="311">
        <f t="shared" si="528"/>
        <v>0</v>
      </c>
      <c r="GP84" s="146">
        <f t="shared" si="529"/>
        <v>4</v>
      </c>
      <c r="GQ84" s="310">
        <f t="shared" si="440"/>
        <v>0</v>
      </c>
      <c r="GR84" s="311">
        <f t="shared" si="530"/>
        <v>0</v>
      </c>
      <c r="GS84" s="146">
        <f t="shared" si="531"/>
        <v>6</v>
      </c>
      <c r="GT84" s="310">
        <f t="shared" si="441"/>
        <v>0</v>
      </c>
      <c r="GU84" s="311">
        <f t="shared" si="532"/>
        <v>0</v>
      </c>
      <c r="GV84" s="146">
        <f t="shared" si="533"/>
        <v>8</v>
      </c>
      <c r="GW84" s="310">
        <f t="shared" si="442"/>
        <v>0</v>
      </c>
      <c r="GX84" s="311">
        <f t="shared" si="534"/>
        <v>0</v>
      </c>
      <c r="GY84" s="146">
        <f t="shared" si="535"/>
        <v>10</v>
      </c>
      <c r="GZ84" s="310">
        <f t="shared" si="443"/>
        <v>0</v>
      </c>
      <c r="HA84" s="311">
        <f t="shared" si="536"/>
        <v>0</v>
      </c>
      <c r="HB84" s="146">
        <f t="shared" si="537"/>
        <v>20</v>
      </c>
      <c r="HC84" s="310">
        <f t="shared" si="444"/>
        <v>0</v>
      </c>
      <c r="HD84" s="311">
        <f t="shared" si="538"/>
        <v>0</v>
      </c>
      <c r="HE84" s="146">
        <f t="shared" si="539"/>
        <v>40</v>
      </c>
      <c r="HF84" s="310">
        <f t="shared" si="445"/>
        <v>0</v>
      </c>
      <c r="HG84" s="311">
        <f t="shared" si="540"/>
        <v>0</v>
      </c>
      <c r="HH84" s="146">
        <f t="shared" si="541"/>
        <v>60</v>
      </c>
      <c r="HI84" s="310">
        <f t="shared" si="446"/>
        <v>0</v>
      </c>
      <c r="HJ84" s="311">
        <f t="shared" si="542"/>
        <v>0</v>
      </c>
      <c r="HK84" s="146">
        <f t="shared" si="543"/>
        <v>80</v>
      </c>
      <c r="HL84" s="310">
        <f t="shared" si="447"/>
        <v>0</v>
      </c>
      <c r="HM84" s="311">
        <f t="shared" si="544"/>
        <v>0</v>
      </c>
      <c r="HN84" s="146">
        <f t="shared" si="545"/>
        <v>100</v>
      </c>
      <c r="HO84" s="310">
        <f t="shared" si="448"/>
        <v>0</v>
      </c>
      <c r="HQ84" s="300"/>
      <c r="HR84" s="91"/>
      <c r="HV84" s="310"/>
      <c r="HW84" s="311">
        <v>1</v>
      </c>
      <c r="HX84" s="146">
        <v>1</v>
      </c>
      <c r="HY84" s="310">
        <f t="shared" si="449"/>
        <v>0.000155555555555556</v>
      </c>
      <c r="HZ84" s="311">
        <f t="shared" si="546"/>
        <v>1</v>
      </c>
      <c r="IA84" s="146">
        <f t="shared" si="547"/>
        <v>1</v>
      </c>
      <c r="IB84" s="310">
        <f t="shared" si="450"/>
        <v>0.000311111111111111</v>
      </c>
      <c r="IC84" s="311">
        <f t="shared" si="548"/>
        <v>1</v>
      </c>
      <c r="ID84" s="146">
        <f t="shared" si="549"/>
        <v>1</v>
      </c>
      <c r="IE84" s="310">
        <f t="shared" si="451"/>
        <v>0.000466666666666667</v>
      </c>
      <c r="IF84" s="311">
        <f t="shared" si="550"/>
        <v>1</v>
      </c>
      <c r="IG84" s="146">
        <f t="shared" si="551"/>
        <v>1</v>
      </c>
      <c r="IH84" s="310">
        <f t="shared" si="452"/>
        <v>0.000622222222222223</v>
      </c>
      <c r="II84" s="311">
        <f t="shared" si="552"/>
        <v>1</v>
      </c>
      <c r="IJ84" s="146">
        <f t="shared" si="553"/>
        <v>1</v>
      </c>
      <c r="IK84" s="310">
        <f t="shared" si="453"/>
        <v>0.000777777777777778</v>
      </c>
      <c r="IL84" s="311">
        <f t="shared" si="554"/>
        <v>1</v>
      </c>
      <c r="IM84" s="146">
        <f t="shared" si="555"/>
        <v>1</v>
      </c>
      <c r="IN84" s="310">
        <f t="shared" si="454"/>
        <v>0.00155555555555556</v>
      </c>
      <c r="IO84" s="311">
        <f t="shared" si="556"/>
        <v>1</v>
      </c>
      <c r="IP84" s="146">
        <f t="shared" si="557"/>
        <v>1</v>
      </c>
      <c r="IQ84" s="310">
        <f t="shared" si="455"/>
        <v>0.00311111111111111</v>
      </c>
      <c r="IR84" s="311">
        <f t="shared" si="558"/>
        <v>1</v>
      </c>
      <c r="IS84" s="146">
        <f t="shared" si="559"/>
        <v>1</v>
      </c>
      <c r="IT84" s="310">
        <f t="shared" si="456"/>
        <v>0.00466666666666667</v>
      </c>
      <c r="IU84" s="311">
        <f t="shared" si="560"/>
        <v>1</v>
      </c>
      <c r="IV84" s="146">
        <f t="shared" si="561"/>
        <v>1</v>
      </c>
      <c r="IW84" s="310">
        <f t="shared" si="457"/>
        <v>0.00622222222222223</v>
      </c>
      <c r="IX84" s="311">
        <f t="shared" si="562"/>
        <v>1</v>
      </c>
      <c r="IY84" s="146">
        <f t="shared" si="563"/>
        <v>1</v>
      </c>
      <c r="IZ84" s="310">
        <f t="shared" si="458"/>
        <v>0.00777777777777778</v>
      </c>
      <c r="JA84" s="311">
        <f t="shared" si="564"/>
        <v>1</v>
      </c>
      <c r="JB84" s="146">
        <f t="shared" si="565"/>
        <v>1</v>
      </c>
      <c r="JC84" s="310">
        <f t="shared" si="459"/>
        <v>0.0155555555555556</v>
      </c>
      <c r="JD84" s="311">
        <f t="shared" si="566"/>
        <v>1</v>
      </c>
      <c r="JE84" s="146">
        <f t="shared" si="567"/>
        <v>1</v>
      </c>
      <c r="JF84" s="310">
        <f t="shared" si="460"/>
        <v>0.0311111111111111</v>
      </c>
      <c r="JG84" s="311">
        <f t="shared" si="568"/>
        <v>1</v>
      </c>
      <c r="JH84" s="146">
        <f t="shared" si="569"/>
        <v>1</v>
      </c>
      <c r="JI84" s="310">
        <f t="shared" si="461"/>
        <v>0.0466666666666667</v>
      </c>
      <c r="JJ84" s="311">
        <f t="shared" si="570"/>
        <v>1</v>
      </c>
      <c r="JK84" s="146">
        <f t="shared" si="571"/>
        <v>1</v>
      </c>
      <c r="JL84" s="310">
        <f t="shared" si="462"/>
        <v>0.0622222222222223</v>
      </c>
      <c r="JM84" s="311">
        <f t="shared" si="572"/>
        <v>1</v>
      </c>
      <c r="JN84" s="146">
        <f t="shared" si="573"/>
        <v>1</v>
      </c>
      <c r="JO84" s="310">
        <f t="shared" si="463"/>
        <v>0.0777777777777778</v>
      </c>
      <c r="JP84" s="311">
        <f t="shared" si="574"/>
        <v>1</v>
      </c>
      <c r="JQ84" s="146">
        <f t="shared" si="575"/>
        <v>1</v>
      </c>
      <c r="JR84" s="310">
        <f t="shared" si="464"/>
        <v>0.155555555555556</v>
      </c>
      <c r="JS84" s="311">
        <f t="shared" si="576"/>
        <v>1</v>
      </c>
      <c r="JT84" s="146">
        <f t="shared" si="577"/>
        <v>1</v>
      </c>
      <c r="JU84" s="310">
        <f t="shared" si="465"/>
        <v>0.311111111111111</v>
      </c>
      <c r="JV84" s="311">
        <f t="shared" si="578"/>
        <v>1</v>
      </c>
      <c r="JW84" s="146">
        <f t="shared" si="579"/>
        <v>1</v>
      </c>
      <c r="JX84" s="310">
        <f t="shared" si="466"/>
        <v>0.466666666666667</v>
      </c>
      <c r="JY84" s="311">
        <f t="shared" si="580"/>
        <v>1</v>
      </c>
      <c r="JZ84" s="146">
        <f t="shared" si="581"/>
        <v>1</v>
      </c>
      <c r="KA84" s="310">
        <f t="shared" si="467"/>
        <v>0.622222222222223</v>
      </c>
      <c r="KB84" s="311">
        <f t="shared" si="582"/>
        <v>1</v>
      </c>
      <c r="KC84" s="146">
        <f t="shared" si="583"/>
        <v>1</v>
      </c>
      <c r="KD84" s="310">
        <f t="shared" si="468"/>
        <v>0.777777777777778</v>
      </c>
      <c r="KI84" s="334">
        <f t="shared" ref="KI84:LB84" si="634">$AI84*KI$4/10000*$F84*KI$3/$KQ$1</f>
        <v>0</v>
      </c>
      <c r="KJ84" s="334">
        <f t="shared" si="634"/>
        <v>0</v>
      </c>
      <c r="KK84" s="334">
        <f t="shared" si="634"/>
        <v>0</v>
      </c>
      <c r="KL84" s="334">
        <f t="shared" si="634"/>
        <v>0</v>
      </c>
      <c r="KM84" s="334">
        <f t="shared" si="634"/>
        <v>0</v>
      </c>
      <c r="KN84" s="334">
        <f t="shared" si="634"/>
        <v>0</v>
      </c>
      <c r="KO84" s="334">
        <f t="shared" si="634"/>
        <v>0</v>
      </c>
      <c r="KP84" s="334">
        <f t="shared" si="634"/>
        <v>0</v>
      </c>
      <c r="KQ84" s="334">
        <f t="shared" si="634"/>
        <v>0</v>
      </c>
      <c r="KR84" s="334">
        <f t="shared" si="634"/>
        <v>0</v>
      </c>
      <c r="KS84" s="334">
        <f t="shared" si="634"/>
        <v>0</v>
      </c>
      <c r="KT84" s="334">
        <f t="shared" si="634"/>
        <v>0</v>
      </c>
      <c r="KU84" s="334">
        <f t="shared" si="634"/>
        <v>0</v>
      </c>
      <c r="KV84" s="334">
        <f t="shared" si="634"/>
        <v>0</v>
      </c>
      <c r="KW84" s="334">
        <f t="shared" si="634"/>
        <v>0</v>
      </c>
      <c r="KX84" s="334">
        <f t="shared" si="634"/>
        <v>0</v>
      </c>
      <c r="KY84" s="334">
        <f t="shared" si="634"/>
        <v>0</v>
      </c>
      <c r="KZ84" s="334">
        <f t="shared" si="634"/>
        <v>0</v>
      </c>
      <c r="LA84" s="334">
        <f t="shared" si="634"/>
        <v>0</v>
      </c>
      <c r="LB84" s="334">
        <f t="shared" si="634"/>
        <v>0</v>
      </c>
      <c r="LI84" s="79">
        <v>0</v>
      </c>
      <c r="LJ84" s="79">
        <v>0</v>
      </c>
      <c r="LK84" s="79">
        <v>0</v>
      </c>
      <c r="LN84" s="108"/>
      <c r="LO84" s="343">
        <v>0.05</v>
      </c>
      <c r="LP84" s="343">
        <v>0.05</v>
      </c>
      <c r="LQ84" s="343">
        <v>0.05</v>
      </c>
      <c r="LR84" s="343">
        <v>0.05</v>
      </c>
      <c r="LS84" s="343">
        <v>0.05</v>
      </c>
      <c r="LT84" s="343">
        <v>0.025</v>
      </c>
      <c r="LU84" s="343">
        <v>0.025</v>
      </c>
      <c r="LV84" s="343">
        <v>0.025</v>
      </c>
      <c r="LW84" s="343">
        <v>0.025</v>
      </c>
      <c r="LX84" s="343">
        <v>0.025</v>
      </c>
      <c r="LY84" s="343">
        <v>0.005</v>
      </c>
      <c r="LZ84" s="343">
        <v>0.005</v>
      </c>
      <c r="MA84" s="343">
        <v>0.005</v>
      </c>
      <c r="MB84" s="343">
        <v>0.005</v>
      </c>
      <c r="MC84" s="343">
        <v>0.005</v>
      </c>
      <c r="MD84" s="343">
        <v>0.0009</v>
      </c>
      <c r="ME84" s="343">
        <v>0.0009</v>
      </c>
      <c r="MF84" s="343">
        <v>0.0009</v>
      </c>
      <c r="MG84" s="343">
        <v>0.0009</v>
      </c>
      <c r="MH84" s="343">
        <v>0.0009</v>
      </c>
      <c r="MI84" s="343">
        <v>0.0006</v>
      </c>
      <c r="MJ84" s="343">
        <v>0.00045</v>
      </c>
      <c r="MK84" s="343">
        <v>0.0004</v>
      </c>
      <c r="ML84" s="343">
        <v>0.0003</v>
      </c>
      <c r="MM84" s="343">
        <v>0.00025</v>
      </c>
      <c r="MN84" s="343">
        <v>0.00025</v>
      </c>
      <c r="MO84" s="343">
        <v>0.0002</v>
      </c>
      <c r="MP84" s="343">
        <v>0.0002</v>
      </c>
      <c r="MQ84" s="343"/>
      <c r="MR84" s="104">
        <v>1</v>
      </c>
      <c r="MS84" s="104">
        <v>1</v>
      </c>
      <c r="MT84" s="104">
        <v>1</v>
      </c>
      <c r="MU84" s="104">
        <v>1</v>
      </c>
      <c r="MV84" s="104">
        <v>1</v>
      </c>
      <c r="MW84" s="104">
        <v>1</v>
      </c>
      <c r="MX84" s="91">
        <v>5</v>
      </c>
      <c r="MY84" s="91">
        <v>5</v>
      </c>
      <c r="MZ84" s="91">
        <v>5</v>
      </c>
      <c r="NA84" s="91">
        <v>5</v>
      </c>
      <c r="NB84" s="91">
        <v>5</v>
      </c>
      <c r="NC84" s="91">
        <v>5</v>
      </c>
      <c r="ND84" s="91">
        <v>5</v>
      </c>
      <c r="NE84" s="91">
        <v>5</v>
      </c>
      <c r="NF84" s="91">
        <v>5</v>
      </c>
      <c r="NG84" s="91">
        <v>10</v>
      </c>
      <c r="NH84" s="91">
        <v>10</v>
      </c>
      <c r="NI84" s="91">
        <v>10</v>
      </c>
      <c r="NJ84" s="91">
        <v>10</v>
      </c>
      <c r="NK84" s="91">
        <v>10</v>
      </c>
      <c r="NL84" s="91">
        <v>10</v>
      </c>
      <c r="NM84" s="91">
        <v>10</v>
      </c>
      <c r="NN84" s="91">
        <v>10</v>
      </c>
      <c r="NO84" s="91">
        <v>10</v>
      </c>
      <c r="NP84" s="91">
        <v>10</v>
      </c>
      <c r="NQ84" s="91">
        <v>10</v>
      </c>
      <c r="NR84" s="91">
        <v>10</v>
      </c>
      <c r="NS84" s="91">
        <v>10</v>
      </c>
      <c r="NT84" s="91"/>
      <c r="NU84" s="345">
        <f t="shared" si="585"/>
        <v>0.07</v>
      </c>
      <c r="NV84" s="345">
        <f t="shared" si="586"/>
        <v>0.14</v>
      </c>
      <c r="NW84" s="345">
        <f t="shared" si="587"/>
        <v>0.21</v>
      </c>
      <c r="NX84" s="345">
        <f t="shared" si="588"/>
        <v>0.28</v>
      </c>
      <c r="NY84" s="345">
        <f t="shared" si="589"/>
        <v>0.35</v>
      </c>
      <c r="NZ84" s="345">
        <f t="shared" si="590"/>
        <v>0.35</v>
      </c>
      <c r="OA84" s="345">
        <f t="shared" si="591"/>
        <v>0.14</v>
      </c>
      <c r="OB84" s="345">
        <f t="shared" si="592"/>
        <v>0.21</v>
      </c>
      <c r="OC84" s="345">
        <f t="shared" si="593"/>
        <v>0.28</v>
      </c>
      <c r="OD84" s="345">
        <f t="shared" si="594"/>
        <v>0.35</v>
      </c>
      <c r="OE84" s="345">
        <f t="shared" si="595"/>
        <v>0.14</v>
      </c>
      <c r="OF84" s="345">
        <f t="shared" si="596"/>
        <v>0.28</v>
      </c>
      <c r="OG84" s="345">
        <f t="shared" si="597"/>
        <v>0.42</v>
      </c>
      <c r="OH84" s="345">
        <f t="shared" si="598"/>
        <v>0.56</v>
      </c>
      <c r="OI84" s="345">
        <f t="shared" si="599"/>
        <v>0.7</v>
      </c>
      <c r="OJ84" s="345">
        <f t="shared" si="600"/>
        <v>0.126</v>
      </c>
      <c r="OK84" s="345">
        <f t="shared" si="601"/>
        <v>0.252</v>
      </c>
      <c r="OL84" s="345">
        <f t="shared" si="602"/>
        <v>0.378</v>
      </c>
      <c r="OM84" s="345">
        <f t="shared" si="603"/>
        <v>0.504</v>
      </c>
      <c r="ON84" s="345">
        <f t="shared" si="604"/>
        <v>0.63</v>
      </c>
      <c r="OO84" s="345">
        <f t="shared" si="605"/>
        <v>0.63</v>
      </c>
      <c r="OP84" s="345">
        <f t="shared" si="606"/>
        <v>0.63</v>
      </c>
      <c r="OQ84" s="345">
        <f t="shared" si="607"/>
        <v>0.7</v>
      </c>
      <c r="OR84" s="345">
        <f t="shared" si="608"/>
        <v>0.63</v>
      </c>
      <c r="OS84" s="345">
        <f t="shared" si="609"/>
        <v>0.6125</v>
      </c>
      <c r="OT84" s="345">
        <f t="shared" si="610"/>
        <v>0.7</v>
      </c>
      <c r="OU84" s="345">
        <f t="shared" si="611"/>
        <v>0.63</v>
      </c>
      <c r="OV84" s="345">
        <f t="shared" si="612"/>
        <v>0.7</v>
      </c>
      <c r="PE84" s="369"/>
      <c r="PF84" s="370">
        <f>PF$3*$F84*$AG84*PF$4/'[1]Sheet3 '!$AJ$5</f>
        <v>0.392</v>
      </c>
      <c r="PG84" s="370">
        <f>PG$3*$F84*$AG84*PG$4/'[1]Sheet3 '!$AJ$5</f>
        <v>0.39186</v>
      </c>
      <c r="PH84" s="370">
        <f>PH$3*$F84*$AG84*PH$4/'[1]Sheet3 '!$AJ$5</f>
        <v>0.392</v>
      </c>
      <c r="PI84" s="370">
        <f>PI$3*$F84*$AG84*PI$4/'[1]Sheet3 '!$AJ$5</f>
        <v>0.3528</v>
      </c>
      <c r="PJ84" s="370">
        <f>PJ$3*$F84*$AG84*PJ$4/'[1]Sheet3 '!$AJ$5</f>
        <v>0.3528</v>
      </c>
      <c r="PK84" s="370">
        <f>PK$3*$F84*$AG84*PK$4/'[1]Sheet3 '!$AJ$5</f>
        <v>0.336</v>
      </c>
      <c r="PL84" s="370">
        <f>PL$3*$F84*$AG84*PL$4/'[1]Sheet3 '!$AJ$5</f>
        <v>0.3024</v>
      </c>
      <c r="PM84" s="370">
        <f>PM$3*$F84*$AG84*PM$4/'[1]Sheet3 '!$AJ$5</f>
        <v>0.2856</v>
      </c>
      <c r="PN84" s="370">
        <f>PN$3*$F84*$AG84*PN$4/'[1]Sheet3 '!$AJ$5</f>
        <v>0.25928</v>
      </c>
      <c r="PO84" s="370">
        <f>PO$3*$F84*$AG84*PO$4/'[1]Sheet3 '!$AJ$5</f>
        <v>0.224</v>
      </c>
      <c r="PP84" s="370">
        <f>PP$3*$F84*$AG84*PP$4/'[1]Sheet3 '!$AJ$5</f>
        <v>0.2016</v>
      </c>
      <c r="PQ84" s="370">
        <f>PQ$3*$F84*$AG84*PQ$4/'[1]Sheet3 '!$AJ$5</f>
        <v>0.1792</v>
      </c>
      <c r="PR84" s="370">
        <f>PR$3*$F84*$AG84*PR$4/'[1]Sheet3 '!$AJ$5</f>
        <v>0.112</v>
      </c>
      <c r="PS84" s="367"/>
      <c r="PT84" s="367"/>
      <c r="PU84" s="367"/>
    </row>
    <row r="85" ht="16.2" spans="1:437">
      <c r="A85" s="39">
        <v>81</v>
      </c>
      <c r="B85" s="74" t="s">
        <v>733</v>
      </c>
      <c r="C85" s="39">
        <v>6</v>
      </c>
      <c r="D85" s="39">
        <v>27</v>
      </c>
      <c r="E85" s="39"/>
      <c r="F85" s="39">
        <v>1800</v>
      </c>
      <c r="G85" s="382" t="s">
        <v>566</v>
      </c>
      <c r="H85" s="39">
        <f t="shared" si="492"/>
        <v>1800</v>
      </c>
      <c r="I85" s="127" t="s">
        <v>734</v>
      </c>
      <c r="J85" s="39">
        <f>F85</f>
        <v>1800</v>
      </c>
      <c r="K85" s="127" t="s">
        <v>735</v>
      </c>
      <c r="L85" s="127"/>
      <c r="M85" s="128">
        <f t="shared" si="613"/>
        <v>81</v>
      </c>
      <c r="N85" s="39">
        <f t="shared" si="617"/>
        <v>0</v>
      </c>
      <c r="O85" s="39">
        <f t="shared" si="618"/>
        <v>0</v>
      </c>
      <c r="P85" s="39">
        <v>0</v>
      </c>
      <c r="Q85" s="140">
        <v>1.2499998</v>
      </c>
      <c r="R85" s="91">
        <v>10</v>
      </c>
      <c r="S85" s="141">
        <v>0</v>
      </c>
      <c r="T85" s="146">
        <f t="shared" si="493"/>
        <v>0.6</v>
      </c>
      <c r="U85" s="143">
        <f t="shared" si="625"/>
        <v>6</v>
      </c>
      <c r="V85" s="143" t="s">
        <v>287</v>
      </c>
      <c r="W85" s="147">
        <v>0</v>
      </c>
      <c r="X85" s="145">
        <v>15</v>
      </c>
      <c r="Y85" s="166">
        <v>1</v>
      </c>
      <c r="Z85" s="143" t="str">
        <f t="shared" si="470"/>
        <v>[[0,1],[0,1],[0,1],[0,1],[0,1],[0,1],[0,1],[0,1],[0,1],[0,1],[0,2],[0,4],[0,6],[0,8],[0,10],[0,20],[0,40],[0,60],[0,80],[0,100]]</v>
      </c>
      <c r="AA85" s="143">
        <v>1</v>
      </c>
      <c r="AB85" s="143">
        <v>1</v>
      </c>
      <c r="AC85" s="143" t="str">
        <f t="shared" si="494"/>
        <v>[[1,1],[1,1],[1,1],[1,1],[1,1],[1,1],[1,1],[1,1],[1,1],[1,1],[1,1],[1,1],[1,1],[1,1],[1,1],[1,1],[1,1],[1,1],[1,1],[1,1]]</v>
      </c>
      <c r="AD85" s="39">
        <v>0</v>
      </c>
      <c r="AE85" s="167">
        <v>0</v>
      </c>
      <c r="AF85" s="168">
        <f t="shared" si="478"/>
        <v>0</v>
      </c>
      <c r="AG85" s="168">
        <v>0.1</v>
      </c>
      <c r="AH85" s="168">
        <v>0</v>
      </c>
      <c r="AI85" s="186">
        <v>0</v>
      </c>
      <c r="AJ85" s="168">
        <v>0</v>
      </c>
      <c r="AK85" s="168">
        <v>0</v>
      </c>
      <c r="AL85" s="187">
        <v>0</v>
      </c>
      <c r="AM85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5" s="39" t="str">
        <f t="shared" si="471"/>
        <v>[[6,5],[6,2],[7,2]]</v>
      </c>
      <c r="AO85" s="195" t="str">
        <f t="shared" si="424"/>
        <v>[0,0,0]</v>
      </c>
      <c r="AP85" s="195">
        <v>0</v>
      </c>
      <c r="AQ85" s="195">
        <v>1</v>
      </c>
      <c r="AR85" s="195">
        <f t="shared" si="496"/>
        <v>1</v>
      </c>
      <c r="AS85" s="195">
        <v>1</v>
      </c>
      <c r="AT85" s="195">
        <v>1</v>
      </c>
      <c r="AU85" s="196" t="s">
        <v>587</v>
      </c>
      <c r="AV85" s="195">
        <v>4</v>
      </c>
      <c r="AW85" s="199">
        <v>16</v>
      </c>
      <c r="AX85" s="39">
        <v>1</v>
      </c>
      <c r="AY85" s="39">
        <v>0</v>
      </c>
      <c r="AZ85" s="96">
        <v>3</v>
      </c>
      <c r="BA85" s="96">
        <v>6</v>
      </c>
      <c r="BB85" s="96" t="s">
        <v>365</v>
      </c>
      <c r="BC85" s="39">
        <v>1</v>
      </c>
      <c r="BD85" s="115">
        <v>1.5</v>
      </c>
      <c r="BE85" s="39"/>
      <c r="BF85" s="39"/>
      <c r="BG85" s="39">
        <v>1</v>
      </c>
      <c r="BH85" s="39">
        <v>1</v>
      </c>
      <c r="BI85" s="115" t="s">
        <v>552</v>
      </c>
      <c r="BJ85" s="203">
        <v>1</v>
      </c>
      <c r="BK85" s="203">
        <v>1</v>
      </c>
      <c r="BL85" s="96">
        <f t="shared" si="629"/>
        <v>1800</v>
      </c>
      <c r="BM85" s="96" t="s">
        <v>291</v>
      </c>
      <c r="BN85" s="96">
        <v>1</v>
      </c>
      <c r="BO85" s="96" t="s">
        <v>579</v>
      </c>
      <c r="BP85" s="96" t="s">
        <v>489</v>
      </c>
      <c r="BQ85" s="104" t="s">
        <v>736</v>
      </c>
      <c r="BR85" s="104" t="s">
        <v>736</v>
      </c>
      <c r="BS85" s="128">
        <v>455</v>
      </c>
      <c r="BT85" s="128">
        <v>2</v>
      </c>
      <c r="BU85" s="220">
        <v>180</v>
      </c>
      <c r="BV85" s="220">
        <v>35</v>
      </c>
      <c r="BW85" s="127" t="s">
        <v>491</v>
      </c>
      <c r="BX85" s="218">
        <v>9</v>
      </c>
      <c r="BY85" s="128">
        <f t="shared" si="497"/>
        <v>10</v>
      </c>
      <c r="BZ85" s="219" t="str">
        <f t="shared" si="498"/>
        <v>[10,10,0,10]</v>
      </c>
      <c r="CA85" s="42">
        <v>0</v>
      </c>
      <c r="CB85" s="42">
        <v>0</v>
      </c>
      <c r="CC85" s="42">
        <v>0</v>
      </c>
      <c r="CD85" s="42">
        <v>0</v>
      </c>
      <c r="CE85" s="42">
        <v>1</v>
      </c>
      <c r="CF85" s="42">
        <v>0</v>
      </c>
      <c r="CG85" s="42">
        <v>1</v>
      </c>
      <c r="CH85" s="42" t="str">
        <f t="shared" si="490"/>
        <v>0,0,0,0,0,0,1</v>
      </c>
      <c r="CI85" s="42" t="str">
        <f t="shared" si="619"/>
        <v>"7|0,1,3|1|1|9998",</v>
      </c>
      <c r="CJ85" s="46"/>
      <c r="CK85" s="46"/>
      <c r="CL85" s="46"/>
      <c r="CM85" s="46"/>
      <c r="CN85" s="46"/>
      <c r="CO85" s="46"/>
      <c r="CP85" s="46"/>
      <c r="CQ85" s="128" t="s">
        <v>655</v>
      </c>
      <c r="CR85" s="42">
        <v>7</v>
      </c>
      <c r="CS85" s="53" t="s">
        <v>494</v>
      </c>
      <c r="CT85" s="53"/>
      <c r="CU85" s="42"/>
      <c r="CV85" s="42" t="str">
        <f t="shared" si="482"/>
        <v/>
      </c>
      <c r="CW85" s="42"/>
      <c r="CX85" s="42"/>
      <c r="CY85" s="42"/>
      <c r="CZ85" s="42"/>
      <c r="DA85" s="42" t="str">
        <f t="shared" si="483"/>
        <v/>
      </c>
      <c r="DB85" s="42"/>
      <c r="DC85" s="42"/>
      <c r="DD85" s="42"/>
      <c r="DE85" s="42"/>
      <c r="DF85" s="42" t="str">
        <f t="shared" si="484"/>
        <v/>
      </c>
      <c r="DG85" s="42"/>
      <c r="DH85" s="42"/>
      <c r="DI85" s="42"/>
      <c r="DJ85" s="42"/>
      <c r="DK85" s="42" t="str">
        <f t="shared" si="485"/>
        <v/>
      </c>
      <c r="DL85" s="42"/>
      <c r="DM85" s="42"/>
      <c r="DN85" s="42"/>
      <c r="DO85" s="42"/>
      <c r="DP85" s="42">
        <f t="shared" si="486"/>
        <v>7</v>
      </c>
      <c r="DQ85" s="42" t="s">
        <v>495</v>
      </c>
      <c r="DR85" s="42">
        <v>1</v>
      </c>
      <c r="DS85" s="42">
        <v>1</v>
      </c>
      <c r="DT85" s="42">
        <v>9998</v>
      </c>
      <c r="DU85" s="42"/>
      <c r="DV85" s="238">
        <f t="shared" si="487"/>
        <v>10</v>
      </c>
      <c r="DW85" s="238">
        <f t="shared" si="488"/>
        <v>10</v>
      </c>
      <c r="DX85" s="238">
        <v>0</v>
      </c>
      <c r="DY85" s="128">
        <f t="shared" si="499"/>
        <v>10</v>
      </c>
      <c r="DZ85" s="128"/>
      <c r="EK85" s="269">
        <f t="shared" si="500"/>
        <v>1980</v>
      </c>
      <c r="EL85" s="270">
        <v>0</v>
      </c>
      <c r="EM85" s="271">
        <v>6</v>
      </c>
      <c r="EN85" s="108">
        <v>5</v>
      </c>
      <c r="EO85" s="271">
        <v>6</v>
      </c>
      <c r="EP85" s="108">
        <v>2</v>
      </c>
      <c r="EQ85" s="271">
        <v>7</v>
      </c>
      <c r="ER85" s="108">
        <v>2</v>
      </c>
      <c r="ES85" s="108">
        <f t="shared" si="501"/>
        <v>6.22222222222222</v>
      </c>
      <c r="ET85" s="108">
        <f t="shared" si="502"/>
        <v>7.5</v>
      </c>
      <c r="EU85" s="283">
        <f t="shared" si="503"/>
        <v>0</v>
      </c>
      <c r="EV85" s="108">
        <f t="shared" si="504"/>
        <v>15</v>
      </c>
      <c r="EW85" s="293">
        <f t="shared" si="505"/>
        <v>0</v>
      </c>
      <c r="EX85" s="108">
        <f t="shared" si="506"/>
        <v>22.5</v>
      </c>
      <c r="EY85" s="294">
        <f t="shared" si="507"/>
        <v>0</v>
      </c>
      <c r="FB85" s="300"/>
      <c r="FC85" s="91"/>
      <c r="FG85" s="310"/>
      <c r="FH85" s="311">
        <v>0</v>
      </c>
      <c r="FI85" s="146">
        <v>1</v>
      </c>
      <c r="FJ85" s="310">
        <f t="shared" si="429"/>
        <v>0</v>
      </c>
      <c r="FK85" s="311">
        <f t="shared" si="508"/>
        <v>0</v>
      </c>
      <c r="FL85" s="146">
        <f t="shared" si="509"/>
        <v>1</v>
      </c>
      <c r="FM85" s="310">
        <f t="shared" si="430"/>
        <v>0</v>
      </c>
      <c r="FN85" s="311">
        <f t="shared" si="510"/>
        <v>0</v>
      </c>
      <c r="FO85" s="146">
        <f t="shared" si="511"/>
        <v>1</v>
      </c>
      <c r="FP85" s="310">
        <f t="shared" si="431"/>
        <v>0</v>
      </c>
      <c r="FQ85" s="311">
        <f t="shared" si="512"/>
        <v>0</v>
      </c>
      <c r="FR85" s="146">
        <f t="shared" si="513"/>
        <v>1</v>
      </c>
      <c r="FS85" s="310">
        <f t="shared" si="432"/>
        <v>0</v>
      </c>
      <c r="FT85" s="311">
        <f t="shared" si="514"/>
        <v>0</v>
      </c>
      <c r="FU85" s="146">
        <f t="shared" si="515"/>
        <v>1</v>
      </c>
      <c r="FV85" s="310">
        <f t="shared" si="433"/>
        <v>0</v>
      </c>
      <c r="FW85" s="311">
        <f t="shared" si="516"/>
        <v>0</v>
      </c>
      <c r="FX85" s="146">
        <f t="shared" si="517"/>
        <v>1</v>
      </c>
      <c r="FY85" s="310">
        <f t="shared" si="434"/>
        <v>0</v>
      </c>
      <c r="FZ85" s="311">
        <f t="shared" si="518"/>
        <v>0</v>
      </c>
      <c r="GA85" s="146">
        <f t="shared" si="519"/>
        <v>1</v>
      </c>
      <c r="GB85" s="310">
        <f t="shared" si="435"/>
        <v>0</v>
      </c>
      <c r="GC85" s="311">
        <f t="shared" si="520"/>
        <v>0</v>
      </c>
      <c r="GD85" s="146">
        <f t="shared" si="521"/>
        <v>1</v>
      </c>
      <c r="GE85" s="310">
        <f t="shared" si="436"/>
        <v>0</v>
      </c>
      <c r="GF85" s="311">
        <f t="shared" si="522"/>
        <v>0</v>
      </c>
      <c r="GG85" s="146">
        <f t="shared" si="523"/>
        <v>1</v>
      </c>
      <c r="GH85" s="310">
        <f t="shared" si="437"/>
        <v>0</v>
      </c>
      <c r="GI85" s="311">
        <f t="shared" si="524"/>
        <v>0</v>
      </c>
      <c r="GJ85" s="146">
        <f t="shared" si="525"/>
        <v>1</v>
      </c>
      <c r="GK85" s="310">
        <f t="shared" si="438"/>
        <v>0</v>
      </c>
      <c r="GL85" s="311">
        <f t="shared" si="526"/>
        <v>0</v>
      </c>
      <c r="GM85" s="146">
        <f t="shared" si="527"/>
        <v>2</v>
      </c>
      <c r="GN85" s="310">
        <f t="shared" si="439"/>
        <v>0</v>
      </c>
      <c r="GO85" s="311">
        <f t="shared" si="528"/>
        <v>0</v>
      </c>
      <c r="GP85" s="146">
        <f t="shared" si="529"/>
        <v>4</v>
      </c>
      <c r="GQ85" s="310">
        <f t="shared" si="440"/>
        <v>0</v>
      </c>
      <c r="GR85" s="311">
        <f t="shared" si="530"/>
        <v>0</v>
      </c>
      <c r="GS85" s="146">
        <f t="shared" si="531"/>
        <v>6</v>
      </c>
      <c r="GT85" s="310">
        <f t="shared" si="441"/>
        <v>0</v>
      </c>
      <c r="GU85" s="311">
        <f t="shared" si="532"/>
        <v>0</v>
      </c>
      <c r="GV85" s="146">
        <f t="shared" si="533"/>
        <v>8</v>
      </c>
      <c r="GW85" s="310">
        <f t="shared" si="442"/>
        <v>0</v>
      </c>
      <c r="GX85" s="311">
        <f t="shared" si="534"/>
        <v>0</v>
      </c>
      <c r="GY85" s="146">
        <f t="shared" si="535"/>
        <v>10</v>
      </c>
      <c r="GZ85" s="310">
        <f t="shared" si="443"/>
        <v>0</v>
      </c>
      <c r="HA85" s="311">
        <f t="shared" si="536"/>
        <v>0</v>
      </c>
      <c r="HB85" s="146">
        <f t="shared" si="537"/>
        <v>20</v>
      </c>
      <c r="HC85" s="310">
        <f t="shared" si="444"/>
        <v>0</v>
      </c>
      <c r="HD85" s="311">
        <f t="shared" si="538"/>
        <v>0</v>
      </c>
      <c r="HE85" s="146">
        <f t="shared" si="539"/>
        <v>40</v>
      </c>
      <c r="HF85" s="310">
        <f t="shared" si="445"/>
        <v>0</v>
      </c>
      <c r="HG85" s="311">
        <f t="shared" si="540"/>
        <v>0</v>
      </c>
      <c r="HH85" s="146">
        <f t="shared" si="541"/>
        <v>60</v>
      </c>
      <c r="HI85" s="310">
        <f t="shared" si="446"/>
        <v>0</v>
      </c>
      <c r="HJ85" s="311">
        <f t="shared" si="542"/>
        <v>0</v>
      </c>
      <c r="HK85" s="146">
        <f t="shared" si="543"/>
        <v>80</v>
      </c>
      <c r="HL85" s="310">
        <f t="shared" si="447"/>
        <v>0</v>
      </c>
      <c r="HM85" s="311">
        <f t="shared" si="544"/>
        <v>0</v>
      </c>
      <c r="HN85" s="146">
        <f t="shared" si="545"/>
        <v>100</v>
      </c>
      <c r="HO85" s="310">
        <f t="shared" si="448"/>
        <v>0</v>
      </c>
      <c r="HQ85" s="300"/>
      <c r="HR85" s="91"/>
      <c r="HV85" s="310"/>
      <c r="HW85" s="311">
        <v>1</v>
      </c>
      <c r="HX85" s="146">
        <v>1</v>
      </c>
      <c r="HY85" s="310">
        <f t="shared" si="449"/>
        <v>0.0002</v>
      </c>
      <c r="HZ85" s="311">
        <f t="shared" si="546"/>
        <v>1</v>
      </c>
      <c r="IA85" s="146">
        <f t="shared" si="547"/>
        <v>1</v>
      </c>
      <c r="IB85" s="310">
        <f t="shared" si="450"/>
        <v>0.0004</v>
      </c>
      <c r="IC85" s="311">
        <f t="shared" si="548"/>
        <v>1</v>
      </c>
      <c r="ID85" s="146">
        <f t="shared" si="549"/>
        <v>1</v>
      </c>
      <c r="IE85" s="310">
        <f t="shared" si="451"/>
        <v>0.0006</v>
      </c>
      <c r="IF85" s="311">
        <f t="shared" si="550"/>
        <v>1</v>
      </c>
      <c r="IG85" s="146">
        <f t="shared" si="551"/>
        <v>1</v>
      </c>
      <c r="IH85" s="310">
        <f t="shared" si="452"/>
        <v>0.000800000000000001</v>
      </c>
      <c r="II85" s="311">
        <f t="shared" si="552"/>
        <v>1</v>
      </c>
      <c r="IJ85" s="146">
        <f t="shared" si="553"/>
        <v>1</v>
      </c>
      <c r="IK85" s="310">
        <f t="shared" si="453"/>
        <v>0.001</v>
      </c>
      <c r="IL85" s="311">
        <f t="shared" si="554"/>
        <v>1</v>
      </c>
      <c r="IM85" s="146">
        <f t="shared" si="555"/>
        <v>1</v>
      </c>
      <c r="IN85" s="310">
        <f t="shared" si="454"/>
        <v>0.002</v>
      </c>
      <c r="IO85" s="311">
        <f t="shared" si="556"/>
        <v>1</v>
      </c>
      <c r="IP85" s="146">
        <f t="shared" si="557"/>
        <v>1</v>
      </c>
      <c r="IQ85" s="310">
        <f t="shared" si="455"/>
        <v>0.004</v>
      </c>
      <c r="IR85" s="311">
        <f t="shared" si="558"/>
        <v>1</v>
      </c>
      <c r="IS85" s="146">
        <f t="shared" si="559"/>
        <v>1</v>
      </c>
      <c r="IT85" s="310">
        <f t="shared" si="456"/>
        <v>0.006</v>
      </c>
      <c r="IU85" s="311">
        <f t="shared" si="560"/>
        <v>1</v>
      </c>
      <c r="IV85" s="146">
        <f t="shared" si="561"/>
        <v>1</v>
      </c>
      <c r="IW85" s="310">
        <f t="shared" si="457"/>
        <v>0.00800000000000001</v>
      </c>
      <c r="IX85" s="311">
        <f t="shared" si="562"/>
        <v>1</v>
      </c>
      <c r="IY85" s="146">
        <f t="shared" si="563"/>
        <v>1</v>
      </c>
      <c r="IZ85" s="310">
        <f t="shared" si="458"/>
        <v>0.01</v>
      </c>
      <c r="JA85" s="311">
        <f t="shared" si="564"/>
        <v>1</v>
      </c>
      <c r="JB85" s="146">
        <f t="shared" si="565"/>
        <v>1</v>
      </c>
      <c r="JC85" s="310">
        <f t="shared" si="459"/>
        <v>0.02</v>
      </c>
      <c r="JD85" s="311">
        <f t="shared" si="566"/>
        <v>1</v>
      </c>
      <c r="JE85" s="146">
        <f t="shared" si="567"/>
        <v>1</v>
      </c>
      <c r="JF85" s="310">
        <f t="shared" si="460"/>
        <v>0.04</v>
      </c>
      <c r="JG85" s="311">
        <f t="shared" si="568"/>
        <v>1</v>
      </c>
      <c r="JH85" s="146">
        <f t="shared" si="569"/>
        <v>1</v>
      </c>
      <c r="JI85" s="310">
        <f t="shared" si="461"/>
        <v>0.06</v>
      </c>
      <c r="JJ85" s="311">
        <f t="shared" si="570"/>
        <v>1</v>
      </c>
      <c r="JK85" s="146">
        <f t="shared" si="571"/>
        <v>1</v>
      </c>
      <c r="JL85" s="310">
        <f t="shared" si="462"/>
        <v>0.0800000000000001</v>
      </c>
      <c r="JM85" s="311">
        <f t="shared" si="572"/>
        <v>1</v>
      </c>
      <c r="JN85" s="146">
        <f t="shared" si="573"/>
        <v>1</v>
      </c>
      <c r="JO85" s="310">
        <f t="shared" si="463"/>
        <v>0.1</v>
      </c>
      <c r="JP85" s="311">
        <f t="shared" si="574"/>
        <v>1</v>
      </c>
      <c r="JQ85" s="146">
        <f t="shared" si="575"/>
        <v>1</v>
      </c>
      <c r="JR85" s="310">
        <f t="shared" si="464"/>
        <v>0.2</v>
      </c>
      <c r="JS85" s="311">
        <f t="shared" si="576"/>
        <v>1</v>
      </c>
      <c r="JT85" s="146">
        <f t="shared" si="577"/>
        <v>1</v>
      </c>
      <c r="JU85" s="310">
        <f t="shared" si="465"/>
        <v>0.4</v>
      </c>
      <c r="JV85" s="311">
        <f t="shared" si="578"/>
        <v>1</v>
      </c>
      <c r="JW85" s="146">
        <f t="shared" si="579"/>
        <v>1</v>
      </c>
      <c r="JX85" s="310">
        <f t="shared" si="466"/>
        <v>0.600000000000001</v>
      </c>
      <c r="JY85" s="311">
        <f t="shared" si="580"/>
        <v>1</v>
      </c>
      <c r="JZ85" s="146">
        <f t="shared" si="581"/>
        <v>1</v>
      </c>
      <c r="KA85" s="310">
        <f t="shared" si="467"/>
        <v>0.800000000000001</v>
      </c>
      <c r="KB85" s="311">
        <f t="shared" si="582"/>
        <v>1</v>
      </c>
      <c r="KC85" s="146">
        <f t="shared" si="583"/>
        <v>1</v>
      </c>
      <c r="KD85" s="310">
        <f t="shared" si="468"/>
        <v>1</v>
      </c>
      <c r="KI85" s="334">
        <f t="shared" ref="KI85:LB85" si="635">$AI85*KI$4/10000*$F85*KI$3/$KQ$1</f>
        <v>0</v>
      </c>
      <c r="KJ85" s="334">
        <f t="shared" si="635"/>
        <v>0</v>
      </c>
      <c r="KK85" s="334">
        <f t="shared" si="635"/>
        <v>0</v>
      </c>
      <c r="KL85" s="334">
        <f t="shared" si="635"/>
        <v>0</v>
      </c>
      <c r="KM85" s="334">
        <f t="shared" si="635"/>
        <v>0</v>
      </c>
      <c r="KN85" s="334">
        <f t="shared" si="635"/>
        <v>0</v>
      </c>
      <c r="KO85" s="334">
        <f t="shared" si="635"/>
        <v>0</v>
      </c>
      <c r="KP85" s="334">
        <f t="shared" si="635"/>
        <v>0</v>
      </c>
      <c r="KQ85" s="334">
        <f t="shared" si="635"/>
        <v>0</v>
      </c>
      <c r="KR85" s="334">
        <f t="shared" si="635"/>
        <v>0</v>
      </c>
      <c r="KS85" s="334">
        <f t="shared" si="635"/>
        <v>0</v>
      </c>
      <c r="KT85" s="334">
        <f t="shared" si="635"/>
        <v>0</v>
      </c>
      <c r="KU85" s="334">
        <f t="shared" si="635"/>
        <v>0</v>
      </c>
      <c r="KV85" s="334">
        <f t="shared" si="635"/>
        <v>0</v>
      </c>
      <c r="KW85" s="334">
        <f t="shared" si="635"/>
        <v>0</v>
      </c>
      <c r="KX85" s="334">
        <f t="shared" si="635"/>
        <v>0</v>
      </c>
      <c r="KY85" s="334">
        <f t="shared" si="635"/>
        <v>0</v>
      </c>
      <c r="KZ85" s="334">
        <f t="shared" si="635"/>
        <v>0</v>
      </c>
      <c r="LA85" s="334">
        <f t="shared" si="635"/>
        <v>0</v>
      </c>
      <c r="LB85" s="334">
        <f t="shared" si="635"/>
        <v>0</v>
      </c>
      <c r="LI85" s="79">
        <v>0</v>
      </c>
      <c r="LJ85" s="79">
        <v>0</v>
      </c>
      <c r="LK85" s="79">
        <v>0</v>
      </c>
      <c r="LN85" s="108"/>
      <c r="LO85" s="343">
        <v>0.05</v>
      </c>
      <c r="LP85" s="343">
        <v>0.05</v>
      </c>
      <c r="LQ85" s="343">
        <v>0.05</v>
      </c>
      <c r="LR85" s="343">
        <v>0.05</v>
      </c>
      <c r="LS85" s="343">
        <v>0.05</v>
      </c>
      <c r="LT85" s="343">
        <v>0.025</v>
      </c>
      <c r="LU85" s="343">
        <v>0.025</v>
      </c>
      <c r="LV85" s="343">
        <v>0.025</v>
      </c>
      <c r="LW85" s="343">
        <v>0.025</v>
      </c>
      <c r="LX85" s="343">
        <v>0.025</v>
      </c>
      <c r="LY85" s="343">
        <v>0.005</v>
      </c>
      <c r="LZ85" s="343">
        <v>0.005</v>
      </c>
      <c r="MA85" s="343">
        <v>0.005</v>
      </c>
      <c r="MB85" s="343">
        <v>0.005</v>
      </c>
      <c r="MC85" s="343">
        <v>0.005</v>
      </c>
      <c r="MD85" s="343">
        <v>0.0009</v>
      </c>
      <c r="ME85" s="343">
        <v>0.0009</v>
      </c>
      <c r="MF85" s="343">
        <v>0.0009</v>
      </c>
      <c r="MG85" s="343">
        <v>0.0009</v>
      </c>
      <c r="MH85" s="343">
        <v>0.0009</v>
      </c>
      <c r="MI85" s="343">
        <v>0.0006</v>
      </c>
      <c r="MJ85" s="343">
        <v>0.00045</v>
      </c>
      <c r="MK85" s="343">
        <v>0.0004</v>
      </c>
      <c r="ML85" s="343">
        <v>0.0003</v>
      </c>
      <c r="MM85" s="343">
        <v>0.00025</v>
      </c>
      <c r="MN85" s="343">
        <v>0.00025</v>
      </c>
      <c r="MO85" s="343">
        <v>0.0002</v>
      </c>
      <c r="MP85" s="343">
        <v>0.0002</v>
      </c>
      <c r="MQ85" s="343"/>
      <c r="MR85" s="104">
        <v>1</v>
      </c>
      <c r="MS85" s="104">
        <v>1</v>
      </c>
      <c r="MT85" s="104">
        <v>1</v>
      </c>
      <c r="MU85" s="104">
        <v>1</v>
      </c>
      <c r="MV85" s="104">
        <v>1</v>
      </c>
      <c r="MW85" s="104">
        <v>1</v>
      </c>
      <c r="MX85" s="91">
        <v>5</v>
      </c>
      <c r="MY85" s="91">
        <v>5</v>
      </c>
      <c r="MZ85" s="91">
        <v>5</v>
      </c>
      <c r="NA85" s="91">
        <v>5</v>
      </c>
      <c r="NB85" s="91">
        <v>5</v>
      </c>
      <c r="NC85" s="91">
        <v>5</v>
      </c>
      <c r="ND85" s="91">
        <v>5</v>
      </c>
      <c r="NE85" s="91">
        <v>5</v>
      </c>
      <c r="NF85" s="91">
        <v>5</v>
      </c>
      <c r="NG85" s="91">
        <v>10</v>
      </c>
      <c r="NH85" s="91">
        <v>10</v>
      </c>
      <c r="NI85" s="91">
        <v>10</v>
      </c>
      <c r="NJ85" s="91">
        <v>10</v>
      </c>
      <c r="NK85" s="91">
        <v>10</v>
      </c>
      <c r="NL85" s="91">
        <v>10</v>
      </c>
      <c r="NM85" s="91">
        <v>10</v>
      </c>
      <c r="NN85" s="91">
        <v>10</v>
      </c>
      <c r="NO85" s="91">
        <v>10</v>
      </c>
      <c r="NP85" s="91">
        <v>10</v>
      </c>
      <c r="NQ85" s="91">
        <v>10</v>
      </c>
      <c r="NR85" s="91">
        <v>10</v>
      </c>
      <c r="NS85" s="91">
        <v>10</v>
      </c>
      <c r="NT85" s="91"/>
      <c r="NU85" s="345">
        <f t="shared" si="585"/>
        <v>0.09</v>
      </c>
      <c r="NV85" s="345">
        <f t="shared" si="586"/>
        <v>0.18</v>
      </c>
      <c r="NW85" s="345">
        <f t="shared" si="587"/>
        <v>0.27</v>
      </c>
      <c r="NX85" s="345">
        <f t="shared" si="588"/>
        <v>0.36</v>
      </c>
      <c r="NY85" s="345">
        <f t="shared" si="589"/>
        <v>0.45</v>
      </c>
      <c r="NZ85" s="345">
        <f t="shared" si="590"/>
        <v>0.45</v>
      </c>
      <c r="OA85" s="345">
        <f t="shared" si="591"/>
        <v>0.18</v>
      </c>
      <c r="OB85" s="345">
        <f t="shared" si="592"/>
        <v>0.27</v>
      </c>
      <c r="OC85" s="345">
        <f t="shared" si="593"/>
        <v>0.36</v>
      </c>
      <c r="OD85" s="345">
        <f t="shared" si="594"/>
        <v>0.45</v>
      </c>
      <c r="OE85" s="345">
        <f t="shared" si="595"/>
        <v>0.18</v>
      </c>
      <c r="OF85" s="345">
        <f t="shared" si="596"/>
        <v>0.36</v>
      </c>
      <c r="OG85" s="345">
        <f t="shared" si="597"/>
        <v>0.54</v>
      </c>
      <c r="OH85" s="345">
        <f t="shared" si="598"/>
        <v>0.72</v>
      </c>
      <c r="OI85" s="345">
        <f t="shared" si="599"/>
        <v>0.9</v>
      </c>
      <c r="OJ85" s="345">
        <f t="shared" si="600"/>
        <v>0.162</v>
      </c>
      <c r="OK85" s="345">
        <f t="shared" si="601"/>
        <v>0.324</v>
      </c>
      <c r="OL85" s="345">
        <f t="shared" si="602"/>
        <v>0.486</v>
      </c>
      <c r="OM85" s="345">
        <f t="shared" si="603"/>
        <v>0.648</v>
      </c>
      <c r="ON85" s="345">
        <f t="shared" si="604"/>
        <v>0.81</v>
      </c>
      <c r="OO85" s="345">
        <f t="shared" si="605"/>
        <v>0.81</v>
      </c>
      <c r="OP85" s="345">
        <f t="shared" si="606"/>
        <v>0.81</v>
      </c>
      <c r="OQ85" s="345">
        <f t="shared" si="607"/>
        <v>0.9</v>
      </c>
      <c r="OR85" s="345">
        <f t="shared" si="608"/>
        <v>0.81</v>
      </c>
      <c r="OS85" s="345">
        <f t="shared" si="609"/>
        <v>0.7875</v>
      </c>
      <c r="OT85" s="345">
        <f t="shared" si="610"/>
        <v>0.9</v>
      </c>
      <c r="OU85" s="345">
        <f t="shared" si="611"/>
        <v>0.81</v>
      </c>
      <c r="OV85" s="345">
        <f t="shared" si="612"/>
        <v>0.9</v>
      </c>
      <c r="PE85" s="369"/>
      <c r="PF85" s="370">
        <f>PF$3*$F85*$AG85*PF$4/'[1]Sheet3 '!$AJ$5</f>
        <v>0.504</v>
      </c>
      <c r="PG85" s="370">
        <f>PG$3*$F85*$AG85*PG$4/'[1]Sheet3 '!$AJ$5</f>
        <v>0.50382</v>
      </c>
      <c r="PH85" s="370">
        <f>PH$3*$F85*$AG85*PH$4/'[1]Sheet3 '!$AJ$5</f>
        <v>0.504</v>
      </c>
      <c r="PI85" s="370">
        <f>PI$3*$F85*$AG85*PI$4/'[1]Sheet3 '!$AJ$5</f>
        <v>0.4536</v>
      </c>
      <c r="PJ85" s="370">
        <f>PJ$3*$F85*$AG85*PJ$4/'[1]Sheet3 '!$AJ$5</f>
        <v>0.4536</v>
      </c>
      <c r="PK85" s="370">
        <f>PK$3*$F85*$AG85*PK$4/'[1]Sheet3 '!$AJ$5</f>
        <v>0.432</v>
      </c>
      <c r="PL85" s="370">
        <f>PL$3*$F85*$AG85*PL$4/'[1]Sheet3 '!$AJ$5</f>
        <v>0.3888</v>
      </c>
      <c r="PM85" s="370">
        <f>PM$3*$F85*$AG85*PM$4/'[1]Sheet3 '!$AJ$5</f>
        <v>0.3672</v>
      </c>
      <c r="PN85" s="370">
        <f>PN$3*$F85*$AG85*PN$4/'[1]Sheet3 '!$AJ$5</f>
        <v>0.33336</v>
      </c>
      <c r="PO85" s="370">
        <f>PO$3*$F85*$AG85*PO$4/'[1]Sheet3 '!$AJ$5</f>
        <v>0.288</v>
      </c>
      <c r="PP85" s="370">
        <f>PP$3*$F85*$AG85*PP$4/'[1]Sheet3 '!$AJ$5</f>
        <v>0.2592</v>
      </c>
      <c r="PQ85" s="370">
        <f>PQ$3*$F85*$AG85*PQ$4/'[1]Sheet3 '!$AJ$5</f>
        <v>0.2304</v>
      </c>
      <c r="PR85" s="370">
        <f>PR$3*$F85*$AG85*PR$4/'[1]Sheet3 '!$AJ$5</f>
        <v>0.144</v>
      </c>
      <c r="PS85" s="367"/>
      <c r="PT85" s="367"/>
      <c r="PU85" s="367"/>
    </row>
    <row r="86" ht="16.2" spans="1:437">
      <c r="A86" s="39">
        <v>82</v>
      </c>
      <c r="B86" s="74" t="s">
        <v>737</v>
      </c>
      <c r="C86" s="39">
        <v>6</v>
      </c>
      <c r="D86" s="39">
        <v>32</v>
      </c>
      <c r="E86" s="39"/>
      <c r="F86" s="115">
        <v>1700</v>
      </c>
      <c r="G86" s="382" t="s">
        <v>566</v>
      </c>
      <c r="H86" s="39">
        <f t="shared" si="492"/>
        <v>1700</v>
      </c>
      <c r="I86" s="127" t="s">
        <v>738</v>
      </c>
      <c r="J86" s="74">
        <v>750</v>
      </c>
      <c r="K86" s="127" t="s">
        <v>739</v>
      </c>
      <c r="L86" s="127"/>
      <c r="M86" s="128">
        <f t="shared" si="613"/>
        <v>82</v>
      </c>
      <c r="N86" s="39">
        <f t="shared" si="617"/>
        <v>0</v>
      </c>
      <c r="O86" s="39">
        <f t="shared" si="618"/>
        <v>0</v>
      </c>
      <c r="P86" s="39">
        <v>0</v>
      </c>
      <c r="Q86" s="140">
        <v>1.9097218</v>
      </c>
      <c r="R86" s="91">
        <v>10</v>
      </c>
      <c r="S86" s="141">
        <v>0</v>
      </c>
      <c r="T86" s="146">
        <f t="shared" si="493"/>
        <v>0.566667</v>
      </c>
      <c r="U86" s="143">
        <f t="shared" si="625"/>
        <v>6</v>
      </c>
      <c r="V86" s="143" t="s">
        <v>287</v>
      </c>
      <c r="W86" s="147">
        <v>0</v>
      </c>
      <c r="X86" s="145">
        <v>15</v>
      </c>
      <c r="Y86" s="166">
        <v>1</v>
      </c>
      <c r="Z86" s="143" t="str">
        <f t="shared" si="470"/>
        <v>[[0,1],[0,1],[0,1],[0,1],[0,1],[0,1],[0,1],[0,1],[0,1],[0,1],[0,2],[0,4],[0,6],[0,8],[0,10],[0,20],[0,40],[0,60],[0,80],[0,100]]</v>
      </c>
      <c r="AA86" s="143">
        <v>1</v>
      </c>
      <c r="AB86" s="143">
        <v>1</v>
      </c>
      <c r="AC86" s="143" t="str">
        <f t="shared" si="494"/>
        <v>[[1,1],[1,1],[1,1],[1,1],[1,1],[1,1],[1,1],[1,1],[1,1],[1,1],[1,1],[1,1],[1,1],[1,1],[1,1],[1,1],[1,1],[1,1],[1,1],[1,1]]</v>
      </c>
      <c r="AD86" s="39">
        <v>0</v>
      </c>
      <c r="AE86" s="167">
        <v>0</v>
      </c>
      <c r="AF86" s="168">
        <f t="shared" si="478"/>
        <v>0</v>
      </c>
      <c r="AG86" s="168">
        <v>0.1</v>
      </c>
      <c r="AH86" s="168">
        <v>0</v>
      </c>
      <c r="AI86" s="186">
        <v>0</v>
      </c>
      <c r="AJ86" s="168">
        <v>0</v>
      </c>
      <c r="AK86" s="168">
        <v>0</v>
      </c>
      <c r="AL86" s="187">
        <v>0</v>
      </c>
      <c r="AM86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6" s="39" t="str">
        <f t="shared" si="471"/>
        <v>[[10,5],[12,2],[15,2]]</v>
      </c>
      <c r="AO86" s="195" t="str">
        <f t="shared" si="424"/>
        <v>[0,0,0]</v>
      </c>
      <c r="AP86" s="195">
        <v>0</v>
      </c>
      <c r="AQ86" s="195">
        <v>1</v>
      </c>
      <c r="AR86" s="195">
        <f t="shared" si="496"/>
        <v>1</v>
      </c>
      <c r="AS86" s="195">
        <v>1</v>
      </c>
      <c r="AT86" s="195">
        <v>1</v>
      </c>
      <c r="AU86" s="196" t="s">
        <v>587</v>
      </c>
      <c r="AV86" s="195">
        <v>4</v>
      </c>
      <c r="AW86" s="199">
        <v>16</v>
      </c>
      <c r="AX86" s="39">
        <v>1</v>
      </c>
      <c r="AY86" s="39">
        <v>0</v>
      </c>
      <c r="AZ86" s="96">
        <v>3</v>
      </c>
      <c r="BA86" s="96">
        <v>6</v>
      </c>
      <c r="BB86" s="96" t="s">
        <v>537</v>
      </c>
      <c r="BC86" s="39">
        <v>1</v>
      </c>
      <c r="BD86" s="115">
        <v>1.5</v>
      </c>
      <c r="BE86" s="39"/>
      <c r="BF86" s="39"/>
      <c r="BG86" s="39">
        <v>1</v>
      </c>
      <c r="BH86" s="39">
        <v>1</v>
      </c>
      <c r="BI86" s="115" t="s">
        <v>740</v>
      </c>
      <c r="BJ86" s="203">
        <v>1</v>
      </c>
      <c r="BK86" s="203">
        <v>1</v>
      </c>
      <c r="BL86" s="96">
        <f t="shared" si="629"/>
        <v>1700</v>
      </c>
      <c r="BM86" s="96" t="s">
        <v>291</v>
      </c>
      <c r="BN86" s="96">
        <v>1</v>
      </c>
      <c r="BO86" s="96" t="s">
        <v>292</v>
      </c>
      <c r="BP86" s="96" t="s">
        <v>489</v>
      </c>
      <c r="BQ86" s="207" t="s">
        <v>741</v>
      </c>
      <c r="BR86" s="207" t="s">
        <v>741</v>
      </c>
      <c r="BS86" s="128">
        <v>40020</v>
      </c>
      <c r="BT86" s="128">
        <v>2</v>
      </c>
      <c r="BU86" s="128">
        <v>10</v>
      </c>
      <c r="BV86" s="128">
        <v>12</v>
      </c>
      <c r="BW86" s="127" t="s">
        <v>518</v>
      </c>
      <c r="BX86" s="218">
        <v>7</v>
      </c>
      <c r="BY86" s="128">
        <f t="shared" si="497"/>
        <v>10</v>
      </c>
      <c r="BZ86" s="219" t="str">
        <f t="shared" si="498"/>
        <v>[10,10,0,10]</v>
      </c>
      <c r="CA86" s="42">
        <v>0</v>
      </c>
      <c r="CB86" s="42">
        <v>0</v>
      </c>
      <c r="CC86" s="42">
        <v>0</v>
      </c>
      <c r="CD86" s="42">
        <v>1</v>
      </c>
      <c r="CE86" s="42">
        <v>1</v>
      </c>
      <c r="CF86" s="42">
        <v>0</v>
      </c>
      <c r="CG86" s="42">
        <v>1</v>
      </c>
      <c r="CH86" s="42" t="str">
        <f t="shared" si="490"/>
        <v>0,0,0,0,0,0,0</v>
      </c>
      <c r="CI86" s="42" t="str">
        <f t="shared" si="619"/>
        <v>"4|0,1,3|0|0|1700","7|2|0|0|1700",</v>
      </c>
      <c r="CJ86" s="46"/>
      <c r="CK86" s="46"/>
      <c r="CL86" s="46"/>
      <c r="CM86" s="46"/>
      <c r="CN86" s="46"/>
      <c r="CO86" s="46"/>
      <c r="CP86" s="46"/>
      <c r="CQ86" s="46"/>
      <c r="CR86" s="46"/>
      <c r="CS86" s="53" t="s">
        <v>297</v>
      </c>
      <c r="CT86" s="53">
        <v>1</v>
      </c>
      <c r="CU86" s="42"/>
      <c r="CV86" s="42" t="str">
        <f t="shared" si="482"/>
        <v/>
      </c>
      <c r="CW86" s="42"/>
      <c r="CX86" s="42"/>
      <c r="CY86" s="42"/>
      <c r="CZ86" s="42"/>
      <c r="DA86" s="42" t="str">
        <f t="shared" si="483"/>
        <v/>
      </c>
      <c r="DB86" s="42"/>
      <c r="DC86" s="42"/>
      <c r="DD86" s="42"/>
      <c r="DE86" s="42"/>
      <c r="DF86" s="42" t="str">
        <f t="shared" si="484"/>
        <v/>
      </c>
      <c r="DG86" s="42"/>
      <c r="DH86" s="42"/>
      <c r="DI86" s="42"/>
      <c r="DJ86" s="42"/>
      <c r="DK86" s="42">
        <f t="shared" si="485"/>
        <v>4</v>
      </c>
      <c r="DL86" s="42" t="s">
        <v>495</v>
      </c>
      <c r="DM86" s="42">
        <v>0</v>
      </c>
      <c r="DN86" s="42">
        <v>0</v>
      </c>
      <c r="DO86" s="42">
        <f>F86</f>
        <v>1700</v>
      </c>
      <c r="DP86" s="42">
        <f t="shared" si="486"/>
        <v>7</v>
      </c>
      <c r="DQ86" s="42">
        <v>2</v>
      </c>
      <c r="DR86" s="42">
        <v>0</v>
      </c>
      <c r="DS86" s="42">
        <v>0</v>
      </c>
      <c r="DT86" s="42">
        <f>F86</f>
        <v>1700</v>
      </c>
      <c r="DU86" s="42"/>
      <c r="DV86" s="238">
        <f t="shared" si="487"/>
        <v>10</v>
      </c>
      <c r="DW86" s="238">
        <f t="shared" si="488"/>
        <v>10</v>
      </c>
      <c r="DX86" s="238">
        <v>0</v>
      </c>
      <c r="DY86" s="128">
        <f t="shared" si="499"/>
        <v>10</v>
      </c>
      <c r="DZ86" s="128"/>
      <c r="EK86" s="269">
        <f t="shared" si="500"/>
        <v>1870</v>
      </c>
      <c r="EL86" s="270">
        <v>0</v>
      </c>
      <c r="EM86" s="271">
        <v>10</v>
      </c>
      <c r="EN86" s="108">
        <v>5</v>
      </c>
      <c r="EO86" s="271">
        <v>12</v>
      </c>
      <c r="EP86" s="108">
        <v>2</v>
      </c>
      <c r="EQ86" s="271">
        <v>15</v>
      </c>
      <c r="ER86" s="108">
        <v>2</v>
      </c>
      <c r="ES86" s="108">
        <f t="shared" si="501"/>
        <v>11.5555555555556</v>
      </c>
      <c r="ET86" s="108">
        <f t="shared" si="502"/>
        <v>7.5</v>
      </c>
      <c r="EU86" s="283">
        <f t="shared" si="503"/>
        <v>0</v>
      </c>
      <c r="EV86" s="108">
        <f t="shared" si="504"/>
        <v>15</v>
      </c>
      <c r="EW86" s="293">
        <f t="shared" si="505"/>
        <v>0</v>
      </c>
      <c r="EX86" s="108">
        <f t="shared" si="506"/>
        <v>22.5</v>
      </c>
      <c r="EY86" s="294">
        <f t="shared" si="507"/>
        <v>0</v>
      </c>
      <c r="FB86" s="300"/>
      <c r="FC86" s="91"/>
      <c r="FG86" s="310"/>
      <c r="FH86" s="311">
        <v>0</v>
      </c>
      <c r="FI86" s="146">
        <v>1</v>
      </c>
      <c r="FJ86" s="310">
        <f t="shared" si="429"/>
        <v>0</v>
      </c>
      <c r="FK86" s="311">
        <f t="shared" si="508"/>
        <v>0</v>
      </c>
      <c r="FL86" s="146">
        <f t="shared" si="509"/>
        <v>1</v>
      </c>
      <c r="FM86" s="310">
        <f t="shared" si="430"/>
        <v>0</v>
      </c>
      <c r="FN86" s="311">
        <f t="shared" si="510"/>
        <v>0</v>
      </c>
      <c r="FO86" s="146">
        <f t="shared" si="511"/>
        <v>1</v>
      </c>
      <c r="FP86" s="310">
        <f t="shared" si="431"/>
        <v>0</v>
      </c>
      <c r="FQ86" s="311">
        <f t="shared" si="512"/>
        <v>0</v>
      </c>
      <c r="FR86" s="146">
        <f t="shared" si="513"/>
        <v>1</v>
      </c>
      <c r="FS86" s="310">
        <f t="shared" si="432"/>
        <v>0</v>
      </c>
      <c r="FT86" s="311">
        <f t="shared" si="514"/>
        <v>0</v>
      </c>
      <c r="FU86" s="146">
        <f t="shared" si="515"/>
        <v>1</v>
      </c>
      <c r="FV86" s="310">
        <f t="shared" si="433"/>
        <v>0</v>
      </c>
      <c r="FW86" s="311">
        <f t="shared" si="516"/>
        <v>0</v>
      </c>
      <c r="FX86" s="146">
        <f t="shared" si="517"/>
        <v>1</v>
      </c>
      <c r="FY86" s="310">
        <f t="shared" si="434"/>
        <v>0</v>
      </c>
      <c r="FZ86" s="311">
        <f t="shared" si="518"/>
        <v>0</v>
      </c>
      <c r="GA86" s="146">
        <f t="shared" si="519"/>
        <v>1</v>
      </c>
      <c r="GB86" s="310">
        <f t="shared" si="435"/>
        <v>0</v>
      </c>
      <c r="GC86" s="311">
        <f t="shared" si="520"/>
        <v>0</v>
      </c>
      <c r="GD86" s="146">
        <f t="shared" si="521"/>
        <v>1</v>
      </c>
      <c r="GE86" s="310">
        <f t="shared" si="436"/>
        <v>0</v>
      </c>
      <c r="GF86" s="311">
        <f t="shared" si="522"/>
        <v>0</v>
      </c>
      <c r="GG86" s="146">
        <f t="shared" si="523"/>
        <v>1</v>
      </c>
      <c r="GH86" s="310">
        <f t="shared" si="437"/>
        <v>0</v>
      </c>
      <c r="GI86" s="311">
        <f t="shared" si="524"/>
        <v>0</v>
      </c>
      <c r="GJ86" s="146">
        <f t="shared" si="525"/>
        <v>1</v>
      </c>
      <c r="GK86" s="310">
        <f t="shared" si="438"/>
        <v>0</v>
      </c>
      <c r="GL86" s="311">
        <f t="shared" si="526"/>
        <v>0</v>
      </c>
      <c r="GM86" s="146">
        <f t="shared" si="527"/>
        <v>2</v>
      </c>
      <c r="GN86" s="310">
        <f t="shared" si="439"/>
        <v>0</v>
      </c>
      <c r="GO86" s="311">
        <f t="shared" si="528"/>
        <v>0</v>
      </c>
      <c r="GP86" s="146">
        <f t="shared" si="529"/>
        <v>4</v>
      </c>
      <c r="GQ86" s="310">
        <f t="shared" si="440"/>
        <v>0</v>
      </c>
      <c r="GR86" s="311">
        <f t="shared" si="530"/>
        <v>0</v>
      </c>
      <c r="GS86" s="146">
        <f t="shared" si="531"/>
        <v>6</v>
      </c>
      <c r="GT86" s="310">
        <f t="shared" si="441"/>
        <v>0</v>
      </c>
      <c r="GU86" s="311">
        <f t="shared" si="532"/>
        <v>0</v>
      </c>
      <c r="GV86" s="146">
        <f t="shared" si="533"/>
        <v>8</v>
      </c>
      <c r="GW86" s="310">
        <f t="shared" si="442"/>
        <v>0</v>
      </c>
      <c r="GX86" s="311">
        <f t="shared" si="534"/>
        <v>0</v>
      </c>
      <c r="GY86" s="146">
        <f t="shared" si="535"/>
        <v>10</v>
      </c>
      <c r="GZ86" s="310">
        <f t="shared" si="443"/>
        <v>0</v>
      </c>
      <c r="HA86" s="311">
        <f t="shared" si="536"/>
        <v>0</v>
      </c>
      <c r="HB86" s="146">
        <f t="shared" si="537"/>
        <v>20</v>
      </c>
      <c r="HC86" s="310">
        <f t="shared" si="444"/>
        <v>0</v>
      </c>
      <c r="HD86" s="311">
        <f t="shared" si="538"/>
        <v>0</v>
      </c>
      <c r="HE86" s="146">
        <f t="shared" si="539"/>
        <v>40</v>
      </c>
      <c r="HF86" s="310">
        <f t="shared" si="445"/>
        <v>0</v>
      </c>
      <c r="HG86" s="311">
        <f t="shared" si="540"/>
        <v>0</v>
      </c>
      <c r="HH86" s="146">
        <f t="shared" si="541"/>
        <v>60</v>
      </c>
      <c r="HI86" s="310">
        <f t="shared" si="446"/>
        <v>0</v>
      </c>
      <c r="HJ86" s="311">
        <f t="shared" si="542"/>
        <v>0</v>
      </c>
      <c r="HK86" s="146">
        <f t="shared" si="543"/>
        <v>80</v>
      </c>
      <c r="HL86" s="310">
        <f t="shared" si="447"/>
        <v>0</v>
      </c>
      <c r="HM86" s="311">
        <f t="shared" si="544"/>
        <v>0</v>
      </c>
      <c r="HN86" s="146">
        <f t="shared" si="545"/>
        <v>100</v>
      </c>
      <c r="HO86" s="310">
        <f t="shared" si="448"/>
        <v>0</v>
      </c>
      <c r="HQ86" s="300"/>
      <c r="HR86" s="91"/>
      <c r="HV86" s="310"/>
      <c r="HW86" s="311">
        <v>1</v>
      </c>
      <c r="HX86" s="146">
        <v>1</v>
      </c>
      <c r="HY86" s="310">
        <f t="shared" si="449"/>
        <v>0.000188888888888889</v>
      </c>
      <c r="HZ86" s="311">
        <f t="shared" si="546"/>
        <v>1</v>
      </c>
      <c r="IA86" s="146">
        <f t="shared" si="547"/>
        <v>1</v>
      </c>
      <c r="IB86" s="310">
        <f t="shared" si="450"/>
        <v>0.000377777777777778</v>
      </c>
      <c r="IC86" s="311">
        <f t="shared" si="548"/>
        <v>1</v>
      </c>
      <c r="ID86" s="146">
        <f t="shared" si="549"/>
        <v>1</v>
      </c>
      <c r="IE86" s="310">
        <f t="shared" si="451"/>
        <v>0.000566666666666667</v>
      </c>
      <c r="IF86" s="311">
        <f t="shared" si="550"/>
        <v>1</v>
      </c>
      <c r="IG86" s="146">
        <f t="shared" si="551"/>
        <v>1</v>
      </c>
      <c r="IH86" s="310">
        <f t="shared" si="452"/>
        <v>0.000755555555555556</v>
      </c>
      <c r="II86" s="311">
        <f t="shared" si="552"/>
        <v>1</v>
      </c>
      <c r="IJ86" s="146">
        <f t="shared" si="553"/>
        <v>1</v>
      </c>
      <c r="IK86" s="310">
        <f t="shared" si="453"/>
        <v>0.000944444444444445</v>
      </c>
      <c r="IL86" s="311">
        <f t="shared" si="554"/>
        <v>1</v>
      </c>
      <c r="IM86" s="146">
        <f t="shared" si="555"/>
        <v>1</v>
      </c>
      <c r="IN86" s="310">
        <f t="shared" si="454"/>
        <v>0.00188888888888889</v>
      </c>
      <c r="IO86" s="311">
        <f t="shared" si="556"/>
        <v>1</v>
      </c>
      <c r="IP86" s="146">
        <f t="shared" si="557"/>
        <v>1</v>
      </c>
      <c r="IQ86" s="310">
        <f t="shared" si="455"/>
        <v>0.00377777777777778</v>
      </c>
      <c r="IR86" s="311">
        <f t="shared" si="558"/>
        <v>1</v>
      </c>
      <c r="IS86" s="146">
        <f t="shared" si="559"/>
        <v>1</v>
      </c>
      <c r="IT86" s="310">
        <f t="shared" si="456"/>
        <v>0.00566666666666667</v>
      </c>
      <c r="IU86" s="311">
        <f t="shared" si="560"/>
        <v>1</v>
      </c>
      <c r="IV86" s="146">
        <f t="shared" si="561"/>
        <v>1</v>
      </c>
      <c r="IW86" s="310">
        <f t="shared" si="457"/>
        <v>0.00755555555555556</v>
      </c>
      <c r="IX86" s="311">
        <f t="shared" si="562"/>
        <v>1</v>
      </c>
      <c r="IY86" s="146">
        <f t="shared" si="563"/>
        <v>1</v>
      </c>
      <c r="IZ86" s="310">
        <f t="shared" si="458"/>
        <v>0.00944444444444445</v>
      </c>
      <c r="JA86" s="311">
        <f t="shared" si="564"/>
        <v>1</v>
      </c>
      <c r="JB86" s="146">
        <f t="shared" si="565"/>
        <v>1</v>
      </c>
      <c r="JC86" s="310">
        <f t="shared" si="459"/>
        <v>0.0188888888888889</v>
      </c>
      <c r="JD86" s="311">
        <f t="shared" si="566"/>
        <v>1</v>
      </c>
      <c r="JE86" s="146">
        <f t="shared" si="567"/>
        <v>1</v>
      </c>
      <c r="JF86" s="310">
        <f t="shared" si="460"/>
        <v>0.0377777777777778</v>
      </c>
      <c r="JG86" s="311">
        <f t="shared" si="568"/>
        <v>1</v>
      </c>
      <c r="JH86" s="146">
        <f t="shared" si="569"/>
        <v>1</v>
      </c>
      <c r="JI86" s="310">
        <f t="shared" si="461"/>
        <v>0.0566666666666667</v>
      </c>
      <c r="JJ86" s="311">
        <f t="shared" si="570"/>
        <v>1</v>
      </c>
      <c r="JK86" s="146">
        <f t="shared" si="571"/>
        <v>1</v>
      </c>
      <c r="JL86" s="310">
        <f t="shared" si="462"/>
        <v>0.0755555555555556</v>
      </c>
      <c r="JM86" s="311">
        <f t="shared" si="572"/>
        <v>1</v>
      </c>
      <c r="JN86" s="146">
        <f t="shared" si="573"/>
        <v>1</v>
      </c>
      <c r="JO86" s="310">
        <f t="shared" si="463"/>
        <v>0.0944444444444445</v>
      </c>
      <c r="JP86" s="311">
        <f t="shared" si="574"/>
        <v>1</v>
      </c>
      <c r="JQ86" s="146">
        <f t="shared" si="575"/>
        <v>1</v>
      </c>
      <c r="JR86" s="310">
        <f t="shared" si="464"/>
        <v>0.188888888888889</v>
      </c>
      <c r="JS86" s="311">
        <f t="shared" si="576"/>
        <v>1</v>
      </c>
      <c r="JT86" s="146">
        <f t="shared" si="577"/>
        <v>1</v>
      </c>
      <c r="JU86" s="310">
        <f t="shared" si="465"/>
        <v>0.377777777777778</v>
      </c>
      <c r="JV86" s="311">
        <f t="shared" si="578"/>
        <v>1</v>
      </c>
      <c r="JW86" s="146">
        <f t="shared" si="579"/>
        <v>1</v>
      </c>
      <c r="JX86" s="310">
        <f t="shared" si="466"/>
        <v>0.566666666666667</v>
      </c>
      <c r="JY86" s="311">
        <f t="shared" si="580"/>
        <v>1</v>
      </c>
      <c r="JZ86" s="146">
        <f t="shared" si="581"/>
        <v>1</v>
      </c>
      <c r="KA86" s="310">
        <f t="shared" si="467"/>
        <v>0.755555555555556</v>
      </c>
      <c r="KB86" s="311">
        <f t="shared" si="582"/>
        <v>1</v>
      </c>
      <c r="KC86" s="146">
        <f t="shared" si="583"/>
        <v>1</v>
      </c>
      <c r="KD86" s="310">
        <f t="shared" si="468"/>
        <v>0.944444444444445</v>
      </c>
      <c r="KI86" s="334">
        <f t="shared" ref="KI86:LB86" si="636">$AI86*KI$4/10000*$F86*KI$3/$KQ$1</f>
        <v>0</v>
      </c>
      <c r="KJ86" s="334">
        <f t="shared" si="636"/>
        <v>0</v>
      </c>
      <c r="KK86" s="334">
        <f t="shared" si="636"/>
        <v>0</v>
      </c>
      <c r="KL86" s="334">
        <f t="shared" si="636"/>
        <v>0</v>
      </c>
      <c r="KM86" s="334">
        <f t="shared" si="636"/>
        <v>0</v>
      </c>
      <c r="KN86" s="334">
        <f t="shared" si="636"/>
        <v>0</v>
      </c>
      <c r="KO86" s="334">
        <f t="shared" si="636"/>
        <v>0</v>
      </c>
      <c r="KP86" s="334">
        <f t="shared" si="636"/>
        <v>0</v>
      </c>
      <c r="KQ86" s="334">
        <f t="shared" si="636"/>
        <v>0</v>
      </c>
      <c r="KR86" s="334">
        <f t="shared" si="636"/>
        <v>0</v>
      </c>
      <c r="KS86" s="334">
        <f t="shared" si="636"/>
        <v>0</v>
      </c>
      <c r="KT86" s="334">
        <f t="shared" si="636"/>
        <v>0</v>
      </c>
      <c r="KU86" s="334">
        <f t="shared" si="636"/>
        <v>0</v>
      </c>
      <c r="KV86" s="334">
        <f t="shared" si="636"/>
        <v>0</v>
      </c>
      <c r="KW86" s="334">
        <f t="shared" si="636"/>
        <v>0</v>
      </c>
      <c r="KX86" s="334">
        <f t="shared" si="636"/>
        <v>0</v>
      </c>
      <c r="KY86" s="334">
        <f t="shared" si="636"/>
        <v>0</v>
      </c>
      <c r="KZ86" s="334">
        <f t="shared" si="636"/>
        <v>0</v>
      </c>
      <c r="LA86" s="334">
        <f t="shared" si="636"/>
        <v>0</v>
      </c>
      <c r="LB86" s="334">
        <f t="shared" si="636"/>
        <v>0</v>
      </c>
      <c r="LI86" s="79">
        <v>0</v>
      </c>
      <c r="LJ86" s="79">
        <v>0</v>
      </c>
      <c r="LK86" s="79">
        <v>0</v>
      </c>
      <c r="LN86" s="344"/>
      <c r="LO86" s="343">
        <v>0.05</v>
      </c>
      <c r="LP86" s="343">
        <v>0.05</v>
      </c>
      <c r="LQ86" s="343">
        <v>0.05</v>
      </c>
      <c r="LR86" s="343">
        <v>0.05</v>
      </c>
      <c r="LS86" s="343">
        <v>0.05</v>
      </c>
      <c r="LT86" s="343">
        <v>0.025</v>
      </c>
      <c r="LU86" s="343">
        <v>0.025</v>
      </c>
      <c r="LV86" s="343">
        <v>0.025</v>
      </c>
      <c r="LW86" s="343">
        <v>0.025</v>
      </c>
      <c r="LX86" s="343">
        <v>0.025</v>
      </c>
      <c r="LY86" s="343">
        <v>0.005</v>
      </c>
      <c r="LZ86" s="343">
        <v>0.005</v>
      </c>
      <c r="MA86" s="343">
        <v>0.005</v>
      </c>
      <c r="MB86" s="343">
        <v>0.005</v>
      </c>
      <c r="MC86" s="343">
        <v>0.005</v>
      </c>
      <c r="MD86" s="343">
        <v>0.0009</v>
      </c>
      <c r="ME86" s="343">
        <v>0.0009</v>
      </c>
      <c r="MF86" s="343">
        <v>0.0009</v>
      </c>
      <c r="MG86" s="343">
        <v>0.0009</v>
      </c>
      <c r="MH86" s="343">
        <v>0.0009</v>
      </c>
      <c r="MI86" s="343">
        <v>0.0006</v>
      </c>
      <c r="MJ86" s="343">
        <v>0.00045</v>
      </c>
      <c r="MK86" s="343">
        <v>0.0004</v>
      </c>
      <c r="ML86" s="343">
        <v>0.0003</v>
      </c>
      <c r="MM86" s="343">
        <v>0.00025</v>
      </c>
      <c r="MN86" s="343">
        <v>0.00025</v>
      </c>
      <c r="MO86" s="343">
        <v>0.0002</v>
      </c>
      <c r="MP86" s="343">
        <v>0.0002</v>
      </c>
      <c r="MQ86" s="343"/>
      <c r="MR86" s="104">
        <v>1</v>
      </c>
      <c r="MS86" s="104">
        <v>1</v>
      </c>
      <c r="MT86" s="104">
        <v>1</v>
      </c>
      <c r="MU86" s="104">
        <v>1</v>
      </c>
      <c r="MV86" s="104">
        <v>1</v>
      </c>
      <c r="MW86" s="104">
        <v>1</v>
      </c>
      <c r="MX86" s="91">
        <v>5</v>
      </c>
      <c r="MY86" s="91">
        <v>5</v>
      </c>
      <c r="MZ86" s="91">
        <v>5</v>
      </c>
      <c r="NA86" s="91">
        <v>5</v>
      </c>
      <c r="NB86" s="91">
        <v>5</v>
      </c>
      <c r="NC86" s="91">
        <v>5</v>
      </c>
      <c r="ND86" s="91">
        <v>5</v>
      </c>
      <c r="NE86" s="91">
        <v>5</v>
      </c>
      <c r="NF86" s="91">
        <v>5</v>
      </c>
      <c r="NG86" s="91">
        <v>10</v>
      </c>
      <c r="NH86" s="91">
        <v>10</v>
      </c>
      <c r="NI86" s="91">
        <v>10</v>
      </c>
      <c r="NJ86" s="91">
        <v>10</v>
      </c>
      <c r="NK86" s="91">
        <v>10</v>
      </c>
      <c r="NL86" s="91">
        <v>10</v>
      </c>
      <c r="NM86" s="91">
        <v>10</v>
      </c>
      <c r="NN86" s="91">
        <v>10</v>
      </c>
      <c r="NO86" s="91">
        <v>10</v>
      </c>
      <c r="NP86" s="91">
        <v>10</v>
      </c>
      <c r="NQ86" s="91">
        <v>10</v>
      </c>
      <c r="NR86" s="91">
        <v>10</v>
      </c>
      <c r="NS86" s="91">
        <v>10</v>
      </c>
      <c r="NT86" s="91"/>
      <c r="NU86" s="345">
        <f t="shared" si="585"/>
        <v>0.085</v>
      </c>
      <c r="NV86" s="345">
        <f t="shared" si="586"/>
        <v>0.17</v>
      </c>
      <c r="NW86" s="345">
        <f t="shared" si="587"/>
        <v>0.255</v>
      </c>
      <c r="NX86" s="345">
        <f t="shared" si="588"/>
        <v>0.34</v>
      </c>
      <c r="NY86" s="345">
        <f t="shared" si="589"/>
        <v>0.425</v>
      </c>
      <c r="NZ86" s="345">
        <f t="shared" si="590"/>
        <v>0.425</v>
      </c>
      <c r="OA86" s="345">
        <f t="shared" si="591"/>
        <v>0.17</v>
      </c>
      <c r="OB86" s="345">
        <f t="shared" si="592"/>
        <v>0.255</v>
      </c>
      <c r="OC86" s="345">
        <f t="shared" si="593"/>
        <v>0.34</v>
      </c>
      <c r="OD86" s="345">
        <f t="shared" si="594"/>
        <v>0.425</v>
      </c>
      <c r="OE86" s="345">
        <f t="shared" si="595"/>
        <v>0.17</v>
      </c>
      <c r="OF86" s="345">
        <f t="shared" si="596"/>
        <v>0.34</v>
      </c>
      <c r="OG86" s="345">
        <f t="shared" si="597"/>
        <v>0.51</v>
      </c>
      <c r="OH86" s="345">
        <f t="shared" si="598"/>
        <v>0.68</v>
      </c>
      <c r="OI86" s="345">
        <f t="shared" si="599"/>
        <v>0.85</v>
      </c>
      <c r="OJ86" s="345">
        <f t="shared" si="600"/>
        <v>0.153</v>
      </c>
      <c r="OK86" s="345">
        <f t="shared" si="601"/>
        <v>0.306</v>
      </c>
      <c r="OL86" s="345">
        <f t="shared" si="602"/>
        <v>0.459</v>
      </c>
      <c r="OM86" s="345">
        <f t="shared" si="603"/>
        <v>0.612</v>
      </c>
      <c r="ON86" s="345">
        <f t="shared" si="604"/>
        <v>0.765</v>
      </c>
      <c r="OO86" s="345">
        <f t="shared" si="605"/>
        <v>0.765</v>
      </c>
      <c r="OP86" s="345">
        <f t="shared" si="606"/>
        <v>0.765</v>
      </c>
      <c r="OQ86" s="345">
        <f t="shared" si="607"/>
        <v>0.85</v>
      </c>
      <c r="OR86" s="345">
        <f t="shared" si="608"/>
        <v>0.765</v>
      </c>
      <c r="OS86" s="345">
        <f t="shared" si="609"/>
        <v>0.74375</v>
      </c>
      <c r="OT86" s="345">
        <f t="shared" si="610"/>
        <v>0.85</v>
      </c>
      <c r="OU86" s="345">
        <f t="shared" si="611"/>
        <v>0.765</v>
      </c>
      <c r="OV86" s="345">
        <f t="shared" si="612"/>
        <v>0.85</v>
      </c>
      <c r="PE86" s="369"/>
      <c r="PF86" s="370">
        <f>PF$3*$F86*$AG86*PF$4/'[1]Sheet3 '!$AJ$5</f>
        <v>0.476</v>
      </c>
      <c r="PG86" s="370">
        <f>PG$3*$F86*$AG86*PG$4/'[1]Sheet3 '!$AJ$5</f>
        <v>0.47583</v>
      </c>
      <c r="PH86" s="370">
        <f>PH$3*$F86*$AG86*PH$4/'[1]Sheet3 '!$AJ$5</f>
        <v>0.476</v>
      </c>
      <c r="PI86" s="370">
        <f>PI$3*$F86*$AG86*PI$4/'[1]Sheet3 '!$AJ$5</f>
        <v>0.4284</v>
      </c>
      <c r="PJ86" s="370">
        <f>PJ$3*$F86*$AG86*PJ$4/'[1]Sheet3 '!$AJ$5</f>
        <v>0.4284</v>
      </c>
      <c r="PK86" s="370">
        <f>PK$3*$F86*$AG86*PK$4/'[1]Sheet3 '!$AJ$5</f>
        <v>0.408</v>
      </c>
      <c r="PL86" s="370">
        <f>PL$3*$F86*$AG86*PL$4/'[1]Sheet3 '!$AJ$5</f>
        <v>0.3672</v>
      </c>
      <c r="PM86" s="370">
        <f>PM$3*$F86*$AG86*PM$4/'[1]Sheet3 '!$AJ$5</f>
        <v>0.3468</v>
      </c>
      <c r="PN86" s="370">
        <f>PN$3*$F86*$AG86*PN$4/'[1]Sheet3 '!$AJ$5</f>
        <v>0.31484</v>
      </c>
      <c r="PO86" s="370">
        <f>PO$3*$F86*$AG86*PO$4/'[1]Sheet3 '!$AJ$5</f>
        <v>0.272</v>
      </c>
      <c r="PP86" s="370">
        <f>PP$3*$F86*$AG86*PP$4/'[1]Sheet3 '!$AJ$5</f>
        <v>0.2448</v>
      </c>
      <c r="PQ86" s="370">
        <f>PQ$3*$F86*$AG86*PQ$4/'[1]Sheet3 '!$AJ$5</f>
        <v>0.2176</v>
      </c>
      <c r="PR86" s="370">
        <f>PR$3*$F86*$AG86*PR$4/'[1]Sheet3 '!$AJ$5</f>
        <v>0.136</v>
      </c>
      <c r="PS86" s="367"/>
      <c r="PT86" s="367"/>
      <c r="PU86" s="367"/>
    </row>
    <row r="87" ht="16.2" spans="1:437">
      <c r="A87" s="39">
        <v>83</v>
      </c>
      <c r="B87" s="74" t="s">
        <v>742</v>
      </c>
      <c r="C87" s="39">
        <v>6</v>
      </c>
      <c r="D87" s="39">
        <v>26</v>
      </c>
      <c r="E87" s="39"/>
      <c r="F87" s="39">
        <v>850</v>
      </c>
      <c r="G87" s="107" t="s">
        <v>536</v>
      </c>
      <c r="H87" s="39">
        <f t="shared" si="492"/>
        <v>850</v>
      </c>
      <c r="I87" s="127"/>
      <c r="J87" s="39">
        <f>F87</f>
        <v>850</v>
      </c>
      <c r="K87" s="127" t="s">
        <v>743</v>
      </c>
      <c r="L87" s="127"/>
      <c r="M87" s="128">
        <f t="shared" si="613"/>
        <v>83</v>
      </c>
      <c r="N87" s="39">
        <f t="shared" si="617"/>
        <v>0</v>
      </c>
      <c r="O87" s="39">
        <f t="shared" si="618"/>
        <v>0</v>
      </c>
      <c r="P87" s="39">
        <v>0</v>
      </c>
      <c r="Q87" s="140">
        <v>0.5902778</v>
      </c>
      <c r="R87" s="91">
        <v>10</v>
      </c>
      <c r="S87" s="141">
        <v>0</v>
      </c>
      <c r="T87" s="146">
        <f t="shared" si="493"/>
        <v>0.283333</v>
      </c>
      <c r="U87" s="143">
        <f t="shared" si="625"/>
        <v>5</v>
      </c>
      <c r="V87" s="143" t="s">
        <v>287</v>
      </c>
      <c r="W87" s="147">
        <v>0</v>
      </c>
      <c r="X87" s="145">
        <v>15</v>
      </c>
      <c r="Y87" s="166">
        <v>1</v>
      </c>
      <c r="Z87" s="143" t="str">
        <f t="shared" si="470"/>
        <v>[[0,1],[0,1],[0,1],[0,1],[0,1],[0,1],[0,1],[0,1],[0,1],[0,1],[0,2],[0,4],[0,6],[0,8],[0,10],[0,20],[0,40],[0,60],[0,80],[0,100]]</v>
      </c>
      <c r="AA87" s="143">
        <v>1</v>
      </c>
      <c r="AB87" s="143">
        <v>1</v>
      </c>
      <c r="AC87" s="143" t="str">
        <f t="shared" si="494"/>
        <v>[[1,1],[1,1],[1,1],[1,1],[1,1],[1,1],[1,1],[1,1],[1,1],[1,1],[1,1],[1,1],[1,1],[1,1],[1,1],[1,1],[1,1],[1,1],[1,1],[1,1]]</v>
      </c>
      <c r="AD87" s="39">
        <v>0</v>
      </c>
      <c r="AE87" s="167">
        <v>0</v>
      </c>
      <c r="AF87" s="168">
        <f t="shared" si="478"/>
        <v>0</v>
      </c>
      <c r="AG87" s="168">
        <v>0.1</v>
      </c>
      <c r="AH87" s="168">
        <v>0</v>
      </c>
      <c r="AI87" s="186">
        <v>0</v>
      </c>
      <c r="AJ87" s="168">
        <v>0</v>
      </c>
      <c r="AK87" s="168">
        <v>0</v>
      </c>
      <c r="AL87" s="187">
        <v>0</v>
      </c>
      <c r="AM87" s="108" t="str">
        <f t="shared" si="495"/>
        <v>[[0.05,1],[0.05,1],[0.05,1],[0.05,1],[0.05,1],[0.025,1],[0.025,5],[0.025,5],[0.025,5],[0.025,5],[0.005,5],[0.005,5],[0.005,5],[0.005,5],[0.005,5],[0.0009,10],[0.0009,10],[0.0009,10],[0.0009,10],[0.0009,10],[0.0006,10],[0.00045,10],[0.0004,10],[0.0003,10],[0.00025,10],[0.00025,10],[0.0002,10],[0.0002,10]]</v>
      </c>
      <c r="AN87" s="39" t="str">
        <f t="shared" si="471"/>
        <v>[[6,5],[6,2],[7,2]]</v>
      </c>
      <c r="AO87" s="195" t="str">
        <f t="shared" si="424"/>
        <v>[0,0,0]</v>
      </c>
      <c r="AP87" s="195">
        <v>0</v>
      </c>
      <c r="AQ87" s="195">
        <v>1</v>
      </c>
      <c r="AR87" s="195">
        <f t="shared" si="496"/>
        <v>1</v>
      </c>
      <c r="AS87" s="195">
        <v>1</v>
      </c>
      <c r="AT87" s="195">
        <v>1</v>
      </c>
      <c r="AU87" s="196" t="s">
        <v>587</v>
      </c>
      <c r="AV87" s="195">
        <v>4</v>
      </c>
      <c r="AW87" s="199">
        <v>16</v>
      </c>
      <c r="AX87" s="39">
        <v>1</v>
      </c>
      <c r="AY87" s="39">
        <v>0</v>
      </c>
      <c r="AZ87" s="96">
        <v>3</v>
      </c>
      <c r="BA87" s="96">
        <v>6</v>
      </c>
      <c r="BB87" s="96" t="s">
        <v>365</v>
      </c>
      <c r="BC87" s="39">
        <v>1</v>
      </c>
      <c r="BD87" s="115">
        <v>1.5</v>
      </c>
      <c r="BE87" s="39"/>
      <c r="BF87" s="39"/>
      <c r="BG87" s="39">
        <v>1</v>
      </c>
      <c r="BH87" s="39">
        <v>1</v>
      </c>
      <c r="BI87" s="115" t="s">
        <v>690</v>
      </c>
      <c r="BJ87" s="203">
        <v>1</v>
      </c>
      <c r="BK87" s="203">
        <v>1</v>
      </c>
      <c r="BL87" s="96">
        <f t="shared" si="629"/>
        <v>850</v>
      </c>
      <c r="BM87" s="96" t="s">
        <v>291</v>
      </c>
      <c r="BN87" s="96">
        <v>1</v>
      </c>
      <c r="BO87" s="96" t="s">
        <v>579</v>
      </c>
      <c r="BP87" s="96" t="s">
        <v>489</v>
      </c>
      <c r="BQ87" s="104" t="s">
        <v>744</v>
      </c>
      <c r="BR87" s="104" t="s">
        <v>744</v>
      </c>
      <c r="BS87" s="128">
        <v>48510</v>
      </c>
      <c r="BT87" s="128">
        <v>2</v>
      </c>
      <c r="BU87" s="220">
        <v>180</v>
      </c>
      <c r="BV87" s="220">
        <v>35</v>
      </c>
      <c r="BW87" s="127" t="s">
        <v>491</v>
      </c>
      <c r="BX87" s="218">
        <v>10</v>
      </c>
      <c r="BY87" s="128">
        <f t="shared" si="497"/>
        <v>10</v>
      </c>
      <c r="BZ87" s="219" t="str">
        <f t="shared" si="498"/>
        <v>[10,10,0,10]</v>
      </c>
      <c r="CA87" s="42">
        <v>0</v>
      </c>
      <c r="CB87" s="42">
        <v>1</v>
      </c>
      <c r="CC87" s="42">
        <v>0</v>
      </c>
      <c r="CD87" s="42">
        <v>0</v>
      </c>
      <c r="CE87" s="42">
        <v>0</v>
      </c>
      <c r="CF87" s="42">
        <v>0</v>
      </c>
      <c r="CG87" s="42">
        <v>1</v>
      </c>
      <c r="CH87" s="42" t="str">
        <f t="shared" si="490"/>
        <v>0,1,0,0,0,0,0</v>
      </c>
      <c r="CI87" s="42" t="str">
        <f t="shared" si="619"/>
        <v>"2|0,1,3|1|2|9998",</v>
      </c>
      <c r="CJ87" s="46"/>
      <c r="CK87" s="46"/>
      <c r="CL87" s="46"/>
      <c r="CM87" s="46"/>
      <c r="CN87" s="46"/>
      <c r="CO87" s="46"/>
      <c r="CP87" s="46"/>
      <c r="CQ87" s="42" t="s">
        <v>563</v>
      </c>
      <c r="CR87" s="46">
        <v>2</v>
      </c>
      <c r="CS87" s="53" t="s">
        <v>494</v>
      </c>
      <c r="CT87" s="53"/>
      <c r="CU87" s="42"/>
      <c r="CV87" s="42" t="str">
        <f t="shared" si="482"/>
        <v/>
      </c>
      <c r="CW87" s="42"/>
      <c r="CX87" s="42"/>
      <c r="CY87" s="42"/>
      <c r="CZ87" s="42"/>
      <c r="DA87" s="42">
        <f t="shared" si="483"/>
        <v>2</v>
      </c>
      <c r="DB87" s="42" t="s">
        <v>495</v>
      </c>
      <c r="DC87" s="42">
        <v>1</v>
      </c>
      <c r="DD87" s="42">
        <v>2</v>
      </c>
      <c r="DE87" s="42">
        <v>9998</v>
      </c>
      <c r="DF87" s="42" t="str">
        <f t="shared" si="484"/>
        <v/>
      </c>
      <c r="DG87" s="42"/>
      <c r="DH87" s="42"/>
      <c r="DI87" s="42"/>
      <c r="DJ87" s="42"/>
      <c r="DK87" s="42" t="str">
        <f t="shared" si="485"/>
        <v/>
      </c>
      <c r="DL87" s="42"/>
      <c r="DM87" s="42"/>
      <c r="DN87" s="42"/>
      <c r="DO87" s="42"/>
      <c r="DP87" s="42" t="str">
        <f t="shared" si="486"/>
        <v/>
      </c>
      <c r="DQ87" s="42"/>
      <c r="DR87" s="42"/>
      <c r="DS87" s="42"/>
      <c r="DT87" s="42"/>
      <c r="DU87" s="42"/>
      <c r="DV87" s="238">
        <f t="shared" si="487"/>
        <v>10</v>
      </c>
      <c r="DW87" s="238">
        <f t="shared" si="488"/>
        <v>10</v>
      </c>
      <c r="DX87" s="238">
        <v>0</v>
      </c>
      <c r="DY87" s="128">
        <f t="shared" si="499"/>
        <v>10</v>
      </c>
      <c r="DZ87" s="128"/>
      <c r="EK87" s="269">
        <f t="shared" si="500"/>
        <v>935</v>
      </c>
      <c r="EL87" s="270">
        <v>0</v>
      </c>
      <c r="EM87" s="271">
        <v>6</v>
      </c>
      <c r="EN87" s="108">
        <v>5</v>
      </c>
      <c r="EO87" s="271">
        <v>6</v>
      </c>
      <c r="EP87" s="108">
        <v>2</v>
      </c>
      <c r="EQ87" s="271">
        <v>7</v>
      </c>
      <c r="ER87" s="108">
        <v>2</v>
      </c>
      <c r="ES87" s="108">
        <f t="shared" si="501"/>
        <v>6.22222222222222</v>
      </c>
      <c r="ET87" s="108">
        <f t="shared" si="502"/>
        <v>7.5</v>
      </c>
      <c r="EU87" s="283">
        <f t="shared" si="503"/>
        <v>0</v>
      </c>
      <c r="EV87" s="108">
        <f t="shared" si="504"/>
        <v>15</v>
      </c>
      <c r="EW87" s="293">
        <f t="shared" si="505"/>
        <v>0</v>
      </c>
      <c r="EX87" s="108">
        <f t="shared" si="506"/>
        <v>22.5</v>
      </c>
      <c r="EY87" s="294">
        <f t="shared" si="507"/>
        <v>0</v>
      </c>
      <c r="FB87" s="300"/>
      <c r="FC87" s="91"/>
      <c r="FG87" s="310"/>
      <c r="FH87" s="311">
        <v>0</v>
      </c>
      <c r="FI87" s="146">
        <v>1</v>
      </c>
      <c r="FJ87" s="310">
        <f t="shared" si="429"/>
        <v>0</v>
      </c>
      <c r="FK87" s="311">
        <f t="shared" si="508"/>
        <v>0</v>
      </c>
      <c r="FL87" s="146">
        <f t="shared" si="509"/>
        <v>1</v>
      </c>
      <c r="FM87" s="310">
        <f t="shared" si="430"/>
        <v>0</v>
      </c>
      <c r="FN87" s="311">
        <f t="shared" si="510"/>
        <v>0</v>
      </c>
      <c r="FO87" s="146">
        <f t="shared" si="511"/>
        <v>1</v>
      </c>
      <c r="FP87" s="310">
        <f t="shared" si="431"/>
        <v>0</v>
      </c>
      <c r="FQ87" s="311">
        <f t="shared" si="512"/>
        <v>0</v>
      </c>
      <c r="FR87" s="146">
        <f t="shared" si="513"/>
        <v>1</v>
      </c>
      <c r="FS87" s="310">
        <f t="shared" si="432"/>
        <v>0</v>
      </c>
      <c r="FT87" s="311">
        <f t="shared" si="514"/>
        <v>0</v>
      </c>
      <c r="FU87" s="146">
        <f t="shared" si="515"/>
        <v>1</v>
      </c>
      <c r="FV87" s="310">
        <f t="shared" si="433"/>
        <v>0</v>
      </c>
      <c r="FW87" s="311">
        <f t="shared" si="516"/>
        <v>0</v>
      </c>
      <c r="FX87" s="146">
        <f t="shared" si="517"/>
        <v>1</v>
      </c>
      <c r="FY87" s="310">
        <f t="shared" si="434"/>
        <v>0</v>
      </c>
      <c r="FZ87" s="311">
        <f t="shared" si="518"/>
        <v>0</v>
      </c>
      <c r="GA87" s="146">
        <f t="shared" si="519"/>
        <v>1</v>
      </c>
      <c r="GB87" s="310">
        <f t="shared" si="435"/>
        <v>0</v>
      </c>
      <c r="GC87" s="311">
        <f t="shared" si="520"/>
        <v>0</v>
      </c>
      <c r="GD87" s="146">
        <f t="shared" si="521"/>
        <v>1</v>
      </c>
      <c r="GE87" s="310">
        <f t="shared" si="436"/>
        <v>0</v>
      </c>
      <c r="GF87" s="311">
        <f t="shared" si="522"/>
        <v>0</v>
      </c>
      <c r="GG87" s="146">
        <f t="shared" si="523"/>
        <v>1</v>
      </c>
      <c r="GH87" s="310">
        <f t="shared" si="437"/>
        <v>0</v>
      </c>
      <c r="GI87" s="311">
        <f t="shared" si="524"/>
        <v>0</v>
      </c>
      <c r="GJ87" s="146">
        <f t="shared" si="525"/>
        <v>1</v>
      </c>
      <c r="GK87" s="310">
        <f t="shared" si="438"/>
        <v>0</v>
      </c>
      <c r="GL87" s="311">
        <f t="shared" si="526"/>
        <v>0</v>
      </c>
      <c r="GM87" s="146">
        <f t="shared" si="527"/>
        <v>2</v>
      </c>
      <c r="GN87" s="310">
        <f t="shared" si="439"/>
        <v>0</v>
      </c>
      <c r="GO87" s="311">
        <f t="shared" si="528"/>
        <v>0</v>
      </c>
      <c r="GP87" s="146">
        <f t="shared" si="529"/>
        <v>4</v>
      </c>
      <c r="GQ87" s="310">
        <f t="shared" si="440"/>
        <v>0</v>
      </c>
      <c r="GR87" s="311">
        <f t="shared" si="530"/>
        <v>0</v>
      </c>
      <c r="GS87" s="146">
        <f t="shared" si="531"/>
        <v>6</v>
      </c>
      <c r="GT87" s="310">
        <f t="shared" si="441"/>
        <v>0</v>
      </c>
      <c r="GU87" s="311">
        <f t="shared" si="532"/>
        <v>0</v>
      </c>
      <c r="GV87" s="146">
        <f t="shared" si="533"/>
        <v>8</v>
      </c>
      <c r="GW87" s="310">
        <f t="shared" si="442"/>
        <v>0</v>
      </c>
      <c r="GX87" s="311">
        <f t="shared" si="534"/>
        <v>0</v>
      </c>
      <c r="GY87" s="146">
        <f t="shared" si="535"/>
        <v>10</v>
      </c>
      <c r="GZ87" s="310">
        <f t="shared" si="443"/>
        <v>0</v>
      </c>
      <c r="HA87" s="311">
        <f t="shared" si="536"/>
        <v>0</v>
      </c>
      <c r="HB87" s="146">
        <f t="shared" si="537"/>
        <v>20</v>
      </c>
      <c r="HC87" s="310">
        <f t="shared" si="444"/>
        <v>0</v>
      </c>
      <c r="HD87" s="311">
        <f t="shared" si="538"/>
        <v>0</v>
      </c>
      <c r="HE87" s="146">
        <f t="shared" si="539"/>
        <v>40</v>
      </c>
      <c r="HF87" s="310">
        <f t="shared" si="445"/>
        <v>0</v>
      </c>
      <c r="HG87" s="311">
        <f t="shared" si="540"/>
        <v>0</v>
      </c>
      <c r="HH87" s="146">
        <f t="shared" si="541"/>
        <v>60</v>
      </c>
      <c r="HI87" s="310">
        <f t="shared" si="446"/>
        <v>0</v>
      </c>
      <c r="HJ87" s="311">
        <f t="shared" si="542"/>
        <v>0</v>
      </c>
      <c r="HK87" s="146">
        <f t="shared" si="543"/>
        <v>80</v>
      </c>
      <c r="HL87" s="310">
        <f t="shared" si="447"/>
        <v>0</v>
      </c>
      <c r="HM87" s="311">
        <f t="shared" si="544"/>
        <v>0</v>
      </c>
      <c r="HN87" s="146">
        <f t="shared" si="545"/>
        <v>100</v>
      </c>
      <c r="HO87" s="310">
        <f t="shared" si="448"/>
        <v>0</v>
      </c>
      <c r="HQ87" s="300"/>
      <c r="HR87" s="91"/>
      <c r="HV87" s="310"/>
      <c r="HW87" s="311">
        <v>1</v>
      </c>
      <c r="HX87" s="146">
        <v>1</v>
      </c>
      <c r="HY87" s="310">
        <f t="shared" si="449"/>
        <v>9.44444444444445e-5</v>
      </c>
      <c r="HZ87" s="311">
        <f t="shared" si="546"/>
        <v>1</v>
      </c>
      <c r="IA87" s="146">
        <f t="shared" si="547"/>
        <v>1</v>
      </c>
      <c r="IB87" s="310">
        <f t="shared" si="450"/>
        <v>0.000188888888888889</v>
      </c>
      <c r="IC87" s="311">
        <f t="shared" si="548"/>
        <v>1</v>
      </c>
      <c r="ID87" s="146">
        <f t="shared" si="549"/>
        <v>1</v>
      </c>
      <c r="IE87" s="310">
        <f t="shared" si="451"/>
        <v>0.000283333333333334</v>
      </c>
      <c r="IF87" s="311">
        <f t="shared" si="550"/>
        <v>1</v>
      </c>
      <c r="IG87" s="146">
        <f t="shared" si="551"/>
        <v>1</v>
      </c>
      <c r="IH87" s="310">
        <f t="shared" si="452"/>
        <v>0.000377777777777778</v>
      </c>
      <c r="II87" s="311">
        <f t="shared" si="552"/>
        <v>1</v>
      </c>
      <c r="IJ87" s="146">
        <f t="shared" si="553"/>
        <v>1</v>
      </c>
      <c r="IK87" s="310">
        <f t="shared" si="453"/>
        <v>0.000472222222222223</v>
      </c>
      <c r="IL87" s="311">
        <f t="shared" si="554"/>
        <v>1</v>
      </c>
      <c r="IM87" s="146">
        <f t="shared" si="555"/>
        <v>1</v>
      </c>
      <c r="IN87" s="310">
        <f t="shared" si="454"/>
        <v>0.000944444444444445</v>
      </c>
      <c r="IO87" s="311">
        <f t="shared" si="556"/>
        <v>1</v>
      </c>
      <c r="IP87" s="146">
        <f t="shared" si="557"/>
        <v>1</v>
      </c>
      <c r="IQ87" s="310">
        <f t="shared" si="455"/>
        <v>0.00188888888888889</v>
      </c>
      <c r="IR87" s="311">
        <f t="shared" si="558"/>
        <v>1</v>
      </c>
      <c r="IS87" s="146">
        <f t="shared" si="559"/>
        <v>1</v>
      </c>
      <c r="IT87" s="310">
        <f t="shared" si="456"/>
        <v>0.00283333333333334</v>
      </c>
      <c r="IU87" s="311">
        <f t="shared" si="560"/>
        <v>1</v>
      </c>
      <c r="IV87" s="146">
        <f t="shared" si="561"/>
        <v>1</v>
      </c>
      <c r="IW87" s="310">
        <f t="shared" si="457"/>
        <v>0.00377777777777778</v>
      </c>
      <c r="IX87" s="311">
        <f t="shared" si="562"/>
        <v>1</v>
      </c>
      <c r="IY87" s="146">
        <f t="shared" si="563"/>
        <v>1</v>
      </c>
      <c r="IZ87" s="310">
        <f t="shared" si="458"/>
        <v>0.00472222222222223</v>
      </c>
      <c r="JA87" s="311">
        <f t="shared" si="564"/>
        <v>1</v>
      </c>
      <c r="JB87" s="146">
        <f t="shared" si="565"/>
        <v>1</v>
      </c>
      <c r="JC87" s="310">
        <f t="shared" si="459"/>
        <v>0.00944444444444445</v>
      </c>
      <c r="JD87" s="311">
        <f t="shared" si="566"/>
        <v>1</v>
      </c>
      <c r="JE87" s="146">
        <f t="shared" si="567"/>
        <v>1</v>
      </c>
      <c r="JF87" s="310">
        <f t="shared" si="460"/>
        <v>0.0188888888888889</v>
      </c>
      <c r="JG87" s="311">
        <f t="shared" si="568"/>
        <v>1</v>
      </c>
      <c r="JH87" s="146">
        <f t="shared" si="569"/>
        <v>1</v>
      </c>
      <c r="JI87" s="310">
        <f t="shared" si="461"/>
        <v>0.0283333333333334</v>
      </c>
      <c r="JJ87" s="311">
        <f t="shared" si="570"/>
        <v>1</v>
      </c>
      <c r="JK87" s="146">
        <f t="shared" si="571"/>
        <v>1</v>
      </c>
      <c r="JL87" s="310">
        <f t="shared" si="462"/>
        <v>0.0377777777777778</v>
      </c>
      <c r="JM87" s="311">
        <f t="shared" si="572"/>
        <v>1</v>
      </c>
      <c r="JN87" s="146">
        <f t="shared" si="573"/>
        <v>1</v>
      </c>
      <c r="JO87" s="310">
        <f t="shared" si="463"/>
        <v>0.0472222222222223</v>
      </c>
      <c r="JP87" s="311">
        <f t="shared" si="574"/>
        <v>1</v>
      </c>
      <c r="JQ87" s="146">
        <f t="shared" si="575"/>
        <v>1</v>
      </c>
      <c r="JR87" s="310">
        <f t="shared" si="464"/>
        <v>0.0944444444444445</v>
      </c>
      <c r="JS87" s="311">
        <f t="shared" si="576"/>
        <v>1</v>
      </c>
      <c r="JT87" s="146">
        <f t="shared" si="577"/>
        <v>1</v>
      </c>
      <c r="JU87" s="310">
        <f t="shared" si="465"/>
        <v>0.188888888888889</v>
      </c>
      <c r="JV87" s="311">
        <f t="shared" si="578"/>
        <v>1</v>
      </c>
      <c r="JW87" s="146">
        <f t="shared" si="579"/>
        <v>1</v>
      </c>
      <c r="JX87" s="310">
        <f t="shared" si="466"/>
        <v>0.283333333333334</v>
      </c>
      <c r="JY87" s="311">
        <f t="shared" si="580"/>
        <v>1</v>
      </c>
      <c r="JZ87" s="146">
        <f t="shared" si="581"/>
        <v>1</v>
      </c>
      <c r="KA87" s="310">
        <f t="shared" si="467"/>
        <v>0.377777777777778</v>
      </c>
      <c r="KB87" s="311">
        <f t="shared" si="582"/>
        <v>1</v>
      </c>
      <c r="KC87" s="146">
        <f t="shared" si="583"/>
        <v>1</v>
      </c>
      <c r="KD87" s="310">
        <f t="shared" si="468"/>
        <v>0.472222222222223</v>
      </c>
      <c r="KI87" s="334">
        <f t="shared" ref="KI87:LB87" si="637">$AI87*KI$4/10000*$F87*KI$3/$KQ$1</f>
        <v>0</v>
      </c>
      <c r="KJ87" s="334">
        <f t="shared" si="637"/>
        <v>0</v>
      </c>
      <c r="KK87" s="334">
        <f t="shared" si="637"/>
        <v>0</v>
      </c>
      <c r="KL87" s="334">
        <f t="shared" si="637"/>
        <v>0</v>
      </c>
      <c r="KM87" s="334">
        <f t="shared" si="637"/>
        <v>0</v>
      </c>
      <c r="KN87" s="334">
        <f t="shared" si="637"/>
        <v>0</v>
      </c>
      <c r="KO87" s="334">
        <f t="shared" si="637"/>
        <v>0</v>
      </c>
      <c r="KP87" s="334">
        <f t="shared" si="637"/>
        <v>0</v>
      </c>
      <c r="KQ87" s="334">
        <f t="shared" si="637"/>
        <v>0</v>
      </c>
      <c r="KR87" s="334">
        <f t="shared" si="637"/>
        <v>0</v>
      </c>
      <c r="KS87" s="334">
        <f t="shared" si="637"/>
        <v>0</v>
      </c>
      <c r="KT87" s="334">
        <f t="shared" si="637"/>
        <v>0</v>
      </c>
      <c r="KU87" s="334">
        <f t="shared" si="637"/>
        <v>0</v>
      </c>
      <c r="KV87" s="334">
        <f t="shared" si="637"/>
        <v>0</v>
      </c>
      <c r="KW87" s="334">
        <f t="shared" si="637"/>
        <v>0</v>
      </c>
      <c r="KX87" s="334">
        <f t="shared" si="637"/>
        <v>0</v>
      </c>
      <c r="KY87" s="334">
        <f t="shared" si="637"/>
        <v>0</v>
      </c>
      <c r="KZ87" s="334">
        <f t="shared" si="637"/>
        <v>0</v>
      </c>
      <c r="LA87" s="334">
        <f t="shared" si="637"/>
        <v>0</v>
      </c>
      <c r="LB87" s="334">
        <f t="shared" si="637"/>
        <v>0</v>
      </c>
      <c r="LI87" s="79">
        <v>0</v>
      </c>
      <c r="LJ87" s="79">
        <v>0</v>
      </c>
      <c r="LK87" s="79">
        <v>0</v>
      </c>
      <c r="LN87" s="108"/>
      <c r="LO87" s="343">
        <v>0.05</v>
      </c>
      <c r="LP87" s="343">
        <v>0.05</v>
      </c>
      <c r="LQ87" s="343">
        <v>0.05</v>
      </c>
      <c r="LR87" s="343">
        <v>0.05</v>
      </c>
      <c r="LS87" s="343">
        <v>0.05</v>
      </c>
      <c r="LT87" s="343">
        <v>0.025</v>
      </c>
      <c r="LU87" s="343">
        <v>0.025</v>
      </c>
      <c r="LV87" s="343">
        <v>0.025</v>
      </c>
      <c r="LW87" s="343">
        <v>0.025</v>
      </c>
      <c r="LX87" s="343">
        <v>0.025</v>
      </c>
      <c r="LY87" s="343">
        <v>0.005</v>
      </c>
      <c r="LZ87" s="343">
        <v>0.005</v>
      </c>
      <c r="MA87" s="343">
        <v>0.005</v>
      </c>
      <c r="MB87" s="343">
        <v>0.005</v>
      </c>
      <c r="MC87" s="343">
        <v>0.005</v>
      </c>
      <c r="MD87" s="343">
        <v>0.0009</v>
      </c>
      <c r="ME87" s="343">
        <v>0.0009</v>
      </c>
      <c r="MF87" s="343">
        <v>0.0009</v>
      </c>
      <c r="MG87" s="343">
        <v>0.0009</v>
      </c>
      <c r="MH87" s="343">
        <v>0.0009</v>
      </c>
      <c r="MI87" s="343">
        <v>0.0006</v>
      </c>
      <c r="MJ87" s="343">
        <v>0.00045</v>
      </c>
      <c r="MK87" s="343">
        <v>0.0004</v>
      </c>
      <c r="ML87" s="343">
        <v>0.0003</v>
      </c>
      <c r="MM87" s="343">
        <v>0.00025</v>
      </c>
      <c r="MN87" s="343">
        <v>0.00025</v>
      </c>
      <c r="MO87" s="343">
        <v>0.0002</v>
      </c>
      <c r="MP87" s="343">
        <v>0.0002</v>
      </c>
      <c r="MQ87" s="343"/>
      <c r="MR87" s="104">
        <v>1</v>
      </c>
      <c r="MS87" s="104">
        <v>1</v>
      </c>
      <c r="MT87" s="104">
        <v>1</v>
      </c>
      <c r="MU87" s="104">
        <v>1</v>
      </c>
      <c r="MV87" s="104">
        <v>1</v>
      </c>
      <c r="MW87" s="104">
        <v>1</v>
      </c>
      <c r="MX87" s="91">
        <v>5</v>
      </c>
      <c r="MY87" s="91">
        <v>5</v>
      </c>
      <c r="MZ87" s="91">
        <v>5</v>
      </c>
      <c r="NA87" s="91">
        <v>5</v>
      </c>
      <c r="NB87" s="91">
        <v>5</v>
      </c>
      <c r="NC87" s="91">
        <v>5</v>
      </c>
      <c r="ND87" s="91">
        <v>5</v>
      </c>
      <c r="NE87" s="91">
        <v>5</v>
      </c>
      <c r="NF87" s="91">
        <v>5</v>
      </c>
      <c r="NG87" s="91">
        <v>10</v>
      </c>
      <c r="NH87" s="91">
        <v>10</v>
      </c>
      <c r="NI87" s="91">
        <v>10</v>
      </c>
      <c r="NJ87" s="91">
        <v>10</v>
      </c>
      <c r="NK87" s="91">
        <v>10</v>
      </c>
      <c r="NL87" s="91">
        <v>10</v>
      </c>
      <c r="NM87" s="91">
        <v>10</v>
      </c>
      <c r="NN87" s="91">
        <v>10</v>
      </c>
      <c r="NO87" s="91">
        <v>10</v>
      </c>
      <c r="NP87" s="91">
        <v>10</v>
      </c>
      <c r="NQ87" s="91">
        <v>10</v>
      </c>
      <c r="NR87" s="91">
        <v>10</v>
      </c>
      <c r="NS87" s="91">
        <v>10</v>
      </c>
      <c r="NT87" s="91"/>
      <c r="NU87" s="345">
        <f t="shared" si="585"/>
        <v>0.0425</v>
      </c>
      <c r="NV87" s="345">
        <f t="shared" si="586"/>
        <v>0.085</v>
      </c>
      <c r="NW87" s="345">
        <f t="shared" si="587"/>
        <v>0.1275</v>
      </c>
      <c r="NX87" s="345">
        <f t="shared" si="588"/>
        <v>0.17</v>
      </c>
      <c r="NY87" s="345">
        <f t="shared" si="589"/>
        <v>0.2125</v>
      </c>
      <c r="NZ87" s="345">
        <f t="shared" si="590"/>
        <v>0.2125</v>
      </c>
      <c r="OA87" s="345">
        <f t="shared" si="591"/>
        <v>0.085</v>
      </c>
      <c r="OB87" s="345">
        <f t="shared" si="592"/>
        <v>0.1275</v>
      </c>
      <c r="OC87" s="345">
        <f t="shared" si="593"/>
        <v>0.17</v>
      </c>
      <c r="OD87" s="345">
        <f t="shared" si="594"/>
        <v>0.2125</v>
      </c>
      <c r="OE87" s="345">
        <f t="shared" si="595"/>
        <v>0.085</v>
      </c>
      <c r="OF87" s="345">
        <f t="shared" si="596"/>
        <v>0.17</v>
      </c>
      <c r="OG87" s="345">
        <f t="shared" si="597"/>
        <v>0.255</v>
      </c>
      <c r="OH87" s="345">
        <f t="shared" si="598"/>
        <v>0.34</v>
      </c>
      <c r="OI87" s="345">
        <f t="shared" si="599"/>
        <v>0.425</v>
      </c>
      <c r="OJ87" s="345">
        <f t="shared" si="600"/>
        <v>0.0765</v>
      </c>
      <c r="OK87" s="345">
        <f t="shared" si="601"/>
        <v>0.153</v>
      </c>
      <c r="OL87" s="345">
        <f t="shared" si="602"/>
        <v>0.2295</v>
      </c>
      <c r="OM87" s="345">
        <f t="shared" si="603"/>
        <v>0.306</v>
      </c>
      <c r="ON87" s="345">
        <f t="shared" si="604"/>
        <v>0.3825</v>
      </c>
      <c r="OO87" s="345">
        <f t="shared" si="605"/>
        <v>0.3825</v>
      </c>
      <c r="OP87" s="345">
        <f t="shared" si="606"/>
        <v>0.3825</v>
      </c>
      <c r="OQ87" s="345">
        <f t="shared" si="607"/>
        <v>0.425</v>
      </c>
      <c r="OR87" s="345">
        <f t="shared" si="608"/>
        <v>0.3825</v>
      </c>
      <c r="OS87" s="345">
        <f t="shared" si="609"/>
        <v>0.371875</v>
      </c>
      <c r="OT87" s="345">
        <f t="shared" si="610"/>
        <v>0.425</v>
      </c>
      <c r="OU87" s="345">
        <f t="shared" si="611"/>
        <v>0.3825</v>
      </c>
      <c r="OV87" s="345">
        <f t="shared" si="612"/>
        <v>0.425</v>
      </c>
      <c r="PE87" s="369"/>
      <c r="PF87" s="370">
        <f>PF$3*$F87*$AG87*PF$4/'[1]Sheet3 '!$AJ$5</f>
        <v>0.238</v>
      </c>
      <c r="PG87" s="370">
        <f>PG$3*$F87*$AG87*PG$4/'[1]Sheet3 '!$AJ$5</f>
        <v>0.237915</v>
      </c>
      <c r="PH87" s="370">
        <f>PH$3*$F87*$AG87*PH$4/'[1]Sheet3 '!$AJ$5</f>
        <v>0.238</v>
      </c>
      <c r="PI87" s="370">
        <f>PI$3*$F87*$AG87*PI$4/'[1]Sheet3 '!$AJ$5</f>
        <v>0.2142</v>
      </c>
      <c r="PJ87" s="370">
        <f>PJ$3*$F87*$AG87*PJ$4/'[1]Sheet3 '!$AJ$5</f>
        <v>0.2142</v>
      </c>
      <c r="PK87" s="370">
        <f>PK$3*$F87*$AG87*PK$4/'[1]Sheet3 '!$AJ$5</f>
        <v>0.204</v>
      </c>
      <c r="PL87" s="370">
        <f>PL$3*$F87*$AG87*PL$4/'[1]Sheet3 '!$AJ$5</f>
        <v>0.1836</v>
      </c>
      <c r="PM87" s="370">
        <f>PM$3*$F87*$AG87*PM$4/'[1]Sheet3 '!$AJ$5</f>
        <v>0.1734</v>
      </c>
      <c r="PN87" s="370">
        <f>PN$3*$F87*$AG87*PN$4/'[1]Sheet3 '!$AJ$5</f>
        <v>0.15742</v>
      </c>
      <c r="PO87" s="370">
        <f>PO$3*$F87*$AG87*PO$4/'[1]Sheet3 '!$AJ$5</f>
        <v>0.136</v>
      </c>
      <c r="PP87" s="370">
        <f>PP$3*$F87*$AG87*PP$4/'[1]Sheet3 '!$AJ$5</f>
        <v>0.1224</v>
      </c>
      <c r="PQ87" s="370">
        <f>PQ$3*$F87*$AG87*PQ$4/'[1]Sheet3 '!$AJ$5</f>
        <v>0.1088</v>
      </c>
      <c r="PR87" s="370">
        <f>PR$3*$F87*$AG87*PR$4/'[1]Sheet3 '!$AJ$5</f>
        <v>0.068</v>
      </c>
      <c r="PS87" s="367"/>
      <c r="PT87" s="367"/>
      <c r="PU87" s="367"/>
    </row>
    <row r="88" ht="16.2" spans="1:437">
      <c r="A88" s="39">
        <v>84</v>
      </c>
      <c r="B88" s="74" t="s">
        <v>745</v>
      </c>
      <c r="C88" s="39">
        <v>6</v>
      </c>
      <c r="D88" s="39">
        <v>30</v>
      </c>
      <c r="E88" s="39" t="s">
        <v>746</v>
      </c>
      <c r="F88" s="39">
        <v>750</v>
      </c>
      <c r="G88" s="107" t="s">
        <v>747</v>
      </c>
      <c r="H88" s="39">
        <f t="shared" si="492"/>
        <v>750</v>
      </c>
      <c r="I88" s="127"/>
      <c r="J88" s="74">
        <f>F88</f>
        <v>750</v>
      </c>
      <c r="K88" s="127" t="s">
        <v>748</v>
      </c>
      <c r="L88" s="127"/>
      <c r="M88" s="128">
        <f t="shared" si="613"/>
        <v>84</v>
      </c>
      <c r="N88" s="39">
        <f t="shared" si="617"/>
        <v>0</v>
      </c>
      <c r="O88" s="39">
        <f t="shared" si="618"/>
        <v>0</v>
      </c>
      <c r="P88" s="39">
        <v>0</v>
      </c>
      <c r="Q88" s="140">
        <v>0.5208336</v>
      </c>
      <c r="R88" s="91">
        <v>5</v>
      </c>
      <c r="S88" s="141">
        <v>0</v>
      </c>
      <c r="T88" s="146">
        <f t="shared" si="493"/>
        <v>0.25</v>
      </c>
      <c r="U88" s="143">
        <f t="shared" si="625"/>
        <v>4</v>
      </c>
      <c r="V88" s="143" t="s">
        <v>405</v>
      </c>
      <c r="W88" s="147">
        <v>0</v>
      </c>
      <c r="X88" s="145">
        <v>15</v>
      </c>
      <c r="Y88" s="166">
        <v>1</v>
      </c>
      <c r="Z88" s="143" t="str">
        <f t="shared" si="470"/>
        <v>[[0,1],[0,1],[0,1],[0,1],[0,1],[0,1],[0,1],[0,1],[0,1],[0,1],[0,2],[0,4],[0,6],[0,8],[0,10],[0,20],[0,40],[0,60],[0,80],[0,100]]</v>
      </c>
      <c r="AA88" s="143">
        <v>1</v>
      </c>
      <c r="AB88" s="143">
        <v>1</v>
      </c>
      <c r="AC88" s="143" t="str">
        <f t="shared" si="494"/>
        <v>[[1,1],[1,1],[1,1],[1,1],[1,1],[1,1],[1,1],[1,1],[1,1],[1,1],[1,1],[1,1],[1,1],[1,1],[1,1],[1,1],[1,1],[1,1],[1,1],[1,1]]</v>
      </c>
      <c r="AD88" s="39">
        <v>0</v>
      </c>
      <c r="AE88" s="167">
        <v>0</v>
      </c>
      <c r="AF88" s="168">
        <f t="shared" si="478"/>
        <v>0</v>
      </c>
      <c r="AG88" s="168">
        <v>0.1</v>
      </c>
      <c r="AH88" s="168">
        <v>0</v>
      </c>
      <c r="AI88" s="186">
        <f>AI87</f>
        <v>0</v>
      </c>
      <c r="AJ88" s="168">
        <v>0</v>
      </c>
      <c r="AK88" s="168">
        <v>0</v>
      </c>
      <c r="AL88" s="187">
        <v>0</v>
      </c>
      <c r="AM88" s="108" t="str">
        <f t="shared" si="495"/>
        <v>[[0.05,1],[0.05,1],[0.05,1],[0.05,1],[0.05,1],[0.025,1],[0.025,3],[0.025,3],[0.025,3],[0.025,3],[0.005,3],[0.005,3],[0.005,3],[0.005,3],[0.005,3],[0.0009,5],[0.0009,5],[0.0009,5],[0.0009,5],[0.0009,5],[0.0006,5],[0.00045,5],[0.0004,5],[0.0003,5],[0.00025,5],[0.00025,5],[0.0002,5],[0.0002,5]]</v>
      </c>
      <c r="AN88" s="39" t="str">
        <f t="shared" si="471"/>
        <v>[[10,5],[12,2],[15,2]]</v>
      </c>
      <c r="AO88" s="195" t="str">
        <f t="shared" si="424"/>
        <v>[0,0,0]</v>
      </c>
      <c r="AP88" s="195">
        <v>0</v>
      </c>
      <c r="AQ88" s="195">
        <v>1</v>
      </c>
      <c r="AR88" s="195">
        <f t="shared" si="496"/>
        <v>1</v>
      </c>
      <c r="AS88" s="195">
        <v>1</v>
      </c>
      <c r="AT88" s="195">
        <v>1</v>
      </c>
      <c r="AU88" s="196" t="s">
        <v>587</v>
      </c>
      <c r="AV88" s="195">
        <v>4</v>
      </c>
      <c r="AW88" s="199">
        <v>16</v>
      </c>
      <c r="AX88" s="39">
        <v>8</v>
      </c>
      <c r="AY88" s="39">
        <v>0</v>
      </c>
      <c r="AZ88" s="96">
        <v>3</v>
      </c>
      <c r="BA88" s="96">
        <v>6</v>
      </c>
      <c r="BB88" s="96" t="s">
        <v>537</v>
      </c>
      <c r="BC88" s="39">
        <v>1</v>
      </c>
      <c r="BD88" s="115">
        <v>1.5</v>
      </c>
      <c r="BE88" s="39"/>
      <c r="BF88" s="39"/>
      <c r="BG88" s="39">
        <v>1</v>
      </c>
      <c r="BH88" s="39">
        <v>1</v>
      </c>
      <c r="BI88" s="115" t="s">
        <v>560</v>
      </c>
      <c r="BJ88" s="203">
        <v>1</v>
      </c>
      <c r="BK88" s="203">
        <v>1</v>
      </c>
      <c r="BL88" s="96">
        <f t="shared" si="629"/>
        <v>750</v>
      </c>
      <c r="BM88" s="96" t="s">
        <v>521</v>
      </c>
      <c r="BN88" s="96">
        <v>1</v>
      </c>
      <c r="BO88" s="96" t="s">
        <v>292</v>
      </c>
      <c r="BP88" s="96" t="s">
        <v>489</v>
      </c>
      <c r="BQ88" s="207" t="s">
        <v>749</v>
      </c>
      <c r="BR88" s="207" t="s">
        <v>749</v>
      </c>
      <c r="BS88" s="128">
        <v>49100</v>
      </c>
      <c r="BT88" s="128">
        <v>2</v>
      </c>
      <c r="BU88" s="128">
        <v>180</v>
      </c>
      <c r="BV88" s="128">
        <v>10</v>
      </c>
      <c r="BW88" s="127" t="s">
        <v>295</v>
      </c>
      <c r="BX88" s="218">
        <v>25</v>
      </c>
      <c r="BY88" s="128">
        <f t="shared" si="497"/>
        <v>0</v>
      </c>
      <c r="BZ88" s="219" t="str">
        <f t="shared" si="498"/>
        <v>[0,0,0,0]</v>
      </c>
      <c r="CA88" s="42">
        <v>0</v>
      </c>
      <c r="CB88" s="42">
        <v>1</v>
      </c>
      <c r="CC88" s="42">
        <v>1</v>
      </c>
      <c r="CD88" s="42">
        <v>0</v>
      </c>
      <c r="CE88" s="42">
        <v>0</v>
      </c>
      <c r="CF88" s="42">
        <v>0</v>
      </c>
      <c r="CG88" s="42">
        <v>0</v>
      </c>
      <c r="CH88" s="51" t="s">
        <v>555</v>
      </c>
      <c r="CI88" s="42" t="str">
        <f t="shared" si="619"/>
        <v>"2|2|0|0|750","3|0,1,3|0|0|750",</v>
      </c>
      <c r="CJ88" s="46"/>
      <c r="CK88" s="46"/>
      <c r="CL88" s="46"/>
      <c r="CM88" s="46"/>
      <c r="CN88" s="46"/>
      <c r="CO88" s="46"/>
      <c r="CP88" s="46"/>
      <c r="CQ88" s="46"/>
      <c r="CR88" s="46"/>
      <c r="CS88" s="53" t="s">
        <v>297</v>
      </c>
      <c r="CT88" s="53">
        <v>1</v>
      </c>
      <c r="CU88" s="42"/>
      <c r="CV88" s="42" t="str">
        <f t="shared" si="482"/>
        <v/>
      </c>
      <c r="CW88" s="42"/>
      <c r="CX88" s="42"/>
      <c r="CY88" s="42"/>
      <c r="CZ88" s="42"/>
      <c r="DA88" s="42">
        <f t="shared" si="483"/>
        <v>2</v>
      </c>
      <c r="DB88" s="42">
        <v>2</v>
      </c>
      <c r="DC88" s="42">
        <v>0</v>
      </c>
      <c r="DD88" s="42">
        <v>0</v>
      </c>
      <c r="DE88" s="42">
        <f>F88</f>
        <v>750</v>
      </c>
      <c r="DF88" s="42">
        <f t="shared" si="484"/>
        <v>3</v>
      </c>
      <c r="DG88" s="42" t="s">
        <v>495</v>
      </c>
      <c r="DH88" s="42">
        <v>0</v>
      </c>
      <c r="DI88" s="42">
        <v>0</v>
      </c>
      <c r="DJ88" s="42">
        <f>F88</f>
        <v>750</v>
      </c>
      <c r="DK88" s="42" t="str">
        <f t="shared" si="485"/>
        <v/>
      </c>
      <c r="DL88" s="42"/>
      <c r="DM88" s="42"/>
      <c r="DN88" s="42"/>
      <c r="DO88" s="42"/>
      <c r="DP88" s="42" t="str">
        <f t="shared" si="486"/>
        <v/>
      </c>
      <c r="DQ88" s="42"/>
      <c r="DR88" s="42"/>
      <c r="DS88" s="42"/>
      <c r="DT88" s="42"/>
      <c r="DU88" s="42"/>
      <c r="DV88" s="239">
        <v>0</v>
      </c>
      <c r="DW88" s="240">
        <v>0</v>
      </c>
      <c r="DX88" s="241">
        <v>0</v>
      </c>
      <c r="DY88" s="128">
        <f t="shared" si="499"/>
        <v>0</v>
      </c>
      <c r="DZ88" s="128"/>
      <c r="EK88" s="269">
        <f t="shared" si="500"/>
        <v>825</v>
      </c>
      <c r="EL88" s="270">
        <f>EL87</f>
        <v>0</v>
      </c>
      <c r="EM88" s="271">
        <v>10</v>
      </c>
      <c r="EN88" s="108">
        <v>5</v>
      </c>
      <c r="EO88" s="271">
        <v>12</v>
      </c>
      <c r="EP88" s="108">
        <v>2</v>
      </c>
      <c r="EQ88" s="271">
        <v>15</v>
      </c>
      <c r="ER88" s="108">
        <v>2</v>
      </c>
      <c r="ES88" s="108">
        <f t="shared" si="501"/>
        <v>11.5555555555556</v>
      </c>
      <c r="ET88" s="108">
        <f t="shared" si="502"/>
        <v>7.5</v>
      </c>
      <c r="EU88" s="283">
        <f t="shared" si="503"/>
        <v>0</v>
      </c>
      <c r="EV88" s="108">
        <f t="shared" si="504"/>
        <v>15</v>
      </c>
      <c r="EW88" s="293">
        <f t="shared" si="505"/>
        <v>0</v>
      </c>
      <c r="EX88" s="108">
        <f t="shared" si="506"/>
        <v>22.5</v>
      </c>
      <c r="EY88" s="294">
        <f t="shared" si="507"/>
        <v>0</v>
      </c>
      <c r="FB88" s="300"/>
      <c r="FC88" s="91"/>
      <c r="FG88" s="310"/>
      <c r="FH88" s="311">
        <v>0</v>
      </c>
      <c r="FI88" s="146">
        <v>1</v>
      </c>
      <c r="FJ88" s="310">
        <f t="shared" si="429"/>
        <v>0</v>
      </c>
      <c r="FK88" s="311">
        <f t="shared" si="508"/>
        <v>0</v>
      </c>
      <c r="FL88" s="146">
        <f t="shared" si="509"/>
        <v>1</v>
      </c>
      <c r="FM88" s="310">
        <f t="shared" si="430"/>
        <v>0</v>
      </c>
      <c r="FN88" s="311">
        <f t="shared" si="510"/>
        <v>0</v>
      </c>
      <c r="FO88" s="146">
        <f t="shared" si="511"/>
        <v>1</v>
      </c>
      <c r="FP88" s="310">
        <f t="shared" si="431"/>
        <v>0</v>
      </c>
      <c r="FQ88" s="311">
        <f t="shared" si="512"/>
        <v>0</v>
      </c>
      <c r="FR88" s="146">
        <f t="shared" si="513"/>
        <v>1</v>
      </c>
      <c r="FS88" s="310">
        <f t="shared" si="432"/>
        <v>0</v>
      </c>
      <c r="FT88" s="311">
        <f t="shared" si="514"/>
        <v>0</v>
      </c>
      <c r="FU88" s="146">
        <f t="shared" si="515"/>
        <v>1</v>
      </c>
      <c r="FV88" s="310">
        <f t="shared" si="433"/>
        <v>0</v>
      </c>
      <c r="FW88" s="311">
        <f t="shared" si="516"/>
        <v>0</v>
      </c>
      <c r="FX88" s="146">
        <f t="shared" si="517"/>
        <v>1</v>
      </c>
      <c r="FY88" s="310">
        <f t="shared" si="434"/>
        <v>0</v>
      </c>
      <c r="FZ88" s="311">
        <f t="shared" si="518"/>
        <v>0</v>
      </c>
      <c r="GA88" s="146">
        <f t="shared" si="519"/>
        <v>1</v>
      </c>
      <c r="GB88" s="310">
        <f t="shared" si="435"/>
        <v>0</v>
      </c>
      <c r="GC88" s="311">
        <f t="shared" si="520"/>
        <v>0</v>
      </c>
      <c r="GD88" s="146">
        <f t="shared" si="521"/>
        <v>1</v>
      </c>
      <c r="GE88" s="310">
        <f t="shared" si="436"/>
        <v>0</v>
      </c>
      <c r="GF88" s="311">
        <f t="shared" si="522"/>
        <v>0</v>
      </c>
      <c r="GG88" s="146">
        <f t="shared" si="523"/>
        <v>1</v>
      </c>
      <c r="GH88" s="310">
        <f t="shared" si="437"/>
        <v>0</v>
      </c>
      <c r="GI88" s="311">
        <f t="shared" si="524"/>
        <v>0</v>
      </c>
      <c r="GJ88" s="146">
        <f t="shared" si="525"/>
        <v>1</v>
      </c>
      <c r="GK88" s="310">
        <f t="shared" si="438"/>
        <v>0</v>
      </c>
      <c r="GL88" s="311">
        <f t="shared" si="526"/>
        <v>0</v>
      </c>
      <c r="GM88" s="146">
        <f t="shared" si="527"/>
        <v>2</v>
      </c>
      <c r="GN88" s="310">
        <f t="shared" si="439"/>
        <v>0</v>
      </c>
      <c r="GO88" s="311">
        <f t="shared" si="528"/>
        <v>0</v>
      </c>
      <c r="GP88" s="146">
        <f t="shared" si="529"/>
        <v>4</v>
      </c>
      <c r="GQ88" s="310">
        <f t="shared" si="440"/>
        <v>0</v>
      </c>
      <c r="GR88" s="311">
        <f t="shared" si="530"/>
        <v>0</v>
      </c>
      <c r="GS88" s="146">
        <f t="shared" si="531"/>
        <v>6</v>
      </c>
      <c r="GT88" s="310">
        <f t="shared" si="441"/>
        <v>0</v>
      </c>
      <c r="GU88" s="311">
        <f t="shared" si="532"/>
        <v>0</v>
      </c>
      <c r="GV88" s="146">
        <f t="shared" si="533"/>
        <v>8</v>
      </c>
      <c r="GW88" s="310">
        <f t="shared" si="442"/>
        <v>0</v>
      </c>
      <c r="GX88" s="311">
        <f t="shared" si="534"/>
        <v>0</v>
      </c>
      <c r="GY88" s="146">
        <f t="shared" si="535"/>
        <v>10</v>
      </c>
      <c r="GZ88" s="310">
        <f t="shared" si="443"/>
        <v>0</v>
      </c>
      <c r="HA88" s="311">
        <f t="shared" si="536"/>
        <v>0</v>
      </c>
      <c r="HB88" s="146">
        <f t="shared" si="537"/>
        <v>20</v>
      </c>
      <c r="HC88" s="310">
        <f t="shared" si="444"/>
        <v>0</v>
      </c>
      <c r="HD88" s="311">
        <f t="shared" si="538"/>
        <v>0</v>
      </c>
      <c r="HE88" s="146">
        <f t="shared" si="539"/>
        <v>40</v>
      </c>
      <c r="HF88" s="310">
        <f t="shared" si="445"/>
        <v>0</v>
      </c>
      <c r="HG88" s="311">
        <f t="shared" si="540"/>
        <v>0</v>
      </c>
      <c r="HH88" s="146">
        <f t="shared" si="541"/>
        <v>60</v>
      </c>
      <c r="HI88" s="310">
        <f t="shared" si="446"/>
        <v>0</v>
      </c>
      <c r="HJ88" s="311">
        <f t="shared" si="542"/>
        <v>0</v>
      </c>
      <c r="HK88" s="146">
        <f t="shared" si="543"/>
        <v>80</v>
      </c>
      <c r="HL88" s="310">
        <f t="shared" si="447"/>
        <v>0</v>
      </c>
      <c r="HM88" s="311">
        <f t="shared" si="544"/>
        <v>0</v>
      </c>
      <c r="HN88" s="146">
        <f t="shared" si="545"/>
        <v>100</v>
      </c>
      <c r="HO88" s="310">
        <f t="shared" si="448"/>
        <v>0</v>
      </c>
      <c r="HQ88" s="300"/>
      <c r="HR88" s="91"/>
      <c r="HV88" s="310"/>
      <c r="HW88" s="311">
        <v>1</v>
      </c>
      <c r="HX88" s="146">
        <v>1</v>
      </c>
      <c r="HY88" s="310">
        <f t="shared" si="449"/>
        <v>8.33333333333334e-5</v>
      </c>
      <c r="HZ88" s="311">
        <f t="shared" si="546"/>
        <v>1</v>
      </c>
      <c r="IA88" s="146">
        <f t="shared" si="547"/>
        <v>1</v>
      </c>
      <c r="IB88" s="310">
        <f t="shared" si="450"/>
        <v>0.000166666666666667</v>
      </c>
      <c r="IC88" s="311">
        <f t="shared" si="548"/>
        <v>1</v>
      </c>
      <c r="ID88" s="146">
        <f t="shared" si="549"/>
        <v>1</v>
      </c>
      <c r="IE88" s="310">
        <f t="shared" si="451"/>
        <v>0.00025</v>
      </c>
      <c r="IF88" s="311">
        <f t="shared" si="550"/>
        <v>1</v>
      </c>
      <c r="IG88" s="146">
        <f t="shared" si="551"/>
        <v>1</v>
      </c>
      <c r="IH88" s="310">
        <f t="shared" si="452"/>
        <v>0.000333333333333334</v>
      </c>
      <c r="II88" s="311">
        <f t="shared" si="552"/>
        <v>1</v>
      </c>
      <c r="IJ88" s="146">
        <f t="shared" si="553"/>
        <v>1</v>
      </c>
      <c r="IK88" s="310">
        <f t="shared" si="453"/>
        <v>0.000416666666666667</v>
      </c>
      <c r="IL88" s="311">
        <f t="shared" si="554"/>
        <v>1</v>
      </c>
      <c r="IM88" s="146">
        <f t="shared" si="555"/>
        <v>1</v>
      </c>
      <c r="IN88" s="310">
        <f t="shared" si="454"/>
        <v>0.000833333333333334</v>
      </c>
      <c r="IO88" s="311">
        <f t="shared" si="556"/>
        <v>1</v>
      </c>
      <c r="IP88" s="146">
        <f t="shared" si="557"/>
        <v>1</v>
      </c>
      <c r="IQ88" s="310">
        <f t="shared" si="455"/>
        <v>0.00166666666666667</v>
      </c>
      <c r="IR88" s="311">
        <f t="shared" si="558"/>
        <v>1</v>
      </c>
      <c r="IS88" s="146">
        <f t="shared" si="559"/>
        <v>1</v>
      </c>
      <c r="IT88" s="310">
        <f t="shared" si="456"/>
        <v>0.0025</v>
      </c>
      <c r="IU88" s="311">
        <f t="shared" si="560"/>
        <v>1</v>
      </c>
      <c r="IV88" s="146">
        <f t="shared" si="561"/>
        <v>1</v>
      </c>
      <c r="IW88" s="310">
        <f t="shared" si="457"/>
        <v>0.00333333333333334</v>
      </c>
      <c r="IX88" s="311">
        <f t="shared" si="562"/>
        <v>1</v>
      </c>
      <c r="IY88" s="146">
        <f t="shared" si="563"/>
        <v>1</v>
      </c>
      <c r="IZ88" s="310">
        <f t="shared" si="458"/>
        <v>0.00416666666666667</v>
      </c>
      <c r="JA88" s="311">
        <f t="shared" si="564"/>
        <v>1</v>
      </c>
      <c r="JB88" s="146">
        <f t="shared" si="565"/>
        <v>1</v>
      </c>
      <c r="JC88" s="310">
        <f t="shared" si="459"/>
        <v>0.00833333333333334</v>
      </c>
      <c r="JD88" s="311">
        <f t="shared" si="566"/>
        <v>1</v>
      </c>
      <c r="JE88" s="146">
        <f t="shared" si="567"/>
        <v>1</v>
      </c>
      <c r="JF88" s="310">
        <f t="shared" si="460"/>
        <v>0.0166666666666667</v>
      </c>
      <c r="JG88" s="311">
        <f t="shared" si="568"/>
        <v>1</v>
      </c>
      <c r="JH88" s="146">
        <f t="shared" si="569"/>
        <v>1</v>
      </c>
      <c r="JI88" s="310">
        <f t="shared" si="461"/>
        <v>0.025</v>
      </c>
      <c r="JJ88" s="311">
        <f t="shared" si="570"/>
        <v>1</v>
      </c>
      <c r="JK88" s="146">
        <f t="shared" si="571"/>
        <v>1</v>
      </c>
      <c r="JL88" s="310">
        <f t="shared" si="462"/>
        <v>0.0333333333333334</v>
      </c>
      <c r="JM88" s="311">
        <f t="shared" si="572"/>
        <v>1</v>
      </c>
      <c r="JN88" s="146">
        <f t="shared" si="573"/>
        <v>1</v>
      </c>
      <c r="JO88" s="310">
        <f t="shared" si="463"/>
        <v>0.0416666666666667</v>
      </c>
      <c r="JP88" s="311">
        <f t="shared" si="574"/>
        <v>1</v>
      </c>
      <c r="JQ88" s="146">
        <f t="shared" si="575"/>
        <v>1</v>
      </c>
      <c r="JR88" s="310">
        <f t="shared" si="464"/>
        <v>0.0833333333333334</v>
      </c>
      <c r="JS88" s="311">
        <f t="shared" si="576"/>
        <v>1</v>
      </c>
      <c r="JT88" s="146">
        <f t="shared" si="577"/>
        <v>1</v>
      </c>
      <c r="JU88" s="310">
        <f t="shared" si="465"/>
        <v>0.166666666666667</v>
      </c>
      <c r="JV88" s="311">
        <f t="shared" si="578"/>
        <v>1</v>
      </c>
      <c r="JW88" s="146">
        <f t="shared" si="579"/>
        <v>1</v>
      </c>
      <c r="JX88" s="310">
        <f t="shared" si="466"/>
        <v>0.25</v>
      </c>
      <c r="JY88" s="311">
        <f t="shared" si="580"/>
        <v>1</v>
      </c>
      <c r="JZ88" s="146">
        <f t="shared" si="581"/>
        <v>1</v>
      </c>
      <c r="KA88" s="310">
        <f t="shared" si="467"/>
        <v>0.333333333333334</v>
      </c>
      <c r="KB88" s="311">
        <f t="shared" si="582"/>
        <v>1</v>
      </c>
      <c r="KC88" s="146">
        <f t="shared" si="583"/>
        <v>1</v>
      </c>
      <c r="KD88" s="310">
        <f t="shared" si="468"/>
        <v>0.416666666666667</v>
      </c>
      <c r="KI88" s="334">
        <f t="shared" ref="KI88:LB88" si="638">$AI88*KI$4/10000*$F88*KI$3/$KQ$1</f>
        <v>0</v>
      </c>
      <c r="KJ88" s="334">
        <f t="shared" si="638"/>
        <v>0</v>
      </c>
      <c r="KK88" s="334">
        <f t="shared" si="638"/>
        <v>0</v>
      </c>
      <c r="KL88" s="334">
        <f t="shared" si="638"/>
        <v>0</v>
      </c>
      <c r="KM88" s="334">
        <f t="shared" si="638"/>
        <v>0</v>
      </c>
      <c r="KN88" s="334">
        <f t="shared" si="638"/>
        <v>0</v>
      </c>
      <c r="KO88" s="334">
        <f t="shared" si="638"/>
        <v>0</v>
      </c>
      <c r="KP88" s="334">
        <f t="shared" si="638"/>
        <v>0</v>
      </c>
      <c r="KQ88" s="334">
        <f t="shared" si="638"/>
        <v>0</v>
      </c>
      <c r="KR88" s="334">
        <f t="shared" si="638"/>
        <v>0</v>
      </c>
      <c r="KS88" s="334">
        <f t="shared" si="638"/>
        <v>0</v>
      </c>
      <c r="KT88" s="334">
        <f t="shared" si="638"/>
        <v>0</v>
      </c>
      <c r="KU88" s="334">
        <f t="shared" si="638"/>
        <v>0</v>
      </c>
      <c r="KV88" s="334">
        <f t="shared" si="638"/>
        <v>0</v>
      </c>
      <c r="KW88" s="334">
        <f t="shared" si="638"/>
        <v>0</v>
      </c>
      <c r="KX88" s="334">
        <f t="shared" si="638"/>
        <v>0</v>
      </c>
      <c r="KY88" s="334">
        <f t="shared" si="638"/>
        <v>0</v>
      </c>
      <c r="KZ88" s="334">
        <f t="shared" si="638"/>
        <v>0</v>
      </c>
      <c r="LA88" s="334">
        <f t="shared" si="638"/>
        <v>0</v>
      </c>
      <c r="LB88" s="334">
        <f t="shared" si="638"/>
        <v>0</v>
      </c>
      <c r="LI88" s="79">
        <v>0</v>
      </c>
      <c r="LJ88" s="79">
        <v>0</v>
      </c>
      <c r="LK88" s="79">
        <v>0</v>
      </c>
      <c r="LN88" s="108"/>
      <c r="LO88" s="343">
        <v>0.05</v>
      </c>
      <c r="LP88" s="343">
        <v>0.05</v>
      </c>
      <c r="LQ88" s="343">
        <v>0.05</v>
      </c>
      <c r="LR88" s="343">
        <v>0.05</v>
      </c>
      <c r="LS88" s="343">
        <v>0.05</v>
      </c>
      <c r="LT88" s="343">
        <v>0.025</v>
      </c>
      <c r="LU88" s="343">
        <v>0.025</v>
      </c>
      <c r="LV88" s="343">
        <v>0.025</v>
      </c>
      <c r="LW88" s="343">
        <v>0.025</v>
      </c>
      <c r="LX88" s="343">
        <v>0.025</v>
      </c>
      <c r="LY88" s="343">
        <v>0.005</v>
      </c>
      <c r="LZ88" s="343">
        <v>0.005</v>
      </c>
      <c r="MA88" s="343">
        <v>0.005</v>
      </c>
      <c r="MB88" s="343">
        <v>0.005</v>
      </c>
      <c r="MC88" s="343">
        <v>0.005</v>
      </c>
      <c r="MD88" s="343">
        <v>0.0009</v>
      </c>
      <c r="ME88" s="343">
        <v>0.0009</v>
      </c>
      <c r="MF88" s="343">
        <v>0.0009</v>
      </c>
      <c r="MG88" s="343">
        <v>0.0009</v>
      </c>
      <c r="MH88" s="343">
        <v>0.0009</v>
      </c>
      <c r="MI88" s="343">
        <v>0.0006</v>
      </c>
      <c r="MJ88" s="343">
        <v>0.00045</v>
      </c>
      <c r="MK88" s="343">
        <v>0.0004</v>
      </c>
      <c r="ML88" s="343">
        <v>0.0003</v>
      </c>
      <c r="MM88" s="343">
        <v>0.00025</v>
      </c>
      <c r="MN88" s="343">
        <v>0.00025</v>
      </c>
      <c r="MO88" s="343">
        <v>0.0002</v>
      </c>
      <c r="MP88" s="343">
        <v>0.0002</v>
      </c>
      <c r="MQ88" s="343"/>
      <c r="MR88" s="104">
        <v>1</v>
      </c>
      <c r="MS88" s="104">
        <v>1</v>
      </c>
      <c r="MT88" s="104">
        <v>1</v>
      </c>
      <c r="MU88" s="104">
        <v>1</v>
      </c>
      <c r="MV88" s="104">
        <v>1</v>
      </c>
      <c r="MW88" s="104">
        <v>1</v>
      </c>
      <c r="MX88" s="91">
        <v>3</v>
      </c>
      <c r="MY88" s="91">
        <v>3</v>
      </c>
      <c r="MZ88" s="91">
        <v>3</v>
      </c>
      <c r="NA88" s="91">
        <v>3</v>
      </c>
      <c r="NB88" s="91">
        <v>3</v>
      </c>
      <c r="NC88" s="91">
        <v>3</v>
      </c>
      <c r="ND88" s="91">
        <v>3</v>
      </c>
      <c r="NE88" s="91">
        <v>3</v>
      </c>
      <c r="NF88" s="91">
        <v>3</v>
      </c>
      <c r="NG88" s="91">
        <v>5</v>
      </c>
      <c r="NH88" s="91">
        <v>5</v>
      </c>
      <c r="NI88" s="91">
        <v>5</v>
      </c>
      <c r="NJ88" s="91">
        <v>5</v>
      </c>
      <c r="NK88" s="91">
        <v>5</v>
      </c>
      <c r="NL88" s="91">
        <v>5</v>
      </c>
      <c r="NM88" s="91">
        <v>5</v>
      </c>
      <c r="NN88" s="91">
        <v>5</v>
      </c>
      <c r="NO88" s="91">
        <v>5</v>
      </c>
      <c r="NP88" s="91">
        <v>5</v>
      </c>
      <c r="NQ88" s="91">
        <v>5</v>
      </c>
      <c r="NR88" s="91">
        <v>5</v>
      </c>
      <c r="NS88" s="91">
        <v>5</v>
      </c>
      <c r="NT88" s="91"/>
      <c r="NU88" s="345">
        <f t="shared" si="585"/>
        <v>0.0375</v>
      </c>
      <c r="NV88" s="345">
        <f t="shared" si="586"/>
        <v>0.075</v>
      </c>
      <c r="NW88" s="345">
        <f t="shared" si="587"/>
        <v>0.1125</v>
      </c>
      <c r="NX88" s="345">
        <f t="shared" si="588"/>
        <v>0.15</v>
      </c>
      <c r="NY88" s="345">
        <f t="shared" si="589"/>
        <v>0.1875</v>
      </c>
      <c r="NZ88" s="345">
        <f t="shared" si="590"/>
        <v>0.1875</v>
      </c>
      <c r="OA88" s="345">
        <f t="shared" si="591"/>
        <v>0.125</v>
      </c>
      <c r="OB88" s="345">
        <f t="shared" si="592"/>
        <v>0.1875</v>
      </c>
      <c r="OC88" s="345">
        <f t="shared" si="593"/>
        <v>0.25</v>
      </c>
      <c r="OD88" s="345">
        <f t="shared" si="594"/>
        <v>0.3125</v>
      </c>
      <c r="OE88" s="345">
        <f t="shared" si="595"/>
        <v>0.125</v>
      </c>
      <c r="OF88" s="345">
        <f t="shared" si="596"/>
        <v>0.25</v>
      </c>
      <c r="OG88" s="345">
        <f t="shared" si="597"/>
        <v>0.375</v>
      </c>
      <c r="OH88" s="345">
        <f t="shared" si="598"/>
        <v>0.5</v>
      </c>
      <c r="OI88" s="345">
        <f t="shared" si="599"/>
        <v>0.625</v>
      </c>
      <c r="OJ88" s="345">
        <f t="shared" si="600"/>
        <v>0.135</v>
      </c>
      <c r="OK88" s="345">
        <f t="shared" si="601"/>
        <v>0.27</v>
      </c>
      <c r="OL88" s="345">
        <f t="shared" si="602"/>
        <v>0.405</v>
      </c>
      <c r="OM88" s="345">
        <f t="shared" si="603"/>
        <v>0.54</v>
      </c>
      <c r="ON88" s="345">
        <f t="shared" si="604"/>
        <v>0.675</v>
      </c>
      <c r="OO88" s="345">
        <f t="shared" si="605"/>
        <v>0.675</v>
      </c>
      <c r="OP88" s="345">
        <f t="shared" si="606"/>
        <v>0.675</v>
      </c>
      <c r="OQ88" s="345">
        <f t="shared" si="607"/>
        <v>0.75</v>
      </c>
      <c r="OR88" s="345">
        <f t="shared" si="608"/>
        <v>0.675</v>
      </c>
      <c r="OS88" s="345">
        <f t="shared" si="609"/>
        <v>0.65625</v>
      </c>
      <c r="OT88" s="345">
        <f t="shared" si="610"/>
        <v>0.75</v>
      </c>
      <c r="OU88" s="345">
        <f t="shared" si="611"/>
        <v>0.675</v>
      </c>
      <c r="OV88" s="345">
        <f t="shared" si="612"/>
        <v>0.75</v>
      </c>
      <c r="PE88" s="369"/>
      <c r="PF88" s="370">
        <f>PF$3*$F88*$AG88*PF$4/'[1]Sheet3 '!$AJ$5</f>
        <v>0.21</v>
      </c>
      <c r="PG88" s="370">
        <f>PG$3*$F88*$AG88*PG$4/'[1]Sheet3 '!$AJ$5</f>
        <v>0.209925</v>
      </c>
      <c r="PH88" s="370">
        <f>PH$3*$F88*$AG88*PH$4/'[1]Sheet3 '!$AJ$5</f>
        <v>0.21</v>
      </c>
      <c r="PI88" s="370">
        <f>PI$3*$F88*$AG88*PI$4/'[1]Sheet3 '!$AJ$5</f>
        <v>0.189</v>
      </c>
      <c r="PJ88" s="370">
        <f>PJ$3*$F88*$AG88*PJ$4/'[1]Sheet3 '!$AJ$5</f>
        <v>0.189</v>
      </c>
      <c r="PK88" s="370">
        <f>PK$3*$F88*$AG88*PK$4/'[1]Sheet3 '!$AJ$5</f>
        <v>0.18</v>
      </c>
      <c r="PL88" s="370">
        <f>PL$3*$F88*$AG88*PL$4/'[1]Sheet3 '!$AJ$5</f>
        <v>0.162</v>
      </c>
      <c r="PM88" s="370">
        <f>PM$3*$F88*$AG88*PM$4/'[1]Sheet3 '!$AJ$5</f>
        <v>0.153</v>
      </c>
      <c r="PN88" s="370">
        <f>PN$3*$F88*$AG88*PN$4/'[1]Sheet3 '!$AJ$5</f>
        <v>0.1389</v>
      </c>
      <c r="PO88" s="370">
        <f>PO$3*$F88*$AG88*PO$4/'[1]Sheet3 '!$AJ$5</f>
        <v>0.12</v>
      </c>
      <c r="PP88" s="370">
        <f>PP$3*$F88*$AG88*PP$4/'[1]Sheet3 '!$AJ$5</f>
        <v>0.108</v>
      </c>
      <c r="PQ88" s="370">
        <f>PQ$3*$F88*$AG88*PQ$4/'[1]Sheet3 '!$AJ$5</f>
        <v>0.096</v>
      </c>
      <c r="PR88" s="370">
        <f>PR$3*$F88*$AG88*PR$4/'[1]Sheet3 '!$AJ$5</f>
        <v>0.06</v>
      </c>
      <c r="PS88" s="367"/>
      <c r="PT88" s="367"/>
      <c r="PU88" s="367"/>
    </row>
    <row r="89" ht="16.2" spans="1:437">
      <c r="A89" s="39">
        <v>85</v>
      </c>
      <c r="B89" s="117" t="s">
        <v>750</v>
      </c>
      <c r="C89" s="74">
        <v>5</v>
      </c>
      <c r="D89" s="39">
        <v>31</v>
      </c>
      <c r="F89" s="39">
        <v>60</v>
      </c>
      <c r="G89" s="107"/>
      <c r="H89" s="39">
        <f t="shared" si="492"/>
        <v>60</v>
      </c>
      <c r="I89" s="127"/>
      <c r="J89" s="39">
        <f>F89</f>
        <v>60</v>
      </c>
      <c r="K89" s="127" t="s">
        <v>751</v>
      </c>
      <c r="L89" s="127"/>
      <c r="M89" s="128">
        <f t="shared" si="613"/>
        <v>85</v>
      </c>
      <c r="N89" s="39">
        <f t="shared" si="617"/>
        <v>0</v>
      </c>
      <c r="O89" s="39">
        <f t="shared" si="618"/>
        <v>0</v>
      </c>
      <c r="P89" s="39">
        <v>0</v>
      </c>
      <c r="Q89" s="151">
        <v>0.0416668</v>
      </c>
      <c r="R89" s="91">
        <v>2</v>
      </c>
      <c r="S89" s="141">
        <v>0</v>
      </c>
      <c r="T89" s="146">
        <f t="shared" si="493"/>
        <v>0.02</v>
      </c>
      <c r="U89" s="145">
        <v>0</v>
      </c>
      <c r="V89" s="143" t="s">
        <v>405</v>
      </c>
      <c r="W89" s="147">
        <v>0</v>
      </c>
      <c r="X89" s="145">
        <v>12</v>
      </c>
      <c r="Y89" s="166">
        <v>1</v>
      </c>
      <c r="Z89" s="143" t="str">
        <f t="shared" si="470"/>
        <v>[[0,1],[0,1],[0,1],[0,1],[0,1],[0,1],[0,1],[0,1],[0,1],[0,1],[0,2],[0,4],[0,6],[0,8],[0,10],[0,20],[0,40],[0,60],[0,80],[0,100]]</v>
      </c>
      <c r="AA89" s="143">
        <v>1</v>
      </c>
      <c r="AB89" s="143">
        <v>1</v>
      </c>
      <c r="AC89" s="143" t="str">
        <f t="shared" si="494"/>
        <v>[[0,1],[0,1],[0,1],[0,1],[0,1],[0,1],[0,1],[0,1],[0,1],[0,1],[0,1],[0,1],[0,1],[0,1],[0,1],[0,1],[0,1],[0,1],[0,1],[0,1]]</v>
      </c>
      <c r="AD89" s="39">
        <v>0</v>
      </c>
      <c r="AE89" s="167">
        <v>0</v>
      </c>
      <c r="AF89" s="173">
        <f t="shared" si="478"/>
        <v>0</v>
      </c>
      <c r="AG89" s="173">
        <v>0.1</v>
      </c>
      <c r="AH89" s="168">
        <v>0</v>
      </c>
      <c r="AI89" s="186">
        <v>0</v>
      </c>
      <c r="AJ89" s="168">
        <v>0</v>
      </c>
      <c r="AK89" s="168">
        <v>0</v>
      </c>
      <c r="AL89" s="187">
        <v>0</v>
      </c>
      <c r="AM89" s="108" t="str">
        <f t="shared" si="495"/>
        <v>[[0.05,1],[0.05,1],[0.05,1],[0.05,1],[0.05,1],[0.025,1],[0.025,1],[0.025,1],[0.025,1],[0.025,1],[0.005,1],[0.005,1],[0.005,1],[0.005,1],[0.005,1],[0.0009,2],[0.0009,2],[0.0009,2],[0.0009,2],[0.0009,2],[0.0006,2],[0.00045,2],[0.0004,2],[0.0003,2],[0.00025,2],[0.00025,2],[0.0002,2],[0.0002,2]]</v>
      </c>
      <c r="AN89" s="39" t="str">
        <f t="shared" si="471"/>
        <v>[[6,5],[8,2],[10,2]]</v>
      </c>
      <c r="AO89" s="104"/>
      <c r="AP89" s="195">
        <v>0</v>
      </c>
      <c r="AQ89" s="195">
        <v>1</v>
      </c>
      <c r="AR89" s="195">
        <f t="shared" si="496"/>
        <v>1</v>
      </c>
      <c r="AS89" s="195">
        <v>1</v>
      </c>
      <c r="AT89" s="195">
        <v>1</v>
      </c>
      <c r="AU89" s="196" t="s">
        <v>587</v>
      </c>
      <c r="AV89" s="195">
        <v>3</v>
      </c>
      <c r="AW89" s="199">
        <v>12</v>
      </c>
      <c r="AX89" s="39">
        <v>1</v>
      </c>
      <c r="AY89" s="39">
        <v>0</v>
      </c>
      <c r="AZ89" s="96">
        <v>2</v>
      </c>
      <c r="BA89" s="96">
        <v>4</v>
      </c>
      <c r="BB89" s="96" t="s">
        <v>365</v>
      </c>
      <c r="BC89" s="39">
        <v>1</v>
      </c>
      <c r="BD89" s="115">
        <v>1.5</v>
      </c>
      <c r="BE89" s="39"/>
      <c r="BF89" s="39"/>
      <c r="BG89" s="39">
        <v>1</v>
      </c>
      <c r="BH89" s="39">
        <v>1</v>
      </c>
      <c r="BI89" s="39" t="s">
        <v>365</v>
      </c>
      <c r="BJ89" s="203">
        <v>1</v>
      </c>
      <c r="BK89" s="203">
        <v>1</v>
      </c>
      <c r="BL89" s="96">
        <f t="shared" si="629"/>
        <v>60</v>
      </c>
      <c r="BM89" s="96" t="s">
        <v>291</v>
      </c>
      <c r="BN89" s="96">
        <v>1</v>
      </c>
      <c r="BO89" s="96" t="s">
        <v>579</v>
      </c>
      <c r="BP89" s="96" t="s">
        <v>489</v>
      </c>
      <c r="BQ89" s="127" t="s">
        <v>585</v>
      </c>
      <c r="BR89" s="127" t="s">
        <v>585</v>
      </c>
      <c r="BS89" s="127"/>
      <c r="BT89" s="128">
        <v>2</v>
      </c>
      <c r="BU89" s="127"/>
      <c r="BV89" s="127"/>
      <c r="BW89" s="127" t="s">
        <v>295</v>
      </c>
      <c r="BX89" s="218">
        <v>0</v>
      </c>
      <c r="BY89" s="128">
        <f t="shared" si="497"/>
        <v>0</v>
      </c>
      <c r="BZ89" s="219" t="str">
        <f t="shared" si="498"/>
        <v>[0,0,0,0]</v>
      </c>
      <c r="CA89" s="46">
        <v>0</v>
      </c>
      <c r="CB89" s="46">
        <v>0</v>
      </c>
      <c r="CC89" s="46">
        <v>0</v>
      </c>
      <c r="CD89" s="46">
        <v>0</v>
      </c>
      <c r="CE89" s="46">
        <v>0</v>
      </c>
      <c r="CF89" s="46">
        <v>0</v>
      </c>
      <c r="CG89" s="46">
        <v>0</v>
      </c>
      <c r="CH89" s="42" t="str">
        <f>IF(AND(C89=6,D89=-1),"1,1,1,1,1,1,1",IF(OR(CY89=1,CY89=2),1,0)&amp;","&amp;IF(OR(DD89=1,DD89=2),1,0)&amp;","&amp;IF(OR(DI89=1,DI89=2),1,0)&amp;","&amp;IF(OR(DN89=1,DN89=2),1,0)&amp;","&amp;0&amp;","&amp;0&amp;","&amp;IF(OR(DS89=1,DS89=2),1,0))</f>
        <v>0,0,0,0,0,0,0</v>
      </c>
      <c r="CI89" s="42" t="str">
        <f t="shared" si="619"/>
        <v/>
      </c>
      <c r="CJ89" s="46"/>
      <c r="CK89" s="46"/>
      <c r="CL89" s="46"/>
      <c r="CM89" s="46"/>
      <c r="CN89" s="46"/>
      <c r="CO89" s="46"/>
      <c r="CP89" s="46"/>
      <c r="CQ89" s="46"/>
      <c r="CR89" s="46"/>
      <c r="CS89" s="53" t="s">
        <v>297</v>
      </c>
      <c r="CT89" s="53">
        <v>1</v>
      </c>
      <c r="CU89" s="42"/>
      <c r="CV89" s="42" t="str">
        <f t="shared" si="482"/>
        <v/>
      </c>
      <c r="CW89" s="42"/>
      <c r="CX89" s="42"/>
      <c r="CY89" s="42"/>
      <c r="CZ89" s="42"/>
      <c r="DA89" s="42" t="str">
        <f t="shared" si="483"/>
        <v/>
      </c>
      <c r="DB89" s="42"/>
      <c r="DC89" s="42"/>
      <c r="DD89" s="42"/>
      <c r="DE89" s="42"/>
      <c r="DF89" s="42" t="str">
        <f t="shared" si="484"/>
        <v/>
      </c>
      <c r="DG89" s="42"/>
      <c r="DH89" s="42"/>
      <c r="DI89" s="42"/>
      <c r="DJ89" s="42"/>
      <c r="DK89" s="42" t="str">
        <f t="shared" si="485"/>
        <v/>
      </c>
      <c r="DL89" s="42"/>
      <c r="DM89" s="42"/>
      <c r="DN89" s="42"/>
      <c r="DO89" s="42"/>
      <c r="DP89" s="42" t="str">
        <f t="shared" si="486"/>
        <v/>
      </c>
      <c r="DQ89" s="42"/>
      <c r="DR89" s="42"/>
      <c r="DS89" s="42"/>
      <c r="DT89" s="42"/>
      <c r="DU89" s="42"/>
      <c r="DV89" s="239">
        <v>0</v>
      </c>
      <c r="DW89" s="240">
        <v>0</v>
      </c>
      <c r="DX89" s="241">
        <v>0</v>
      </c>
      <c r="DY89" s="128">
        <f t="shared" si="499"/>
        <v>0</v>
      </c>
      <c r="DZ89" s="128"/>
      <c r="EK89" s="269">
        <f t="shared" si="500"/>
        <v>66</v>
      </c>
      <c r="EL89" s="270">
        <v>0</v>
      </c>
      <c r="EM89" s="271">
        <v>6</v>
      </c>
      <c r="EN89" s="108">
        <v>5</v>
      </c>
      <c r="EO89" s="271">
        <v>8</v>
      </c>
      <c r="EP89" s="108">
        <v>2</v>
      </c>
      <c r="EQ89" s="271">
        <v>10</v>
      </c>
      <c r="ER89" s="108">
        <v>2</v>
      </c>
      <c r="ES89" s="108">
        <f t="shared" si="501"/>
        <v>7.33333333333333</v>
      </c>
      <c r="ET89" s="108">
        <f t="shared" si="502"/>
        <v>7.5</v>
      </c>
      <c r="EU89" s="283">
        <f t="shared" si="503"/>
        <v>0</v>
      </c>
      <c r="EV89" s="108">
        <f t="shared" si="504"/>
        <v>15</v>
      </c>
      <c r="EW89" s="293">
        <f t="shared" si="505"/>
        <v>0</v>
      </c>
      <c r="EX89" s="108">
        <f t="shared" si="506"/>
        <v>22.5</v>
      </c>
      <c r="EY89" s="294">
        <f t="shared" si="507"/>
        <v>0</v>
      </c>
      <c r="FB89" s="300"/>
      <c r="FC89" s="91"/>
      <c r="FG89" s="310"/>
      <c r="FH89" s="311">
        <v>0</v>
      </c>
      <c r="FI89" s="146">
        <v>1</v>
      </c>
      <c r="FJ89" s="310">
        <f t="shared" si="429"/>
        <v>0</v>
      </c>
      <c r="FK89" s="311">
        <f t="shared" si="508"/>
        <v>0</v>
      </c>
      <c r="FL89" s="146">
        <f t="shared" si="509"/>
        <v>1</v>
      </c>
      <c r="FM89" s="310">
        <f t="shared" si="430"/>
        <v>0</v>
      </c>
      <c r="FN89" s="311">
        <f t="shared" si="510"/>
        <v>0</v>
      </c>
      <c r="FO89" s="146">
        <f t="shared" si="511"/>
        <v>1</v>
      </c>
      <c r="FP89" s="310">
        <f t="shared" si="431"/>
        <v>0</v>
      </c>
      <c r="FQ89" s="311">
        <f t="shared" si="512"/>
        <v>0</v>
      </c>
      <c r="FR89" s="146">
        <f t="shared" si="513"/>
        <v>1</v>
      </c>
      <c r="FS89" s="310">
        <f t="shared" si="432"/>
        <v>0</v>
      </c>
      <c r="FT89" s="311">
        <f t="shared" si="514"/>
        <v>0</v>
      </c>
      <c r="FU89" s="146">
        <f t="shared" si="515"/>
        <v>1</v>
      </c>
      <c r="FV89" s="310">
        <f t="shared" si="433"/>
        <v>0</v>
      </c>
      <c r="FW89" s="311">
        <f t="shared" si="516"/>
        <v>0</v>
      </c>
      <c r="FX89" s="146">
        <f t="shared" si="517"/>
        <v>1</v>
      </c>
      <c r="FY89" s="310">
        <f t="shared" si="434"/>
        <v>0</v>
      </c>
      <c r="FZ89" s="311">
        <f t="shared" si="518"/>
        <v>0</v>
      </c>
      <c r="GA89" s="146">
        <f t="shared" si="519"/>
        <v>1</v>
      </c>
      <c r="GB89" s="310">
        <f t="shared" si="435"/>
        <v>0</v>
      </c>
      <c r="GC89" s="311">
        <f t="shared" si="520"/>
        <v>0</v>
      </c>
      <c r="GD89" s="146">
        <f t="shared" si="521"/>
        <v>1</v>
      </c>
      <c r="GE89" s="310">
        <f t="shared" si="436"/>
        <v>0</v>
      </c>
      <c r="GF89" s="311">
        <f t="shared" si="522"/>
        <v>0</v>
      </c>
      <c r="GG89" s="146">
        <f t="shared" si="523"/>
        <v>1</v>
      </c>
      <c r="GH89" s="310">
        <f t="shared" si="437"/>
        <v>0</v>
      </c>
      <c r="GI89" s="311">
        <f t="shared" si="524"/>
        <v>0</v>
      </c>
      <c r="GJ89" s="146">
        <f t="shared" si="525"/>
        <v>1</v>
      </c>
      <c r="GK89" s="310">
        <f t="shared" si="438"/>
        <v>0</v>
      </c>
      <c r="GL89" s="311">
        <f t="shared" si="526"/>
        <v>0</v>
      </c>
      <c r="GM89" s="146">
        <f t="shared" si="527"/>
        <v>2</v>
      </c>
      <c r="GN89" s="310">
        <f t="shared" si="439"/>
        <v>0</v>
      </c>
      <c r="GO89" s="311">
        <f t="shared" si="528"/>
        <v>0</v>
      </c>
      <c r="GP89" s="146">
        <f t="shared" si="529"/>
        <v>4</v>
      </c>
      <c r="GQ89" s="310">
        <f t="shared" si="440"/>
        <v>0</v>
      </c>
      <c r="GR89" s="311">
        <f t="shared" si="530"/>
        <v>0</v>
      </c>
      <c r="GS89" s="146">
        <f t="shared" si="531"/>
        <v>6</v>
      </c>
      <c r="GT89" s="310">
        <f t="shared" si="441"/>
        <v>0</v>
      </c>
      <c r="GU89" s="311">
        <f t="shared" si="532"/>
        <v>0</v>
      </c>
      <c r="GV89" s="146">
        <f t="shared" si="533"/>
        <v>8</v>
      </c>
      <c r="GW89" s="310">
        <f t="shared" si="442"/>
        <v>0</v>
      </c>
      <c r="GX89" s="311">
        <f t="shared" si="534"/>
        <v>0</v>
      </c>
      <c r="GY89" s="146">
        <f t="shared" si="535"/>
        <v>10</v>
      </c>
      <c r="GZ89" s="310">
        <f t="shared" si="443"/>
        <v>0</v>
      </c>
      <c r="HA89" s="311">
        <f t="shared" si="536"/>
        <v>0</v>
      </c>
      <c r="HB89" s="146">
        <f t="shared" si="537"/>
        <v>20</v>
      </c>
      <c r="HC89" s="310">
        <f t="shared" si="444"/>
        <v>0</v>
      </c>
      <c r="HD89" s="311">
        <f t="shared" si="538"/>
        <v>0</v>
      </c>
      <c r="HE89" s="146">
        <f t="shared" si="539"/>
        <v>40</v>
      </c>
      <c r="HF89" s="310">
        <f t="shared" si="445"/>
        <v>0</v>
      </c>
      <c r="HG89" s="311">
        <f t="shared" si="540"/>
        <v>0</v>
      </c>
      <c r="HH89" s="146">
        <f t="shared" si="541"/>
        <v>60</v>
      </c>
      <c r="HI89" s="310">
        <f t="shared" si="446"/>
        <v>0</v>
      </c>
      <c r="HJ89" s="311">
        <f t="shared" si="542"/>
        <v>0</v>
      </c>
      <c r="HK89" s="146">
        <f t="shared" si="543"/>
        <v>80</v>
      </c>
      <c r="HL89" s="310">
        <f t="shared" si="447"/>
        <v>0</v>
      </c>
      <c r="HM89" s="311">
        <f t="shared" si="544"/>
        <v>0</v>
      </c>
      <c r="HN89" s="146">
        <f t="shared" si="545"/>
        <v>100</v>
      </c>
      <c r="HO89" s="310">
        <f t="shared" si="448"/>
        <v>0</v>
      </c>
      <c r="HQ89" s="300"/>
      <c r="HR89" s="91"/>
      <c r="HV89" s="310"/>
      <c r="HW89" s="311">
        <v>0</v>
      </c>
      <c r="HX89" s="146">
        <v>1</v>
      </c>
      <c r="HY89" s="310">
        <f t="shared" si="449"/>
        <v>0</v>
      </c>
      <c r="HZ89" s="311">
        <f t="shared" si="546"/>
        <v>0</v>
      </c>
      <c r="IA89" s="146">
        <f t="shared" si="547"/>
        <v>1</v>
      </c>
      <c r="IB89" s="310">
        <f t="shared" si="450"/>
        <v>0</v>
      </c>
      <c r="IC89" s="311">
        <f t="shared" si="548"/>
        <v>0</v>
      </c>
      <c r="ID89" s="146">
        <f t="shared" si="549"/>
        <v>1</v>
      </c>
      <c r="IE89" s="310">
        <f t="shared" si="451"/>
        <v>0</v>
      </c>
      <c r="IF89" s="311">
        <f t="shared" si="550"/>
        <v>0</v>
      </c>
      <c r="IG89" s="146">
        <f t="shared" si="551"/>
        <v>1</v>
      </c>
      <c r="IH89" s="310">
        <f t="shared" si="452"/>
        <v>0</v>
      </c>
      <c r="II89" s="311">
        <f t="shared" si="552"/>
        <v>0</v>
      </c>
      <c r="IJ89" s="146">
        <f t="shared" si="553"/>
        <v>1</v>
      </c>
      <c r="IK89" s="310">
        <f t="shared" si="453"/>
        <v>0</v>
      </c>
      <c r="IL89" s="311">
        <f t="shared" si="554"/>
        <v>0</v>
      </c>
      <c r="IM89" s="146">
        <f t="shared" si="555"/>
        <v>1</v>
      </c>
      <c r="IN89" s="310">
        <f t="shared" si="454"/>
        <v>0</v>
      </c>
      <c r="IO89" s="311">
        <f t="shared" si="556"/>
        <v>0</v>
      </c>
      <c r="IP89" s="146">
        <f t="shared" si="557"/>
        <v>1</v>
      </c>
      <c r="IQ89" s="310">
        <f t="shared" si="455"/>
        <v>0</v>
      </c>
      <c r="IR89" s="311">
        <f t="shared" si="558"/>
        <v>0</v>
      </c>
      <c r="IS89" s="146">
        <f t="shared" si="559"/>
        <v>1</v>
      </c>
      <c r="IT89" s="310">
        <f t="shared" si="456"/>
        <v>0</v>
      </c>
      <c r="IU89" s="311">
        <f t="shared" si="560"/>
        <v>0</v>
      </c>
      <c r="IV89" s="146">
        <f t="shared" si="561"/>
        <v>1</v>
      </c>
      <c r="IW89" s="310">
        <f t="shared" si="457"/>
        <v>0</v>
      </c>
      <c r="IX89" s="311">
        <f t="shared" si="562"/>
        <v>0</v>
      </c>
      <c r="IY89" s="146">
        <f t="shared" si="563"/>
        <v>1</v>
      </c>
      <c r="IZ89" s="310">
        <f t="shared" si="458"/>
        <v>0</v>
      </c>
      <c r="JA89" s="311">
        <f t="shared" si="564"/>
        <v>0</v>
      </c>
      <c r="JB89" s="146">
        <f t="shared" si="565"/>
        <v>1</v>
      </c>
      <c r="JC89" s="310">
        <f t="shared" si="459"/>
        <v>0</v>
      </c>
      <c r="JD89" s="311">
        <f t="shared" si="566"/>
        <v>0</v>
      </c>
      <c r="JE89" s="146">
        <f t="shared" si="567"/>
        <v>1</v>
      </c>
      <c r="JF89" s="310">
        <f t="shared" si="460"/>
        <v>0</v>
      </c>
      <c r="JG89" s="311">
        <f t="shared" si="568"/>
        <v>0</v>
      </c>
      <c r="JH89" s="146">
        <f t="shared" si="569"/>
        <v>1</v>
      </c>
      <c r="JI89" s="310">
        <f t="shared" si="461"/>
        <v>0</v>
      </c>
      <c r="JJ89" s="311">
        <f t="shared" si="570"/>
        <v>0</v>
      </c>
      <c r="JK89" s="146">
        <f t="shared" si="571"/>
        <v>1</v>
      </c>
      <c r="JL89" s="310">
        <f t="shared" si="462"/>
        <v>0</v>
      </c>
      <c r="JM89" s="311">
        <f t="shared" si="572"/>
        <v>0</v>
      </c>
      <c r="JN89" s="146">
        <f t="shared" si="573"/>
        <v>1</v>
      </c>
      <c r="JO89" s="310">
        <f t="shared" si="463"/>
        <v>0</v>
      </c>
      <c r="JP89" s="311">
        <f t="shared" si="574"/>
        <v>0</v>
      </c>
      <c r="JQ89" s="146">
        <f t="shared" si="575"/>
        <v>1</v>
      </c>
      <c r="JR89" s="310">
        <f t="shared" si="464"/>
        <v>0</v>
      </c>
      <c r="JS89" s="311">
        <f t="shared" si="576"/>
        <v>0</v>
      </c>
      <c r="JT89" s="146">
        <f t="shared" si="577"/>
        <v>1</v>
      </c>
      <c r="JU89" s="310">
        <f t="shared" si="465"/>
        <v>0</v>
      </c>
      <c r="JV89" s="311">
        <f t="shared" si="578"/>
        <v>0</v>
      </c>
      <c r="JW89" s="146">
        <f t="shared" si="579"/>
        <v>1</v>
      </c>
      <c r="JX89" s="310">
        <f t="shared" si="466"/>
        <v>0</v>
      </c>
      <c r="JY89" s="311">
        <f t="shared" si="580"/>
        <v>0</v>
      </c>
      <c r="JZ89" s="146">
        <f t="shared" si="581"/>
        <v>1</v>
      </c>
      <c r="KA89" s="310">
        <f t="shared" si="467"/>
        <v>0</v>
      </c>
      <c r="KB89" s="311">
        <f t="shared" si="582"/>
        <v>0</v>
      </c>
      <c r="KC89" s="146">
        <f t="shared" si="583"/>
        <v>1</v>
      </c>
      <c r="KD89" s="310">
        <f t="shared" si="468"/>
        <v>0</v>
      </c>
      <c r="KI89" s="334">
        <f t="shared" ref="KI89:LB89" si="639">$AI89*KI$4/10000*$F89*KI$3/$KQ$1</f>
        <v>0</v>
      </c>
      <c r="KJ89" s="334">
        <f t="shared" si="639"/>
        <v>0</v>
      </c>
      <c r="KK89" s="334">
        <f t="shared" si="639"/>
        <v>0</v>
      </c>
      <c r="KL89" s="334">
        <f t="shared" si="639"/>
        <v>0</v>
      </c>
      <c r="KM89" s="334">
        <f t="shared" si="639"/>
        <v>0</v>
      </c>
      <c r="KN89" s="334">
        <f t="shared" si="639"/>
        <v>0</v>
      </c>
      <c r="KO89" s="334">
        <f t="shared" si="639"/>
        <v>0</v>
      </c>
      <c r="KP89" s="334">
        <f t="shared" si="639"/>
        <v>0</v>
      </c>
      <c r="KQ89" s="334">
        <f t="shared" si="639"/>
        <v>0</v>
      </c>
      <c r="KR89" s="334">
        <f t="shared" si="639"/>
        <v>0</v>
      </c>
      <c r="KS89" s="334">
        <f t="shared" si="639"/>
        <v>0</v>
      </c>
      <c r="KT89" s="334">
        <f t="shared" si="639"/>
        <v>0</v>
      </c>
      <c r="KU89" s="334">
        <f t="shared" si="639"/>
        <v>0</v>
      </c>
      <c r="KV89" s="334">
        <f t="shared" si="639"/>
        <v>0</v>
      </c>
      <c r="KW89" s="334">
        <f t="shared" si="639"/>
        <v>0</v>
      </c>
      <c r="KX89" s="334">
        <f t="shared" si="639"/>
        <v>0</v>
      </c>
      <c r="KY89" s="334">
        <f t="shared" si="639"/>
        <v>0</v>
      </c>
      <c r="KZ89" s="334">
        <f t="shared" si="639"/>
        <v>0</v>
      </c>
      <c r="LA89" s="334">
        <f t="shared" si="639"/>
        <v>0</v>
      </c>
      <c r="LB89" s="334">
        <f t="shared" si="639"/>
        <v>0</v>
      </c>
      <c r="LI89" s="79">
        <v>0</v>
      </c>
      <c r="LJ89" s="79">
        <v>0</v>
      </c>
      <c r="LK89" s="79">
        <v>0</v>
      </c>
      <c r="LN89" s="108"/>
      <c r="LO89" s="343">
        <v>0.05</v>
      </c>
      <c r="LP89" s="343">
        <v>0.05</v>
      </c>
      <c r="LQ89" s="343">
        <v>0.05</v>
      </c>
      <c r="LR89" s="343">
        <v>0.05</v>
      </c>
      <c r="LS89" s="343">
        <v>0.05</v>
      </c>
      <c r="LT89" s="343">
        <v>0.025</v>
      </c>
      <c r="LU89" s="343">
        <v>0.025</v>
      </c>
      <c r="LV89" s="343">
        <v>0.025</v>
      </c>
      <c r="LW89" s="343">
        <v>0.025</v>
      </c>
      <c r="LX89" s="343">
        <v>0.025</v>
      </c>
      <c r="LY89" s="343">
        <v>0.005</v>
      </c>
      <c r="LZ89" s="343">
        <v>0.005</v>
      </c>
      <c r="MA89" s="343">
        <v>0.005</v>
      </c>
      <c r="MB89" s="343">
        <v>0.005</v>
      </c>
      <c r="MC89" s="343">
        <v>0.005</v>
      </c>
      <c r="MD89" s="343">
        <v>0.0009</v>
      </c>
      <c r="ME89" s="343">
        <v>0.0009</v>
      </c>
      <c r="MF89" s="343">
        <v>0.0009</v>
      </c>
      <c r="MG89" s="343">
        <v>0.0009</v>
      </c>
      <c r="MH89" s="343">
        <v>0.0009</v>
      </c>
      <c r="MI89" s="343">
        <v>0.0006</v>
      </c>
      <c r="MJ89" s="343">
        <v>0.00045</v>
      </c>
      <c r="MK89" s="343">
        <v>0.0004</v>
      </c>
      <c r="ML89" s="343">
        <v>0.0003</v>
      </c>
      <c r="MM89" s="343">
        <v>0.00025</v>
      </c>
      <c r="MN89" s="343">
        <v>0.00025</v>
      </c>
      <c r="MO89" s="343">
        <v>0.0002</v>
      </c>
      <c r="MP89" s="343">
        <v>0.0002</v>
      </c>
      <c r="MQ89" s="343"/>
      <c r="MR89" s="104">
        <v>1</v>
      </c>
      <c r="MS89" s="104">
        <v>1</v>
      </c>
      <c r="MT89" s="104">
        <v>1</v>
      </c>
      <c r="MU89" s="104">
        <v>1</v>
      </c>
      <c r="MV89" s="104">
        <v>1</v>
      </c>
      <c r="MW89" s="104">
        <v>1</v>
      </c>
      <c r="MX89" s="91">
        <v>1</v>
      </c>
      <c r="MY89" s="91">
        <v>1</v>
      </c>
      <c r="MZ89" s="91">
        <v>1</v>
      </c>
      <c r="NA89" s="91">
        <v>1</v>
      </c>
      <c r="NB89" s="91">
        <v>1</v>
      </c>
      <c r="NC89" s="91">
        <v>1</v>
      </c>
      <c r="ND89" s="91">
        <v>1</v>
      </c>
      <c r="NE89" s="91">
        <v>1</v>
      </c>
      <c r="NF89" s="91">
        <v>1</v>
      </c>
      <c r="NG89" s="91">
        <v>2</v>
      </c>
      <c r="NH89" s="91">
        <v>2</v>
      </c>
      <c r="NI89" s="91">
        <v>2</v>
      </c>
      <c r="NJ89" s="91">
        <v>2</v>
      </c>
      <c r="NK89" s="91">
        <v>2</v>
      </c>
      <c r="NL89" s="91">
        <v>2</v>
      </c>
      <c r="NM89" s="91">
        <v>2</v>
      </c>
      <c r="NN89" s="91">
        <v>2</v>
      </c>
      <c r="NO89" s="91">
        <v>2</v>
      </c>
      <c r="NP89" s="91">
        <v>2</v>
      </c>
      <c r="NQ89" s="91">
        <v>2</v>
      </c>
      <c r="NR89" s="91">
        <v>2</v>
      </c>
      <c r="NS89" s="91">
        <v>2</v>
      </c>
      <c r="NT89" s="91"/>
      <c r="NU89" s="345">
        <f t="shared" si="585"/>
        <v>0.003</v>
      </c>
      <c r="NV89" s="345">
        <f t="shared" si="586"/>
        <v>0.006</v>
      </c>
      <c r="NW89" s="345">
        <f t="shared" si="587"/>
        <v>0.009</v>
      </c>
      <c r="NX89" s="345">
        <f t="shared" si="588"/>
        <v>0.012</v>
      </c>
      <c r="NY89" s="345">
        <f t="shared" si="589"/>
        <v>0.015</v>
      </c>
      <c r="NZ89" s="345">
        <f t="shared" si="590"/>
        <v>0.015</v>
      </c>
      <c r="OA89" s="345">
        <f t="shared" si="591"/>
        <v>0.03</v>
      </c>
      <c r="OB89" s="345">
        <f t="shared" si="592"/>
        <v>0.045</v>
      </c>
      <c r="OC89" s="345">
        <f t="shared" si="593"/>
        <v>0.06</v>
      </c>
      <c r="OD89" s="345">
        <f t="shared" si="594"/>
        <v>0.075</v>
      </c>
      <c r="OE89" s="345">
        <f t="shared" si="595"/>
        <v>0.03</v>
      </c>
      <c r="OF89" s="345">
        <f t="shared" si="596"/>
        <v>0.06</v>
      </c>
      <c r="OG89" s="345">
        <f t="shared" si="597"/>
        <v>0.09</v>
      </c>
      <c r="OH89" s="345">
        <f t="shared" si="598"/>
        <v>0.12</v>
      </c>
      <c r="OI89" s="345">
        <f t="shared" si="599"/>
        <v>0.15</v>
      </c>
      <c r="OJ89" s="345">
        <f t="shared" si="600"/>
        <v>0.027</v>
      </c>
      <c r="OK89" s="345">
        <f t="shared" si="601"/>
        <v>0.054</v>
      </c>
      <c r="OL89" s="345">
        <f t="shared" si="602"/>
        <v>0.081</v>
      </c>
      <c r="OM89" s="345">
        <f t="shared" si="603"/>
        <v>0.108</v>
      </c>
      <c r="ON89" s="345">
        <f t="shared" si="604"/>
        <v>0.135</v>
      </c>
      <c r="OO89" s="345">
        <f t="shared" si="605"/>
        <v>0.135</v>
      </c>
      <c r="OP89" s="345">
        <f t="shared" si="606"/>
        <v>0.135</v>
      </c>
      <c r="OQ89" s="345">
        <f t="shared" si="607"/>
        <v>0.15</v>
      </c>
      <c r="OR89" s="345">
        <f t="shared" si="608"/>
        <v>0.135</v>
      </c>
      <c r="OS89" s="345">
        <f t="shared" si="609"/>
        <v>0.13125</v>
      </c>
      <c r="OT89" s="345">
        <f t="shared" si="610"/>
        <v>0.15</v>
      </c>
      <c r="OU89" s="345">
        <f t="shared" si="611"/>
        <v>0.135</v>
      </c>
      <c r="OV89" s="345">
        <f t="shared" si="612"/>
        <v>0.15</v>
      </c>
      <c r="PE89" s="369"/>
      <c r="PF89" s="370">
        <f>PF$3*$F89*$AG89*PF$4/'[1]Sheet3 '!$AJ$5</f>
        <v>0.0168</v>
      </c>
      <c r="PG89" s="370">
        <f>PG$3*$F89*$AG89*PG$4/'[1]Sheet3 '!$AJ$5</f>
        <v>0.016794</v>
      </c>
      <c r="PH89" s="370">
        <f>PH$3*$F89*$AG89*PH$4/'[1]Sheet3 '!$AJ$5</f>
        <v>0.0168</v>
      </c>
      <c r="PI89" s="370">
        <f>PI$3*$F89*$AG89*PI$4/'[1]Sheet3 '!$AJ$5</f>
        <v>0.01512</v>
      </c>
      <c r="PJ89" s="370">
        <f>PJ$3*$F89*$AG89*PJ$4/'[1]Sheet3 '!$AJ$5</f>
        <v>0.01512</v>
      </c>
      <c r="PK89" s="370">
        <f>PK$3*$F89*$AG89*PK$4/'[1]Sheet3 '!$AJ$5</f>
        <v>0.0144</v>
      </c>
      <c r="PL89" s="370">
        <f>PL$3*$F89*$AG89*PL$4/'[1]Sheet3 '!$AJ$5</f>
        <v>0.01296</v>
      </c>
      <c r="PM89" s="370">
        <f>PM$3*$F89*$AG89*PM$4/'[1]Sheet3 '!$AJ$5</f>
        <v>0.01224</v>
      </c>
      <c r="PN89" s="370">
        <f>PN$3*$F89*$AG89*PN$4/'[1]Sheet3 '!$AJ$5</f>
        <v>0.011112</v>
      </c>
      <c r="PO89" s="370">
        <f>PO$3*$F89*$AG89*PO$4/'[1]Sheet3 '!$AJ$5</f>
        <v>0.0096</v>
      </c>
      <c r="PP89" s="370">
        <f>PP$3*$F89*$AG89*PP$4/'[1]Sheet3 '!$AJ$5</f>
        <v>0.00864</v>
      </c>
      <c r="PQ89" s="370">
        <f>PQ$3*$F89*$AG89*PQ$4/'[1]Sheet3 '!$AJ$5</f>
        <v>0.00768</v>
      </c>
      <c r="PR89" s="370">
        <f>PR$3*$F89*$AG89*PR$4/'[1]Sheet3 '!$AJ$5</f>
        <v>0.0048</v>
      </c>
      <c r="PS89" s="367"/>
      <c r="PT89" s="367"/>
      <c r="PU89" s="367"/>
    </row>
    <row r="90" spans="1:13">
      <c r="A90" s="96"/>
      <c r="B90" s="96"/>
      <c r="G90" s="107"/>
      <c r="K90" s="127"/>
      <c r="L90" s="127"/>
      <c r="M90" s="127"/>
    </row>
    <row r="91" spans="1:13">
      <c r="A91" s="96"/>
      <c r="B91" s="96"/>
      <c r="G91" s="107"/>
      <c r="K91" s="127"/>
      <c r="L91" s="127"/>
      <c r="M91" s="127"/>
    </row>
    <row r="92" spans="1:13">
      <c r="A92" s="96"/>
      <c r="B92" s="96"/>
      <c r="K92" s="127"/>
      <c r="L92" s="127"/>
      <c r="M92" s="127"/>
    </row>
    <row r="93" spans="1:13">
      <c r="A93" s="96"/>
      <c r="B93" s="96"/>
      <c r="I93" s="127"/>
      <c r="K93" s="127"/>
      <c r="L93" s="127"/>
      <c r="M93" s="127"/>
    </row>
    <row r="94" spans="1:13">
      <c r="A94" s="96"/>
      <c r="B94" s="96"/>
      <c r="E94" s="104"/>
      <c r="K94" s="127"/>
      <c r="L94" s="127"/>
      <c r="M94" s="127"/>
    </row>
    <row r="95" spans="1:13">
      <c r="A95" s="96"/>
      <c r="B95" s="96"/>
      <c r="K95" s="127"/>
      <c r="L95" s="127"/>
      <c r="M95" s="127"/>
    </row>
    <row r="96" spans="1:13">
      <c r="A96" s="96"/>
      <c r="B96" s="96"/>
      <c r="K96" s="127"/>
      <c r="L96" s="127"/>
      <c r="M96" s="127"/>
    </row>
    <row r="97" spans="11:13">
      <c r="K97" s="127"/>
      <c r="L97" s="127"/>
      <c r="M97" s="127"/>
    </row>
    <row r="98" spans="11:13">
      <c r="K98" s="127"/>
      <c r="L98" s="127"/>
      <c r="M98" s="127"/>
    </row>
    <row r="99" spans="11:13">
      <c r="K99" s="127"/>
      <c r="L99" s="127"/>
      <c r="M99" s="127"/>
    </row>
    <row r="100" spans="11:13">
      <c r="K100" s="127"/>
      <c r="L100" s="127"/>
      <c r="M100" s="127"/>
    </row>
    <row r="101" spans="11:13">
      <c r="K101" s="127"/>
      <c r="L101" s="127"/>
      <c r="M101" s="127"/>
    </row>
    <row r="102" spans="11:13">
      <c r="K102" s="127"/>
      <c r="L102" s="127"/>
      <c r="M102" s="127"/>
    </row>
    <row r="103" spans="11:13">
      <c r="K103" s="127"/>
      <c r="L103" s="127"/>
      <c r="M103" s="127"/>
    </row>
    <row r="104" spans="11:13">
      <c r="K104" s="127"/>
      <c r="L104" s="127"/>
      <c r="M104" s="127"/>
    </row>
    <row r="105" spans="11:13">
      <c r="K105" s="127"/>
      <c r="L105" s="127"/>
      <c r="M105" s="127"/>
    </row>
    <row r="106" spans="11:13">
      <c r="K106" s="127"/>
      <c r="L106" s="127"/>
      <c r="M106" s="127"/>
    </row>
    <row r="107" spans="11:13">
      <c r="K107" s="127"/>
      <c r="L107" s="127"/>
      <c r="M107" s="127"/>
    </row>
    <row r="108" spans="11:13">
      <c r="K108" s="127"/>
      <c r="L108" s="127"/>
      <c r="M108" s="127"/>
    </row>
    <row r="109" spans="11:13">
      <c r="K109" s="127"/>
      <c r="L109" s="127"/>
      <c r="M109" s="127"/>
    </row>
    <row r="110" spans="11:13">
      <c r="K110" s="127"/>
      <c r="L110" s="127"/>
      <c r="M110" s="127"/>
    </row>
    <row r="111" spans="11:13">
      <c r="K111" s="127"/>
      <c r="L111" s="127"/>
      <c r="M111" s="127"/>
    </row>
    <row r="112" spans="11:13">
      <c r="K112" s="127"/>
      <c r="L112" s="127"/>
      <c r="M112" s="127"/>
    </row>
    <row r="113" spans="11:13">
      <c r="K113" s="127"/>
      <c r="L113" s="127"/>
      <c r="M113" s="127"/>
    </row>
    <row r="114" spans="11:13">
      <c r="K114" s="127"/>
      <c r="L114" s="127"/>
      <c r="M114" s="127"/>
    </row>
    <row r="115" spans="11:13">
      <c r="K115" s="127"/>
      <c r="L115" s="127"/>
      <c r="M115" s="127"/>
    </row>
    <row r="116" spans="11:13">
      <c r="K116" s="127"/>
      <c r="L116" s="127"/>
      <c r="M116" s="127"/>
    </row>
    <row r="117" spans="11:13">
      <c r="K117" s="127"/>
      <c r="L117" s="127"/>
      <c r="M117" s="127"/>
    </row>
    <row r="118" spans="11:13">
      <c r="K118" s="127"/>
      <c r="L118" s="127"/>
      <c r="M118" s="127"/>
    </row>
    <row r="119" spans="11:13">
      <c r="K119" s="127"/>
      <c r="L119" s="127"/>
      <c r="M119" s="127"/>
    </row>
    <row r="120" spans="11:13">
      <c r="K120" s="127"/>
      <c r="L120" s="127"/>
      <c r="M120" s="127"/>
    </row>
    <row r="121" spans="11:13">
      <c r="K121" s="127"/>
      <c r="L121" s="127"/>
      <c r="M121" s="127"/>
    </row>
    <row r="122" spans="11:13">
      <c r="K122" s="127"/>
      <c r="L122" s="127"/>
      <c r="M122" s="127"/>
    </row>
    <row r="123" spans="11:13">
      <c r="K123" s="127"/>
      <c r="L123" s="127"/>
      <c r="M123" s="127"/>
    </row>
    <row r="124" spans="11:13">
      <c r="K124" s="127"/>
      <c r="L124" s="127"/>
      <c r="M124" s="127"/>
    </row>
    <row r="125" spans="11:13">
      <c r="K125" s="127"/>
      <c r="L125" s="127"/>
      <c r="M125" s="127"/>
    </row>
    <row r="126" spans="11:13">
      <c r="K126" s="127"/>
      <c r="L126" s="127"/>
      <c r="M126" s="127"/>
    </row>
    <row r="127" spans="11:13">
      <c r="K127" s="127"/>
      <c r="L127" s="127"/>
      <c r="M127" s="127"/>
    </row>
    <row r="128" spans="11:13">
      <c r="K128" s="127"/>
      <c r="L128" s="127"/>
      <c r="M128" s="127"/>
    </row>
    <row r="129" spans="11:13">
      <c r="K129" s="127"/>
      <c r="L129" s="127"/>
      <c r="M129" s="127"/>
    </row>
    <row r="130" spans="11:13">
      <c r="K130" s="127"/>
      <c r="L130" s="127"/>
      <c r="M130" s="127"/>
    </row>
    <row r="131" spans="11:13">
      <c r="K131" s="127"/>
      <c r="L131" s="127"/>
      <c r="M131" s="127"/>
    </row>
    <row r="132" spans="11:13">
      <c r="K132" s="127"/>
      <c r="L132" s="127"/>
      <c r="M132" s="127"/>
    </row>
    <row r="133" spans="11:13">
      <c r="K133" s="127"/>
      <c r="L133" s="127"/>
      <c r="M133" s="127"/>
    </row>
    <row r="134" spans="11:13">
      <c r="K134" s="127"/>
      <c r="L134" s="127"/>
      <c r="M134" s="127"/>
    </row>
    <row r="135" spans="11:13">
      <c r="K135" s="127"/>
      <c r="L135" s="127"/>
      <c r="M135" s="127"/>
    </row>
    <row r="136" spans="11:13">
      <c r="K136" s="127"/>
      <c r="L136" s="127"/>
      <c r="M136" s="127"/>
    </row>
    <row r="137" spans="11:13">
      <c r="K137" s="127"/>
      <c r="L137" s="127"/>
      <c r="M137" s="127"/>
    </row>
    <row r="138" spans="11:13">
      <c r="K138" s="127"/>
      <c r="L138" s="127"/>
      <c r="M138" s="127"/>
    </row>
    <row r="139" spans="11:13">
      <c r="K139" s="127"/>
      <c r="L139" s="127"/>
      <c r="M139" s="127"/>
    </row>
    <row r="140" spans="11:13">
      <c r="K140" s="127"/>
      <c r="L140" s="127"/>
      <c r="M140" s="127"/>
    </row>
    <row r="141" spans="11:13">
      <c r="K141" s="127"/>
      <c r="L141" s="127"/>
      <c r="M141" s="127"/>
    </row>
    <row r="142" spans="11:13">
      <c r="K142" s="127"/>
      <c r="L142" s="127"/>
      <c r="M142" s="127"/>
    </row>
    <row r="143" spans="11:13">
      <c r="K143" s="127"/>
      <c r="L143" s="127"/>
      <c r="M143" s="127"/>
    </row>
    <row r="144" spans="11:13">
      <c r="K144" s="127"/>
      <c r="L144" s="127"/>
      <c r="M144" s="127"/>
    </row>
    <row r="145" spans="11:13">
      <c r="K145" s="127"/>
      <c r="L145" s="127"/>
      <c r="M145" s="127"/>
    </row>
    <row r="146" spans="11:13">
      <c r="K146" s="127"/>
      <c r="L146" s="127"/>
      <c r="M146" s="127"/>
    </row>
    <row r="147" spans="11:13">
      <c r="K147" s="127"/>
      <c r="L147" s="127"/>
      <c r="M147" s="127"/>
    </row>
    <row r="148" spans="11:13">
      <c r="K148" s="127"/>
      <c r="L148" s="127"/>
      <c r="M148" s="127"/>
    </row>
    <row r="149" spans="11:13">
      <c r="K149" s="127"/>
      <c r="L149" s="127"/>
      <c r="M149" s="127"/>
    </row>
    <row r="150" spans="11:13">
      <c r="K150" s="127"/>
      <c r="L150" s="127"/>
      <c r="M150" s="127"/>
    </row>
    <row r="151" spans="11:13">
      <c r="K151" s="127"/>
      <c r="L151" s="127"/>
      <c r="M151" s="127"/>
    </row>
    <row r="152" spans="11:13">
      <c r="K152" s="127"/>
      <c r="L152" s="127"/>
      <c r="M152" s="127"/>
    </row>
    <row r="153" spans="11:13">
      <c r="K153" s="127"/>
      <c r="L153" s="127"/>
      <c r="M153" s="127"/>
    </row>
    <row r="154" spans="11:13">
      <c r="K154" s="127"/>
      <c r="L154" s="127"/>
      <c r="M154" s="127"/>
    </row>
    <row r="155" spans="11:13">
      <c r="K155" s="127"/>
      <c r="L155" s="127"/>
      <c r="M155" s="127"/>
    </row>
    <row r="156" spans="11:13">
      <c r="K156" s="127"/>
      <c r="L156" s="127"/>
      <c r="M156" s="127"/>
    </row>
    <row r="157" spans="11:13">
      <c r="K157" s="127"/>
      <c r="L157" s="127"/>
      <c r="M157" s="127"/>
    </row>
    <row r="158" spans="11:13">
      <c r="K158" s="127"/>
      <c r="L158" s="127"/>
      <c r="M158" s="127"/>
    </row>
    <row r="159" spans="11:13">
      <c r="K159" s="127"/>
      <c r="L159" s="127"/>
      <c r="M159" s="127"/>
    </row>
    <row r="160" spans="11:13">
      <c r="K160" s="127"/>
      <c r="L160" s="127"/>
      <c r="M160" s="127"/>
    </row>
    <row r="161" spans="11:13">
      <c r="K161" s="127"/>
      <c r="L161" s="127"/>
      <c r="M161" s="127"/>
    </row>
    <row r="162" spans="11:13">
      <c r="K162" s="127"/>
      <c r="L162" s="127"/>
      <c r="M162" s="127"/>
    </row>
    <row r="163" spans="11:13">
      <c r="K163" s="127"/>
      <c r="L163" s="127"/>
      <c r="M163" s="127"/>
    </row>
    <row r="164" spans="11:13">
      <c r="K164" s="127"/>
      <c r="L164" s="127"/>
      <c r="M164" s="127"/>
    </row>
    <row r="165" spans="11:13">
      <c r="K165" s="127"/>
      <c r="L165" s="127"/>
      <c r="M165" s="127"/>
    </row>
    <row r="166" spans="11:13">
      <c r="K166" s="127"/>
      <c r="L166" s="127"/>
      <c r="M166" s="127"/>
    </row>
    <row r="167" spans="11:13">
      <c r="K167" s="127"/>
      <c r="L167" s="127"/>
      <c r="M167" s="127"/>
    </row>
    <row r="168" spans="11:13">
      <c r="K168" s="127"/>
      <c r="L168" s="127"/>
      <c r="M168" s="127"/>
    </row>
    <row r="169" spans="11:13">
      <c r="K169" s="127"/>
      <c r="L169" s="127"/>
      <c r="M169" s="127"/>
    </row>
    <row r="170" spans="11:13">
      <c r="K170" s="127"/>
      <c r="L170" s="127"/>
      <c r="M170" s="127"/>
    </row>
    <row r="171" spans="11:13">
      <c r="K171" s="127"/>
      <c r="L171" s="127"/>
      <c r="M171" s="127"/>
    </row>
    <row r="172" spans="11:13">
      <c r="K172" s="127"/>
      <c r="L172" s="127"/>
      <c r="M172" s="127"/>
    </row>
    <row r="173" spans="11:13">
      <c r="K173" s="127"/>
      <c r="L173" s="127"/>
      <c r="M173" s="127"/>
    </row>
    <row r="174" spans="11:13">
      <c r="K174" s="127"/>
      <c r="L174" s="127"/>
      <c r="M174" s="127"/>
    </row>
    <row r="175" spans="11:13">
      <c r="K175" s="127"/>
      <c r="L175" s="127"/>
      <c r="M175" s="127"/>
    </row>
    <row r="176" spans="11:13">
      <c r="K176" s="127"/>
      <c r="L176" s="127"/>
      <c r="M176" s="127"/>
    </row>
    <row r="177" spans="11:13">
      <c r="K177" s="127"/>
      <c r="L177" s="127"/>
      <c r="M177" s="127"/>
    </row>
    <row r="178" spans="11:13">
      <c r="K178" s="127"/>
      <c r="L178" s="127"/>
      <c r="M178" s="127"/>
    </row>
    <row r="179" spans="11:13">
      <c r="K179" s="127"/>
      <c r="L179" s="127"/>
      <c r="M179" s="127"/>
    </row>
    <row r="180" spans="11:13">
      <c r="K180" s="127"/>
      <c r="L180" s="127"/>
      <c r="M180" s="127"/>
    </row>
    <row r="181" spans="11:13">
      <c r="K181" s="127"/>
      <c r="L181" s="127"/>
      <c r="M181" s="127"/>
    </row>
    <row r="182" spans="11:13">
      <c r="K182" s="127"/>
      <c r="L182" s="127"/>
      <c r="M182" s="127"/>
    </row>
    <row r="183" spans="11:13">
      <c r="K183" s="127"/>
      <c r="L183" s="127"/>
      <c r="M183" s="127"/>
    </row>
    <row r="184" spans="11:13">
      <c r="K184" s="127"/>
      <c r="L184" s="127"/>
      <c r="M184" s="127"/>
    </row>
    <row r="185" spans="11:13">
      <c r="K185" s="127"/>
      <c r="L185" s="127"/>
      <c r="M185" s="127"/>
    </row>
    <row r="186" spans="11:13">
      <c r="K186" s="127"/>
      <c r="L186" s="127"/>
      <c r="M186" s="127"/>
    </row>
    <row r="187" spans="11:13">
      <c r="K187" s="127"/>
      <c r="L187" s="127"/>
      <c r="M187" s="127"/>
    </row>
    <row r="188" spans="11:13">
      <c r="K188" s="127"/>
      <c r="L188" s="127"/>
      <c r="M188" s="127"/>
    </row>
    <row r="189" spans="11:13">
      <c r="K189" s="127"/>
      <c r="L189" s="127"/>
      <c r="M189" s="127"/>
    </row>
    <row r="190" spans="11:13">
      <c r="K190" s="127"/>
      <c r="L190" s="127"/>
      <c r="M190" s="127"/>
    </row>
    <row r="191" spans="11:13">
      <c r="K191" s="127"/>
      <c r="L191" s="127"/>
      <c r="M191" s="127"/>
    </row>
    <row r="192" spans="11:13">
      <c r="K192" s="127"/>
      <c r="L192" s="127"/>
      <c r="M192" s="127"/>
    </row>
    <row r="193" spans="11:13">
      <c r="K193" s="127"/>
      <c r="L193" s="127"/>
      <c r="M193" s="127"/>
    </row>
    <row r="194" spans="11:13">
      <c r="K194" s="127"/>
      <c r="L194" s="127"/>
      <c r="M194" s="127"/>
    </row>
    <row r="195" spans="11:13">
      <c r="K195" s="127"/>
      <c r="L195" s="127"/>
      <c r="M195" s="127"/>
    </row>
    <row r="196" spans="11:13">
      <c r="K196" s="127"/>
      <c r="L196" s="127"/>
      <c r="M196" s="127"/>
    </row>
    <row r="197" spans="11:13">
      <c r="K197" s="127"/>
      <c r="L197" s="127"/>
      <c r="M197" s="127"/>
    </row>
    <row r="198" spans="11:13">
      <c r="K198" s="127"/>
      <c r="L198" s="127"/>
      <c r="M198" s="127"/>
    </row>
    <row r="199" spans="11:13">
      <c r="K199" s="127"/>
      <c r="L199" s="127"/>
      <c r="M199" s="127"/>
    </row>
    <row r="200" spans="11:13">
      <c r="K200" s="127"/>
      <c r="L200" s="127"/>
      <c r="M200" s="127"/>
    </row>
    <row r="201" spans="11:13">
      <c r="K201" s="127"/>
      <c r="L201" s="127"/>
      <c r="M201" s="127"/>
    </row>
    <row r="202" spans="11:13">
      <c r="K202" s="127"/>
      <c r="L202" s="127"/>
      <c r="M202" s="127"/>
    </row>
    <row r="203" spans="11:13">
      <c r="K203" s="127"/>
      <c r="L203" s="127"/>
      <c r="M203" s="127"/>
    </row>
    <row r="204" spans="11:13">
      <c r="K204" s="127"/>
      <c r="L204" s="127"/>
      <c r="M204" s="127"/>
    </row>
    <row r="205" spans="11:13">
      <c r="K205" s="127"/>
      <c r="L205" s="127"/>
      <c r="M205" s="127"/>
    </row>
    <row r="206" spans="11:13">
      <c r="K206" s="127"/>
      <c r="L206" s="127"/>
      <c r="M206" s="127"/>
    </row>
    <row r="207" spans="11:13">
      <c r="K207" s="127"/>
      <c r="L207" s="127"/>
      <c r="M207" s="127"/>
    </row>
    <row r="208" spans="11:13">
      <c r="K208" s="127"/>
      <c r="L208" s="127"/>
      <c r="M208" s="127"/>
    </row>
    <row r="209" spans="11:13">
      <c r="K209" s="127"/>
      <c r="L209" s="127"/>
      <c r="M209" s="127"/>
    </row>
    <row r="210" spans="11:13">
      <c r="K210" s="127"/>
      <c r="L210" s="127"/>
      <c r="M210" s="127"/>
    </row>
    <row r="211" spans="11:13">
      <c r="K211" s="127"/>
      <c r="L211" s="127"/>
      <c r="M211" s="127"/>
    </row>
    <row r="212" spans="11:13">
      <c r="K212" s="127"/>
      <c r="L212" s="127"/>
      <c r="M212" s="127"/>
    </row>
    <row r="213" spans="11:13">
      <c r="K213" s="127"/>
      <c r="L213" s="127"/>
      <c r="M213" s="127"/>
    </row>
    <row r="214" spans="11:13">
      <c r="K214" s="127"/>
      <c r="L214" s="127"/>
      <c r="M214" s="127"/>
    </row>
    <row r="215" spans="11:13">
      <c r="K215" s="127"/>
      <c r="L215" s="127"/>
      <c r="M215" s="127"/>
    </row>
    <row r="216" spans="11:13">
      <c r="K216" s="127"/>
      <c r="L216" s="127"/>
      <c r="M216" s="127"/>
    </row>
    <row r="217" spans="11:13">
      <c r="K217" s="127"/>
      <c r="L217" s="127"/>
      <c r="M217" s="127"/>
    </row>
    <row r="218" spans="11:13">
      <c r="K218" s="127"/>
      <c r="L218" s="127"/>
      <c r="M218" s="127"/>
    </row>
    <row r="219" spans="11:13">
      <c r="K219" s="127"/>
      <c r="L219" s="127"/>
      <c r="M219" s="127"/>
    </row>
    <row r="220" spans="11:13">
      <c r="K220" s="127"/>
      <c r="L220" s="127"/>
      <c r="M220" s="127"/>
    </row>
    <row r="221" spans="11:13">
      <c r="K221" s="127"/>
      <c r="L221" s="127"/>
      <c r="M221" s="127"/>
    </row>
    <row r="222" spans="11:13">
      <c r="K222" s="127"/>
      <c r="L222" s="127"/>
      <c r="M222" s="127"/>
    </row>
    <row r="223" spans="11:13">
      <c r="K223" s="127"/>
      <c r="L223" s="127"/>
      <c r="M223" s="127"/>
    </row>
    <row r="224" spans="11:13">
      <c r="K224" s="127"/>
      <c r="L224" s="127"/>
      <c r="M224" s="127"/>
    </row>
    <row r="225" spans="11:13">
      <c r="K225" s="127"/>
      <c r="L225" s="127"/>
      <c r="M225" s="127"/>
    </row>
    <row r="226" spans="11:13">
      <c r="K226" s="127"/>
      <c r="L226" s="127"/>
      <c r="M226" s="127"/>
    </row>
    <row r="227" spans="11:13">
      <c r="K227" s="127"/>
      <c r="L227" s="127"/>
      <c r="M227" s="127"/>
    </row>
    <row r="228" spans="11:13">
      <c r="K228" s="127"/>
      <c r="L228" s="127"/>
      <c r="M228" s="127"/>
    </row>
    <row r="229" spans="11:13">
      <c r="K229" s="127"/>
      <c r="L229" s="127"/>
      <c r="M229" s="127"/>
    </row>
    <row r="230" spans="11:13">
      <c r="K230" s="127"/>
      <c r="L230" s="127"/>
      <c r="M230" s="127"/>
    </row>
    <row r="231" spans="11:13">
      <c r="K231" s="127"/>
      <c r="L231" s="127"/>
      <c r="M231" s="127"/>
    </row>
    <row r="232" spans="11:13">
      <c r="K232" s="127"/>
      <c r="L232" s="127"/>
      <c r="M232" s="127"/>
    </row>
    <row r="233" spans="11:13">
      <c r="K233" s="127"/>
      <c r="L233" s="127"/>
      <c r="M233" s="127"/>
    </row>
    <row r="234" spans="11:13">
      <c r="K234" s="127"/>
      <c r="L234" s="127"/>
      <c r="M234" s="127"/>
    </row>
    <row r="235" spans="11:13">
      <c r="K235" s="127"/>
      <c r="L235" s="127"/>
      <c r="M235" s="127"/>
    </row>
    <row r="236" spans="11:13">
      <c r="K236" s="127"/>
      <c r="L236" s="127"/>
      <c r="M236" s="127"/>
    </row>
    <row r="237" spans="11:13">
      <c r="K237" s="127"/>
      <c r="L237" s="127"/>
      <c r="M237" s="127"/>
    </row>
    <row r="238" spans="11:13">
      <c r="K238" s="127"/>
      <c r="L238" s="127"/>
      <c r="M238" s="127"/>
    </row>
    <row r="239" spans="11:13">
      <c r="K239" s="127"/>
      <c r="L239" s="127"/>
      <c r="M239" s="127"/>
    </row>
    <row r="240" spans="11:13">
      <c r="K240" s="127"/>
      <c r="L240" s="127"/>
      <c r="M240" s="127"/>
    </row>
    <row r="241" spans="11:13">
      <c r="K241" s="127"/>
      <c r="L241" s="127"/>
      <c r="M241" s="127"/>
    </row>
    <row r="242" spans="11:13">
      <c r="K242" s="127"/>
      <c r="L242" s="127"/>
      <c r="M242" s="127"/>
    </row>
    <row r="243" spans="11:13">
      <c r="K243" s="127"/>
      <c r="L243" s="127"/>
      <c r="M243" s="127"/>
    </row>
    <row r="244" spans="11:13">
      <c r="K244" s="127"/>
      <c r="L244" s="127"/>
      <c r="M244" s="127"/>
    </row>
    <row r="245" spans="11:13">
      <c r="K245" s="127"/>
      <c r="L245" s="127"/>
      <c r="M245" s="127"/>
    </row>
    <row r="246" spans="11:13">
      <c r="K246" s="127"/>
      <c r="L246" s="127"/>
      <c r="M246" s="127"/>
    </row>
    <row r="247" spans="11:13">
      <c r="K247" s="127"/>
      <c r="L247" s="127"/>
      <c r="M247" s="127"/>
    </row>
    <row r="248" spans="11:13">
      <c r="K248" s="127"/>
      <c r="L248" s="127"/>
      <c r="M248" s="127"/>
    </row>
    <row r="249" spans="11:13">
      <c r="K249" s="127"/>
      <c r="L249" s="127"/>
      <c r="M249" s="127"/>
    </row>
    <row r="250" spans="11:13">
      <c r="K250" s="127"/>
      <c r="L250" s="127"/>
      <c r="M250" s="127"/>
    </row>
    <row r="251" spans="11:13">
      <c r="K251" s="127"/>
      <c r="L251" s="127"/>
      <c r="M251" s="127"/>
    </row>
    <row r="252" spans="11:13">
      <c r="K252" s="127"/>
      <c r="L252" s="127"/>
      <c r="M252" s="127"/>
    </row>
    <row r="253" spans="11:13">
      <c r="K253" s="127"/>
      <c r="L253" s="127"/>
      <c r="M253" s="127"/>
    </row>
    <row r="254" spans="11:13">
      <c r="K254" s="127"/>
      <c r="L254" s="127"/>
      <c r="M254" s="127"/>
    </row>
    <row r="255" spans="11:13">
      <c r="K255" s="127"/>
      <c r="L255" s="127"/>
      <c r="M255" s="127"/>
    </row>
    <row r="256" spans="11:13">
      <c r="K256" s="127"/>
      <c r="L256" s="127"/>
      <c r="M256" s="127"/>
    </row>
    <row r="257" spans="11:13">
      <c r="K257" s="127"/>
      <c r="L257" s="127"/>
      <c r="M257" s="127"/>
    </row>
    <row r="258" spans="11:13">
      <c r="K258" s="127"/>
      <c r="L258" s="127"/>
      <c r="M258" s="127"/>
    </row>
    <row r="259" spans="11:13">
      <c r="K259" s="127"/>
      <c r="L259" s="127"/>
      <c r="M259" s="127"/>
    </row>
    <row r="260" spans="11:13">
      <c r="K260" s="127"/>
      <c r="L260" s="127"/>
      <c r="M260" s="127"/>
    </row>
    <row r="261" spans="11:13">
      <c r="K261" s="127"/>
      <c r="L261" s="127"/>
      <c r="M261" s="127"/>
    </row>
    <row r="262" spans="11:13">
      <c r="K262" s="127"/>
      <c r="L262" s="127"/>
      <c r="M262" s="127"/>
    </row>
    <row r="263" spans="11:13">
      <c r="K263" s="127"/>
      <c r="L263" s="127"/>
      <c r="M263" s="127"/>
    </row>
    <row r="264" spans="11:13">
      <c r="K264" s="127"/>
      <c r="L264" s="127"/>
      <c r="M264" s="127"/>
    </row>
    <row r="265" spans="11:13">
      <c r="K265" s="127"/>
      <c r="L265" s="127"/>
      <c r="M265" s="127"/>
    </row>
    <row r="266" spans="11:13">
      <c r="K266" s="127"/>
      <c r="L266" s="127"/>
      <c r="M266" s="127"/>
    </row>
    <row r="267" spans="11:13">
      <c r="K267" s="127"/>
      <c r="L267" s="127"/>
      <c r="M267" s="127"/>
    </row>
    <row r="268" spans="11:13">
      <c r="K268" s="127"/>
      <c r="L268" s="127"/>
      <c r="M268" s="127"/>
    </row>
    <row r="269" spans="11:13">
      <c r="K269" s="127"/>
      <c r="L269" s="127"/>
      <c r="M269" s="127"/>
    </row>
    <row r="270" spans="11:13">
      <c r="K270" s="127"/>
      <c r="L270" s="127"/>
      <c r="M270" s="127"/>
    </row>
    <row r="271" spans="11:13">
      <c r="K271" s="127"/>
      <c r="L271" s="127"/>
      <c r="M271" s="127"/>
    </row>
    <row r="272" spans="11:13">
      <c r="K272" s="127"/>
      <c r="L272" s="127"/>
      <c r="M272" s="127"/>
    </row>
    <row r="273" spans="11:13">
      <c r="K273" s="127"/>
      <c r="L273" s="127"/>
      <c r="M273" s="127"/>
    </row>
    <row r="274" spans="11:13">
      <c r="K274" s="127"/>
      <c r="L274" s="127"/>
      <c r="M274" s="127"/>
    </row>
    <row r="275" spans="11:13">
      <c r="K275" s="127"/>
      <c r="L275" s="127"/>
      <c r="M275" s="127"/>
    </row>
    <row r="276" spans="11:13">
      <c r="K276" s="127"/>
      <c r="L276" s="127"/>
      <c r="M276" s="127"/>
    </row>
    <row r="277" spans="11:13">
      <c r="K277" s="127"/>
      <c r="L277" s="127"/>
      <c r="M277" s="127"/>
    </row>
    <row r="278" spans="11:13">
      <c r="K278" s="127"/>
      <c r="L278" s="127"/>
      <c r="M278" s="127"/>
    </row>
    <row r="279" spans="11:13">
      <c r="K279" s="127"/>
      <c r="L279" s="127"/>
      <c r="M279" s="127"/>
    </row>
    <row r="280" spans="11:13">
      <c r="K280" s="127"/>
      <c r="L280" s="127"/>
      <c r="M280" s="127"/>
    </row>
    <row r="281" spans="11:13">
      <c r="K281" s="127"/>
      <c r="L281" s="127"/>
      <c r="M281" s="127"/>
    </row>
    <row r="282" spans="11:13">
      <c r="K282" s="127"/>
      <c r="L282" s="127"/>
      <c r="M282" s="127"/>
    </row>
    <row r="283" spans="11:13">
      <c r="K283" s="127"/>
      <c r="L283" s="127"/>
      <c r="M283" s="127"/>
    </row>
    <row r="284" spans="11:13">
      <c r="K284" s="127"/>
      <c r="L284" s="127"/>
      <c r="M284" s="127"/>
    </row>
    <row r="285" spans="11:13">
      <c r="K285" s="127"/>
      <c r="L285" s="127"/>
      <c r="M285" s="127"/>
    </row>
    <row r="286" spans="11:13">
      <c r="K286" s="127"/>
      <c r="L286" s="127"/>
      <c r="M286" s="127"/>
    </row>
    <row r="287" spans="11:13">
      <c r="K287" s="127"/>
      <c r="L287" s="127"/>
      <c r="M287" s="127"/>
    </row>
    <row r="288" spans="11:13">
      <c r="K288" s="127"/>
      <c r="L288" s="127"/>
      <c r="M288" s="127"/>
    </row>
    <row r="289" spans="11:13">
      <c r="K289" s="127"/>
      <c r="L289" s="127"/>
      <c r="M289" s="127"/>
    </row>
    <row r="290" spans="11:13">
      <c r="K290" s="127"/>
      <c r="L290" s="127"/>
      <c r="M290" s="127"/>
    </row>
    <row r="291" spans="11:13">
      <c r="K291" s="127"/>
      <c r="L291" s="127"/>
      <c r="M291" s="127"/>
    </row>
    <row r="292" spans="11:13">
      <c r="K292" s="127"/>
      <c r="L292" s="127"/>
      <c r="M292" s="127"/>
    </row>
    <row r="293" spans="11:13">
      <c r="K293" s="127"/>
      <c r="L293" s="127"/>
      <c r="M293" s="127"/>
    </row>
    <row r="294" spans="11:13">
      <c r="K294" s="127"/>
      <c r="L294" s="127"/>
      <c r="M294" s="127"/>
    </row>
    <row r="295" spans="11:13">
      <c r="K295" s="127"/>
      <c r="L295" s="127"/>
      <c r="M295" s="127"/>
    </row>
    <row r="296" spans="11:13">
      <c r="K296" s="127"/>
      <c r="L296" s="127"/>
      <c r="M296" s="127"/>
    </row>
    <row r="297" spans="11:13">
      <c r="K297" s="127"/>
      <c r="L297" s="127"/>
      <c r="M297" s="127"/>
    </row>
    <row r="298" spans="11:13">
      <c r="K298" s="127"/>
      <c r="L298" s="127"/>
      <c r="M298" s="127"/>
    </row>
    <row r="299" spans="11:13">
      <c r="K299" s="127"/>
      <c r="L299" s="127"/>
      <c r="M299" s="127"/>
    </row>
    <row r="300" spans="11:13">
      <c r="K300" s="127"/>
      <c r="L300" s="127"/>
      <c r="M300" s="127"/>
    </row>
    <row r="301" spans="11:13">
      <c r="K301" s="127"/>
      <c r="L301" s="127"/>
      <c r="M301" s="127"/>
    </row>
    <row r="302" spans="11:13">
      <c r="K302" s="127"/>
      <c r="L302" s="127"/>
      <c r="M302" s="127"/>
    </row>
    <row r="303" spans="11:13">
      <c r="K303" s="127"/>
      <c r="L303" s="127"/>
      <c r="M303" s="127"/>
    </row>
    <row r="304" spans="11:13">
      <c r="K304" s="127"/>
      <c r="L304" s="127"/>
      <c r="M304" s="127"/>
    </row>
    <row r="305" spans="11:13">
      <c r="K305" s="127"/>
      <c r="L305" s="127"/>
      <c r="M305" s="127"/>
    </row>
    <row r="306" spans="11:13">
      <c r="K306" s="127"/>
      <c r="L306" s="127"/>
      <c r="M306" s="127"/>
    </row>
    <row r="307" spans="11:13">
      <c r="K307" s="127"/>
      <c r="L307" s="127"/>
      <c r="M307" s="127"/>
    </row>
    <row r="308" spans="11:13">
      <c r="K308" s="127"/>
      <c r="L308" s="127"/>
      <c r="M308" s="127"/>
    </row>
    <row r="309" spans="11:13">
      <c r="K309" s="127"/>
      <c r="L309" s="127"/>
      <c r="M309" s="127"/>
    </row>
    <row r="310" spans="11:13">
      <c r="K310" s="127"/>
      <c r="L310" s="127"/>
      <c r="M310" s="127"/>
    </row>
    <row r="311" spans="11:13">
      <c r="K311" s="127"/>
      <c r="L311" s="127"/>
      <c r="M311" s="127"/>
    </row>
    <row r="312" spans="11:13">
      <c r="K312" s="127"/>
      <c r="L312" s="127"/>
      <c r="M312" s="127"/>
    </row>
    <row r="313" spans="11:13">
      <c r="K313" s="127"/>
      <c r="L313" s="127"/>
      <c r="M313" s="127"/>
    </row>
    <row r="314" spans="11:13">
      <c r="K314" s="127"/>
      <c r="L314" s="127"/>
      <c r="M314" s="127"/>
    </row>
    <row r="315" spans="11:13">
      <c r="K315" s="127"/>
      <c r="L315" s="127"/>
      <c r="M315" s="127"/>
    </row>
    <row r="316" spans="11:13">
      <c r="K316" s="127"/>
      <c r="L316" s="127"/>
      <c r="M316" s="127"/>
    </row>
    <row r="317" spans="11:13">
      <c r="K317" s="127"/>
      <c r="L317" s="127"/>
      <c r="M317" s="127"/>
    </row>
    <row r="318" spans="11:13">
      <c r="K318" s="127"/>
      <c r="L318" s="127"/>
      <c r="M318" s="127"/>
    </row>
    <row r="319" spans="11:13">
      <c r="K319" s="127"/>
      <c r="L319" s="127"/>
      <c r="M319" s="127"/>
    </row>
    <row r="320" spans="11:13">
      <c r="K320" s="127"/>
      <c r="L320" s="127"/>
      <c r="M320" s="127"/>
    </row>
    <row r="321" spans="11:13">
      <c r="K321" s="127"/>
      <c r="L321" s="127"/>
      <c r="M321" s="127"/>
    </row>
    <row r="322" spans="11:13">
      <c r="K322" s="127"/>
      <c r="L322" s="127"/>
      <c r="M322" s="127"/>
    </row>
    <row r="323" spans="11:13">
      <c r="K323" s="127"/>
      <c r="L323" s="127"/>
      <c r="M323" s="127"/>
    </row>
    <row r="324" spans="11:13">
      <c r="K324" s="127"/>
      <c r="L324" s="127"/>
      <c r="M324" s="127"/>
    </row>
    <row r="325" spans="11:13">
      <c r="K325" s="127"/>
      <c r="L325" s="127"/>
      <c r="M325" s="127"/>
    </row>
    <row r="326" spans="11:13">
      <c r="K326" s="127"/>
      <c r="L326" s="127"/>
      <c r="M326" s="127"/>
    </row>
    <row r="327" spans="11:13">
      <c r="K327" s="127"/>
      <c r="L327" s="127"/>
      <c r="M327" s="127"/>
    </row>
    <row r="328" spans="11:13">
      <c r="K328" s="127"/>
      <c r="L328" s="127"/>
      <c r="M328" s="127"/>
    </row>
    <row r="329" spans="11:13">
      <c r="K329" s="127"/>
      <c r="L329" s="127"/>
      <c r="M329" s="127"/>
    </row>
    <row r="330" spans="11:13">
      <c r="K330" s="127"/>
      <c r="L330" s="127"/>
      <c r="M330" s="127"/>
    </row>
    <row r="331" spans="11:13">
      <c r="K331" s="127"/>
      <c r="L331" s="127"/>
      <c r="M331" s="127"/>
    </row>
    <row r="332" spans="11:13">
      <c r="K332" s="127"/>
      <c r="L332" s="127"/>
      <c r="M332" s="127"/>
    </row>
    <row r="333" spans="11:13">
      <c r="K333" s="127"/>
      <c r="L333" s="127"/>
      <c r="M333" s="127"/>
    </row>
    <row r="334" spans="11:13">
      <c r="K334" s="127"/>
      <c r="L334" s="127"/>
      <c r="M334" s="127"/>
    </row>
    <row r="335" spans="11:13">
      <c r="K335" s="127"/>
      <c r="L335" s="127"/>
      <c r="M335" s="127"/>
    </row>
    <row r="336" spans="11:13">
      <c r="K336" s="127"/>
      <c r="L336" s="127"/>
      <c r="M336" s="127"/>
    </row>
    <row r="337" spans="11:13">
      <c r="K337" s="127"/>
      <c r="L337" s="127"/>
      <c r="M337" s="127"/>
    </row>
    <row r="338" spans="11:13">
      <c r="K338" s="127"/>
      <c r="L338" s="127"/>
      <c r="M338" s="127"/>
    </row>
    <row r="339" spans="11:13">
      <c r="K339" s="127"/>
      <c r="L339" s="127"/>
      <c r="M339" s="127"/>
    </row>
    <row r="340" spans="11:13">
      <c r="K340" s="127"/>
      <c r="L340" s="127"/>
      <c r="M340" s="127"/>
    </row>
    <row r="341" spans="11:13">
      <c r="K341" s="127"/>
      <c r="L341" s="127"/>
      <c r="M341" s="127"/>
    </row>
    <row r="342" spans="11:13">
      <c r="K342" s="127"/>
      <c r="L342" s="127"/>
      <c r="M342" s="127"/>
    </row>
    <row r="343" spans="11:13">
      <c r="K343" s="127"/>
      <c r="L343" s="127"/>
      <c r="M343" s="127"/>
    </row>
    <row r="344" spans="11:13">
      <c r="K344" s="127"/>
      <c r="L344" s="127"/>
      <c r="M344" s="127"/>
    </row>
    <row r="345" spans="11:13">
      <c r="K345" s="127"/>
      <c r="L345" s="127"/>
      <c r="M345" s="127"/>
    </row>
    <row r="346" spans="11:13">
      <c r="K346" s="127"/>
      <c r="L346" s="127"/>
      <c r="M346" s="127"/>
    </row>
    <row r="347" spans="11:13">
      <c r="K347" s="127"/>
      <c r="L347" s="127"/>
      <c r="M347" s="127"/>
    </row>
    <row r="348" spans="11:13">
      <c r="K348" s="127"/>
      <c r="L348" s="127"/>
      <c r="M348" s="127"/>
    </row>
    <row r="349" spans="11:13">
      <c r="K349" s="127"/>
      <c r="L349" s="127"/>
      <c r="M349" s="127"/>
    </row>
    <row r="350" spans="11:13">
      <c r="K350" s="127"/>
      <c r="L350" s="127"/>
      <c r="M350" s="127"/>
    </row>
    <row r="351" spans="11:13">
      <c r="K351" s="127"/>
      <c r="L351" s="127"/>
      <c r="M351" s="127"/>
    </row>
    <row r="352" spans="11:13">
      <c r="K352" s="127"/>
      <c r="L352" s="127"/>
      <c r="M352" s="127"/>
    </row>
    <row r="353" spans="11:13">
      <c r="K353" s="127"/>
      <c r="L353" s="127"/>
      <c r="M353" s="127"/>
    </row>
    <row r="354" spans="11:13">
      <c r="K354" s="127"/>
      <c r="L354" s="127"/>
      <c r="M354" s="127"/>
    </row>
    <row r="355" spans="11:13">
      <c r="K355" s="127"/>
      <c r="L355" s="127"/>
      <c r="M355" s="127"/>
    </row>
    <row r="356" spans="11:13">
      <c r="K356" s="127"/>
      <c r="L356" s="127"/>
      <c r="M356" s="127"/>
    </row>
    <row r="357" spans="11:13">
      <c r="K357" s="127"/>
      <c r="L357" s="127"/>
      <c r="M357" s="127"/>
    </row>
    <row r="358" spans="11:13">
      <c r="K358" s="127"/>
      <c r="L358" s="127"/>
      <c r="M358" s="127"/>
    </row>
    <row r="359" spans="11:13">
      <c r="K359" s="127"/>
      <c r="L359" s="127"/>
      <c r="M359" s="127"/>
    </row>
    <row r="360" spans="11:13">
      <c r="K360" s="127"/>
      <c r="L360" s="127"/>
      <c r="M360" s="127"/>
    </row>
    <row r="361" spans="11:13">
      <c r="K361" s="127"/>
      <c r="L361" s="127"/>
      <c r="M361" s="127"/>
    </row>
    <row r="362" spans="11:13">
      <c r="K362" s="127"/>
      <c r="L362" s="127"/>
      <c r="M362" s="127"/>
    </row>
    <row r="363" spans="11:13">
      <c r="K363" s="127"/>
      <c r="L363" s="127"/>
      <c r="M363" s="127"/>
    </row>
    <row r="364" spans="11:13">
      <c r="K364" s="127"/>
      <c r="L364" s="127"/>
      <c r="M364" s="127"/>
    </row>
    <row r="365" spans="11:13">
      <c r="K365" s="127"/>
      <c r="L365" s="127"/>
      <c r="M365" s="127"/>
    </row>
    <row r="366" spans="11:13">
      <c r="K366" s="127"/>
      <c r="L366" s="127"/>
      <c r="M366" s="127"/>
    </row>
    <row r="367" spans="11:13">
      <c r="K367" s="127"/>
      <c r="L367" s="127"/>
      <c r="M367" s="127"/>
    </row>
  </sheetData>
  <autoFilter ref="A4:LF89">
    <extLst/>
  </autoFilter>
  <mergeCells count="14">
    <mergeCell ref="ED3:ED4"/>
    <mergeCell ref="EN1:EN2"/>
    <mergeCell ref="FD2:FD4"/>
    <mergeCell ref="FD5:FD6"/>
    <mergeCell ref="FE2:FE4"/>
    <mergeCell ref="FE5:FE6"/>
    <mergeCell ref="HS2:HS4"/>
    <mergeCell ref="HS5:HS6"/>
    <mergeCell ref="HT2:HT4"/>
    <mergeCell ref="HT5:HT6"/>
    <mergeCell ref="OX11:OX13"/>
    <mergeCell ref="OX14:OX16"/>
    <mergeCell ref="EK1:EM2"/>
    <mergeCell ref="EQ1:EU2"/>
  </mergeCells>
  <conditionalFormatting sqref="BQ1">
    <cfRule type="containsText" dxfId="0" priority="14862" operator="between" text=" ">
      <formula>NOT(ISERROR(SEARCH(" ",BQ1)))</formula>
    </cfRule>
    <cfRule type="containsText" dxfId="1" priority="14863" operator="between" text=" ">
      <formula>NOT(ISERROR(SEARCH(" ",BQ1)))</formula>
    </cfRule>
  </conditionalFormatting>
  <conditionalFormatting sqref="BR1">
    <cfRule type="containsText" dxfId="0" priority="15125" operator="between" text=" ">
      <formula>NOT(ISERROR(SEARCH(" ",BR1)))</formula>
    </cfRule>
    <cfRule type="containsText" dxfId="1" priority="15126" operator="between" text=" ">
      <formula>NOT(ISERROR(SEARCH(" ",BR1)))</formula>
    </cfRule>
  </conditionalFormatting>
  <conditionalFormatting sqref="BS1">
    <cfRule type="containsText" dxfId="0" priority="15094" operator="between" text=" ">
      <formula>NOT(ISERROR(SEARCH(" ",BS1)))</formula>
    </cfRule>
    <cfRule type="containsText" dxfId="1" priority="15095" operator="between" text=" ">
      <formula>NOT(ISERROR(SEARCH(" ",BS1)))</formula>
    </cfRule>
  </conditionalFormatting>
  <conditionalFormatting sqref="BT1:BU1">
    <cfRule type="containsText" dxfId="0" priority="15090" operator="between" text=" ">
      <formula>NOT(ISERROR(SEARCH(" ",BT1)))</formula>
    </cfRule>
    <cfRule type="containsText" dxfId="1" priority="15091" operator="between" text=" ">
      <formula>NOT(ISERROR(SEARCH(" ",BT1)))</formula>
    </cfRule>
  </conditionalFormatting>
  <conditionalFormatting sqref="BV1">
    <cfRule type="containsText" dxfId="0" priority="13898" operator="between" text=" ">
      <formula>NOT(ISERROR(SEARCH(" ",BV1)))</formula>
    </cfRule>
    <cfRule type="containsText" dxfId="1" priority="13899" operator="between" text=" ">
      <formula>NOT(ISERROR(SEARCH(" ",BV1)))</formula>
    </cfRule>
  </conditionalFormatting>
  <conditionalFormatting sqref="BW1">
    <cfRule type="containsText" dxfId="0" priority="4143" operator="between" text=" ">
      <formula>NOT(ISERROR(SEARCH(" ",BW1)))</formula>
    </cfRule>
    <cfRule type="containsText" dxfId="1" priority="4144" operator="between" text=" ">
      <formula>NOT(ISERROR(SEARCH(" ",BW1)))</formula>
    </cfRule>
  </conditionalFormatting>
  <conditionalFormatting sqref="BX1">
    <cfRule type="containsText" dxfId="0" priority="9214" operator="between" text=" ">
      <formula>NOT(ISERROR(SEARCH(" ",BX1)))</formula>
    </cfRule>
    <cfRule type="containsText" dxfId="1" priority="9215" operator="between" text=" ">
      <formula>NOT(ISERROR(SEARCH(" ",BX1)))</formula>
    </cfRule>
  </conditionalFormatting>
  <conditionalFormatting sqref="DK1">
    <cfRule type="containsText" dxfId="0" priority="979" operator="between" text=" ">
      <formula>NOT(ISERROR(SEARCH(" ",DK1)))</formula>
    </cfRule>
    <cfRule type="containsText" dxfId="1" priority="980" operator="between" text=" ">
      <formula>NOT(ISERROR(SEARCH(" ",DK1)))</formula>
    </cfRule>
  </conditionalFormatting>
  <conditionalFormatting sqref="EB1">
    <cfRule type="containsText" dxfId="0" priority="15197" operator="between" text=" ">
      <formula>NOT(ISERROR(SEARCH(" ",EB1)))</formula>
    </cfRule>
    <cfRule type="containsText" dxfId="1" priority="15198" operator="between" text=" ">
      <formula>NOT(ISERROR(SEARCH(" ",EB1)))</formula>
    </cfRule>
  </conditionalFormatting>
  <conditionalFormatting sqref="KH1">
    <cfRule type="containsText" dxfId="0" priority="14842" operator="between" text=" ">
      <formula>NOT(ISERROR(SEARCH(" ",KH1)))</formula>
    </cfRule>
    <cfRule type="containsText" dxfId="1" priority="14843" operator="between" text=" ">
      <formula>NOT(ISERROR(SEARCH(" ",KH1)))</formula>
    </cfRule>
  </conditionalFormatting>
  <conditionalFormatting sqref="B2">
    <cfRule type="containsText" dxfId="0" priority="15031" operator="between" text=" ">
      <formula>NOT(ISERROR(SEARCH(" ",B2)))</formula>
    </cfRule>
    <cfRule type="containsText" dxfId="1" priority="15032" operator="between" text=" ">
      <formula>NOT(ISERROR(SEARCH(" ",B2)))</formula>
    </cfRule>
  </conditionalFormatting>
  <conditionalFormatting sqref="G2">
    <cfRule type="containsText" dxfId="0" priority="15027" operator="between" text=" ">
      <formula>NOT(ISERROR(SEARCH(" ",G2)))</formula>
    </cfRule>
    <cfRule type="containsText" dxfId="1" priority="15028" operator="between" text=" ">
      <formula>NOT(ISERROR(SEARCH(" ",G2)))</formula>
    </cfRule>
  </conditionalFormatting>
  <conditionalFormatting sqref="H2">
    <cfRule type="containsText" dxfId="0" priority="14850" operator="between" text=" ">
      <formula>NOT(ISERROR(SEARCH(" ",H2)))</formula>
    </cfRule>
    <cfRule type="containsText" dxfId="1" priority="14851" operator="between" text=" ">
      <formula>NOT(ISERROR(SEARCH(" ",H2)))</formula>
    </cfRule>
  </conditionalFormatting>
  <conditionalFormatting sqref="J2">
    <cfRule type="containsText" dxfId="0" priority="13804" operator="between" text=" ">
      <formula>NOT(ISERROR(SEARCH(" ",J2)))</formula>
    </cfRule>
    <cfRule type="containsText" dxfId="1" priority="13805" operator="between" text=" ">
      <formula>NOT(ISERROR(SEARCH(" ",J2)))</formula>
    </cfRule>
  </conditionalFormatting>
  <conditionalFormatting sqref="L2">
    <cfRule type="containsText" dxfId="0" priority="4" operator="between" text=" ">
      <formula>NOT(ISERROR(SEARCH(" ",L2)))</formula>
    </cfRule>
    <cfRule type="containsText" dxfId="1" priority="5" operator="between" text=" ">
      <formula>NOT(ISERROR(SEARCH(" ",L2)))</formula>
    </cfRule>
  </conditionalFormatting>
  <conditionalFormatting sqref="M2">
    <cfRule type="containsText" dxfId="0" priority="2" operator="between" text=" ">
      <formula>NOT(ISERROR(SEARCH(" ",M2)))</formula>
    </cfRule>
    <cfRule type="containsText" dxfId="1" priority="3" operator="between" text=" ">
      <formula>NOT(ISERROR(SEARCH(" ",M2)))</formula>
    </cfRule>
  </conditionalFormatting>
  <conditionalFormatting sqref="V2">
    <cfRule type="containsText" dxfId="0" priority="639" operator="between" text=" ">
      <formula>NOT(ISERROR(SEARCH(" ",V2)))</formula>
    </cfRule>
    <cfRule type="containsText" dxfId="1" priority="640" operator="between" text=" ">
      <formula>NOT(ISERROR(SEARCH(" ",V2)))</formula>
    </cfRule>
  </conditionalFormatting>
  <conditionalFormatting sqref="AZ2">
    <cfRule type="containsText" dxfId="0" priority="15217" operator="between" text=" ">
      <formula>NOT(ISERROR(SEARCH(" ",AZ2)))</formula>
    </cfRule>
    <cfRule type="containsText" dxfId="1" priority="15218" operator="between" text=" ">
      <formula>NOT(ISERROR(SEARCH(" ",AZ2)))</formula>
    </cfRule>
  </conditionalFormatting>
  <conditionalFormatting sqref="BA2">
    <cfRule type="containsText" dxfId="0" priority="15219" operator="between" text=" ">
      <formula>NOT(ISERROR(SEARCH(" ",BA2)))</formula>
    </cfRule>
    <cfRule type="containsText" dxfId="1" priority="15220" operator="between" text=" ">
      <formula>NOT(ISERROR(SEARCH(" ",BA2)))</formula>
    </cfRule>
  </conditionalFormatting>
  <conditionalFormatting sqref="BB2">
    <cfRule type="containsText" dxfId="0" priority="6168" operator="between" text=" ">
      <formula>NOT(ISERROR(SEARCH(" ",BB2)))</formula>
    </cfRule>
    <cfRule type="containsText" dxfId="1" priority="6169" operator="between" text=" ">
      <formula>NOT(ISERROR(SEARCH(" ",BB2)))</formula>
    </cfRule>
  </conditionalFormatting>
  <conditionalFormatting sqref="BC2">
    <cfRule type="containsText" dxfId="0" priority="10714" operator="between" text=" ">
      <formula>NOT(ISERROR(SEARCH(" ",BC2)))</formula>
    </cfRule>
    <cfRule type="containsText" dxfId="1" priority="10715" operator="between" text=" ">
      <formula>NOT(ISERROR(SEARCH(" ",BC2)))</formula>
    </cfRule>
  </conditionalFormatting>
  <conditionalFormatting sqref="BD2">
    <cfRule type="containsText" dxfId="0" priority="10712" operator="between" text=" ">
      <formula>NOT(ISERROR(SEARCH(" ",BD2)))</formula>
    </cfRule>
    <cfRule type="containsText" dxfId="1" priority="10713" operator="between" text=" ">
      <formula>NOT(ISERROR(SEARCH(" ",BD2)))</formula>
    </cfRule>
  </conditionalFormatting>
  <conditionalFormatting sqref="BE2">
    <cfRule type="containsText" dxfId="0" priority="10704" operator="between" text=" ">
      <formula>NOT(ISERROR(SEARCH(" ",BE2)))</formula>
    </cfRule>
    <cfRule type="containsText" dxfId="1" priority="10705" operator="between" text=" ">
      <formula>NOT(ISERROR(SEARCH(" ",BE2)))</formula>
    </cfRule>
  </conditionalFormatting>
  <conditionalFormatting sqref="BF2">
    <cfRule type="containsText" dxfId="0" priority="10702" operator="between" text=" ">
      <formula>NOT(ISERROR(SEARCH(" ",BF2)))</formula>
    </cfRule>
    <cfRule type="containsText" dxfId="1" priority="10703" operator="between" text=" ">
      <formula>NOT(ISERROR(SEARCH(" ",BF2)))</formula>
    </cfRule>
  </conditionalFormatting>
  <conditionalFormatting sqref="BG2">
    <cfRule type="containsText" dxfId="0" priority="15117" operator="between" text=" ">
      <formula>NOT(ISERROR(SEARCH(" ",BG2)))</formula>
    </cfRule>
    <cfRule type="containsText" dxfId="1" priority="15118" operator="between" text=" ">
      <formula>NOT(ISERROR(SEARCH(" ",BG2)))</formula>
    </cfRule>
  </conditionalFormatting>
  <conditionalFormatting sqref="BH2">
    <cfRule type="containsText" dxfId="0" priority="15159" operator="between" text=" ">
      <formula>NOT(ISERROR(SEARCH(" ",BH2)))</formula>
    </cfRule>
    <cfRule type="containsText" dxfId="1" priority="15160" operator="between" text=" ">
      <formula>NOT(ISERROR(SEARCH(" ",BH2)))</formula>
    </cfRule>
  </conditionalFormatting>
  <conditionalFormatting sqref="BI2">
    <cfRule type="containsText" dxfId="0" priority="15039" operator="between" text=" ">
      <formula>NOT(ISERROR(SEARCH(" ",BI2)))</formula>
    </cfRule>
    <cfRule type="containsText" dxfId="1" priority="15040" operator="between" text=" ">
      <formula>NOT(ISERROR(SEARCH(" ",BI2)))</formula>
    </cfRule>
  </conditionalFormatting>
  <conditionalFormatting sqref="BJ2">
    <cfRule type="containsText" dxfId="0" priority="15175" operator="between" text=" ">
      <formula>NOT(ISERROR(SEARCH(" ",BJ2)))</formula>
    </cfRule>
    <cfRule type="containsText" dxfId="1" priority="15176" operator="between" text=" ">
      <formula>NOT(ISERROR(SEARCH(" ",BJ2)))</formula>
    </cfRule>
  </conditionalFormatting>
  <conditionalFormatting sqref="BK2">
    <cfRule type="containsText" dxfId="0" priority="1074" operator="between" text=" ">
      <formula>NOT(ISERROR(SEARCH(" ",BK2)))</formula>
    </cfRule>
    <cfRule type="containsText" dxfId="1" priority="1075" operator="between" text=" ">
      <formula>NOT(ISERROR(SEARCH(" ",BK2)))</formula>
    </cfRule>
  </conditionalFormatting>
  <conditionalFormatting sqref="BL2">
    <cfRule type="containsText" dxfId="0" priority="15193" operator="between" text=" ">
      <formula>NOT(ISERROR(SEARCH(" ",BL2)))</formula>
    </cfRule>
    <cfRule type="containsText" dxfId="1" priority="15194" operator="between" text=" ">
      <formula>NOT(ISERROR(SEARCH(" ",BL2)))</formula>
    </cfRule>
  </conditionalFormatting>
  <conditionalFormatting sqref="BM2">
    <cfRule type="containsText" dxfId="0" priority="6280" operator="between" text=" ">
      <formula>NOT(ISERROR(SEARCH(" ",BM2)))</formula>
    </cfRule>
    <cfRule type="containsText" dxfId="1" priority="6281" operator="between" text=" ">
      <formula>NOT(ISERROR(SEARCH(" ",BM2)))</formula>
    </cfRule>
  </conditionalFormatting>
  <conditionalFormatting sqref="BN2">
    <cfRule type="containsText" dxfId="0" priority="15211" operator="between" text=" ">
      <formula>NOT(ISERROR(SEARCH(" ",BN2)))</formula>
    </cfRule>
    <cfRule type="containsText" dxfId="1" priority="15212" operator="between" text=" ">
      <formula>NOT(ISERROR(SEARCH(" ",BN2)))</formula>
    </cfRule>
  </conditionalFormatting>
  <conditionalFormatting sqref="BO2">
    <cfRule type="containsText" dxfId="0" priority="15115" operator="between" text=" ">
      <formula>NOT(ISERROR(SEARCH(" ",BO2)))</formula>
    </cfRule>
    <cfRule type="containsText" dxfId="1" priority="15116" operator="between" text=" ">
      <formula>NOT(ISERROR(SEARCH(" ",BO2)))</formula>
    </cfRule>
  </conditionalFormatting>
  <conditionalFormatting sqref="BP2">
    <cfRule type="containsText" dxfId="0" priority="13818" operator="between" text=" ">
      <formula>NOT(ISERROR(SEARCH(" ",BP2)))</formula>
    </cfRule>
    <cfRule type="containsText" dxfId="1" priority="13819" operator="between" text=" ">
      <formula>NOT(ISERROR(SEARCH(" ",BP2)))</formula>
    </cfRule>
  </conditionalFormatting>
  <conditionalFormatting sqref="BS2">
    <cfRule type="containsText" dxfId="0" priority="15096" operator="between" text=" ">
      <formula>NOT(ISERROR(SEARCH(" ",BS2)))</formula>
    </cfRule>
    <cfRule type="containsText" dxfId="1" priority="15097" operator="between" text=" ">
      <formula>NOT(ISERROR(SEARCH(" ",BS2)))</formula>
    </cfRule>
  </conditionalFormatting>
  <conditionalFormatting sqref="BT2:BU2">
    <cfRule type="containsText" dxfId="0" priority="15092" operator="between" text=" ">
      <formula>NOT(ISERROR(SEARCH(" ",BT2)))</formula>
    </cfRule>
    <cfRule type="containsText" dxfId="1" priority="15093" operator="between" text=" ">
      <formula>NOT(ISERROR(SEARCH(" ",BT2)))</formula>
    </cfRule>
  </conditionalFormatting>
  <conditionalFormatting sqref="BV2">
    <cfRule type="containsText" dxfId="0" priority="13900" operator="between" text=" ">
      <formula>NOT(ISERROR(SEARCH(" ",BV2)))</formula>
    </cfRule>
    <cfRule type="containsText" dxfId="1" priority="13901" operator="between" text=" ">
      <formula>NOT(ISERROR(SEARCH(" ",BV2)))</formula>
    </cfRule>
  </conditionalFormatting>
  <conditionalFormatting sqref="BW2">
    <cfRule type="containsText" dxfId="0" priority="4145" operator="between" text=" ">
      <formula>NOT(ISERROR(SEARCH(" ",BW2)))</formula>
    </cfRule>
    <cfRule type="containsText" dxfId="1" priority="4146" operator="between" text=" ">
      <formula>NOT(ISERROR(SEARCH(" ",BW2)))</formula>
    </cfRule>
  </conditionalFormatting>
  <conditionalFormatting sqref="BX2">
    <cfRule type="containsText" dxfId="0" priority="9216" operator="between" text=" ">
      <formula>NOT(ISERROR(SEARCH(" ",BX2)))</formula>
    </cfRule>
    <cfRule type="containsText" dxfId="1" priority="9217" operator="between" text=" ">
      <formula>NOT(ISERROR(SEARCH(" ",BX2)))</formula>
    </cfRule>
  </conditionalFormatting>
  <conditionalFormatting sqref="CO2">
    <cfRule type="containsText" dxfId="0" priority="4153" operator="between" text=" ">
      <formula>NOT(ISERROR(SEARCH(" ",CO2)))</formula>
    </cfRule>
    <cfRule type="containsText" dxfId="1" priority="4154" operator="between" text=" ">
      <formula>NOT(ISERROR(SEARCH(" ",CO2)))</formula>
    </cfRule>
  </conditionalFormatting>
  <conditionalFormatting sqref="CP2">
    <cfRule type="containsText" dxfId="0" priority="70" operator="between" text=" ">
      <formula>NOT(ISERROR(SEARCH(" ",CP2)))</formula>
    </cfRule>
    <cfRule type="containsText" dxfId="1" priority="71" operator="between" text=" ">
      <formula>NOT(ISERROR(SEARCH(" ",CP2)))</formula>
    </cfRule>
  </conditionalFormatting>
  <conditionalFormatting sqref="CT2">
    <cfRule type="containsText" dxfId="0" priority="1101" operator="between" text=" ">
      <formula>NOT(ISERROR(SEARCH(" ",CT2)))</formula>
    </cfRule>
    <cfRule type="containsText" dxfId="1" priority="1102" operator="between" text=" ">
      <formula>NOT(ISERROR(SEARCH(" ",CT2)))</formula>
    </cfRule>
  </conditionalFormatting>
  <conditionalFormatting sqref="DK2">
    <cfRule type="containsText" dxfId="0" priority="977" operator="between" text=" ">
      <formula>NOT(ISERROR(SEARCH(" ",DK2)))</formula>
    </cfRule>
    <cfRule type="containsText" dxfId="1" priority="978" operator="between" text=" ">
      <formula>NOT(ISERROR(SEARCH(" ",DK2)))</formula>
    </cfRule>
  </conditionalFormatting>
  <conditionalFormatting sqref="DP2">
    <cfRule type="containsText" dxfId="0" priority="865" operator="between" text=" ">
      <formula>NOT(ISERROR(SEARCH(" ",DP2)))</formula>
    </cfRule>
    <cfRule type="containsText" dxfId="1" priority="866" operator="between" text=" ">
      <formula>NOT(ISERROR(SEARCH(" ",DP2)))</formula>
    </cfRule>
  </conditionalFormatting>
  <conditionalFormatting sqref="AO3:AQ3">
    <cfRule type="containsText" dxfId="0" priority="15076" operator="between" text=" ">
      <formula>NOT(ISERROR(SEARCH(" ",AO3)))</formula>
    </cfRule>
    <cfRule type="containsText" dxfId="1" priority="15077" operator="between" text=" ">
      <formula>NOT(ISERROR(SEARCH(" ",AO3)))</formula>
    </cfRule>
  </conditionalFormatting>
  <conditionalFormatting sqref="AR3">
    <cfRule type="containsText" dxfId="0" priority="13975" operator="between" text=" ">
      <formula>NOT(ISERROR(SEARCH(" ",AR3)))</formula>
    </cfRule>
    <cfRule type="containsText" dxfId="1" priority="13976" operator="between" text=" ">
      <formula>NOT(ISERROR(SEARCH(" ",AR3)))</formula>
    </cfRule>
  </conditionalFormatting>
  <conditionalFormatting sqref="AS3">
    <cfRule type="containsText" dxfId="0" priority="13971" operator="between" text=" ">
      <formula>NOT(ISERROR(SEARCH(" ",AS3)))</formula>
    </cfRule>
    <cfRule type="containsText" dxfId="1" priority="13972" operator="between" text=" ">
      <formula>NOT(ISERROR(SEARCH(" ",AS3)))</formula>
    </cfRule>
  </conditionalFormatting>
  <conditionalFormatting sqref="AT3">
    <cfRule type="containsText" dxfId="0" priority="13840" operator="between" text=" ">
      <formula>NOT(ISERROR(SEARCH(" ",AT3)))</formula>
    </cfRule>
    <cfRule type="containsText" dxfId="1" priority="13841" operator="between" text=" ">
      <formula>NOT(ISERROR(SEARCH(" ",AT3)))</formula>
    </cfRule>
  </conditionalFormatting>
  <conditionalFormatting sqref="AU3:AV3">
    <cfRule type="containsText" dxfId="0" priority="13836" operator="between" text=" ">
      <formula>NOT(ISERROR(SEARCH(" ",AU3)))</formula>
    </cfRule>
    <cfRule type="containsText" dxfId="1" priority="13837" operator="between" text=" ">
      <formula>NOT(ISERROR(SEARCH(" ",AU3)))</formula>
    </cfRule>
  </conditionalFormatting>
  <conditionalFormatting sqref="BF3">
    <cfRule type="containsText" dxfId="0" priority="10708" operator="between" text=" ">
      <formula>NOT(ISERROR(SEARCH(" ",BF3)))</formula>
    </cfRule>
    <cfRule type="containsText" dxfId="1" priority="10709" operator="between" text=" ">
      <formula>NOT(ISERROR(SEARCH(" ",BF3)))</formula>
    </cfRule>
  </conditionalFormatting>
  <conditionalFormatting sqref="BG3">
    <cfRule type="containsText" dxfId="0" priority="15121" operator="between" text=" ">
      <formula>NOT(ISERROR(SEARCH(" ",BG3)))</formula>
    </cfRule>
    <cfRule type="containsText" dxfId="1" priority="15122" operator="between" text=" ">
      <formula>NOT(ISERROR(SEARCH(" ",BG3)))</formula>
    </cfRule>
  </conditionalFormatting>
  <conditionalFormatting sqref="BK3">
    <cfRule type="containsText" dxfId="0" priority="1072" operator="between" text=" ">
      <formula>NOT(ISERROR(SEARCH(" ",BK3)))</formula>
    </cfRule>
    <cfRule type="containsText" dxfId="1" priority="1073" operator="between" text=" ">
      <formula>NOT(ISERROR(SEARCH(" ",BK3)))</formula>
    </cfRule>
  </conditionalFormatting>
  <conditionalFormatting sqref="BL3:BM3">
    <cfRule type="containsText" dxfId="0" priority="15191" operator="between" text=" ">
      <formula>NOT(ISERROR(SEARCH(" ",BL3)))</formula>
    </cfRule>
    <cfRule type="containsText" dxfId="1" priority="15192" operator="between" text=" ">
      <formula>NOT(ISERROR(SEARCH(" ",BL3)))</formula>
    </cfRule>
  </conditionalFormatting>
  <conditionalFormatting sqref="BN3:BP3">
    <cfRule type="containsText" dxfId="0" priority="15213" operator="between" text=" ">
      <formula>NOT(ISERROR(SEARCH(" ",BN3)))</formula>
    </cfRule>
    <cfRule type="containsText" dxfId="1" priority="15214" operator="between" text=" ">
      <formula>NOT(ISERROR(SEARCH(" ",BN3)))</formula>
    </cfRule>
  </conditionalFormatting>
  <conditionalFormatting sqref="BW3">
    <cfRule type="containsText" dxfId="0" priority="4147" operator="between" text=" ">
      <formula>NOT(ISERROR(SEARCH(" ",BW3)))</formula>
    </cfRule>
    <cfRule type="containsText" dxfId="1" priority="4148" operator="between" text=" ">
      <formula>NOT(ISERROR(SEARCH(" ",BW3)))</formula>
    </cfRule>
  </conditionalFormatting>
  <conditionalFormatting sqref="BZ3">
    <cfRule type="containsText" dxfId="0" priority="13830" operator="between" text=" ">
      <formula>NOT(ISERROR(SEARCH(" ",BZ3)))</formula>
    </cfRule>
    <cfRule type="containsText" dxfId="1" priority="13831" operator="between" text=" ">
      <formula>NOT(ISERROR(SEARCH(" ",BZ3)))</formula>
    </cfRule>
  </conditionalFormatting>
  <conditionalFormatting sqref="CV3">
    <cfRule type="containsText" dxfId="0" priority="831" operator="between" text=" ">
      <formula>NOT(ISERROR(SEARCH(" ",CV3)))</formula>
    </cfRule>
    <cfRule type="containsText" dxfId="1" priority="832" operator="between" text=" ">
      <formula>NOT(ISERROR(SEARCH(" ",CV3)))</formula>
    </cfRule>
  </conditionalFormatting>
  <conditionalFormatting sqref="DA3">
    <cfRule type="containsText" dxfId="0" priority="835" operator="between" text=" ">
      <formula>NOT(ISERROR(SEARCH(" ",DA3)))</formula>
    </cfRule>
    <cfRule type="containsText" dxfId="1" priority="836" operator="between" text=" ">
      <formula>NOT(ISERROR(SEARCH(" ",DA3)))</formula>
    </cfRule>
  </conditionalFormatting>
  <conditionalFormatting sqref="DF3">
    <cfRule type="containsText" dxfId="0" priority="839" operator="between" text=" ">
      <formula>NOT(ISERROR(SEARCH(" ",DF3)))</formula>
    </cfRule>
    <cfRule type="containsText" dxfId="1" priority="840" operator="between" text=" ">
      <formula>NOT(ISERROR(SEARCH(" ",DF3)))</formula>
    </cfRule>
  </conditionalFormatting>
  <conditionalFormatting sqref="DK3">
    <cfRule type="containsText" dxfId="0" priority="843" operator="between" text=" ">
      <formula>NOT(ISERROR(SEARCH(" ",DK3)))</formula>
    </cfRule>
    <cfRule type="containsText" dxfId="1" priority="844" operator="between" text=" ">
      <formula>NOT(ISERROR(SEARCH(" ",DK3)))</formula>
    </cfRule>
  </conditionalFormatting>
  <conditionalFormatting sqref="LG3">
    <cfRule type="containsText" dxfId="0" priority="6231" operator="between" text=" ">
      <formula>NOT(ISERROR(SEARCH(" ",LG3)))</formula>
    </cfRule>
    <cfRule type="containsText" dxfId="1" priority="6232" operator="between" text=" ">
      <formula>NOT(ISERROR(SEARCH(" ",LG3)))</formula>
    </cfRule>
  </conditionalFormatting>
  <conditionalFormatting sqref="AX4">
    <cfRule type="containsText" dxfId="0" priority="15209" operator="between" text=" ">
      <formula>NOT(ISERROR(SEARCH(" ",AX4)))</formula>
    </cfRule>
    <cfRule type="containsText" dxfId="1" priority="15210" operator="between" text=" ">
      <formula>NOT(ISERROR(SEARCH(" ",AX4)))</formula>
    </cfRule>
  </conditionalFormatting>
  <conditionalFormatting sqref="BL4:BM4">
    <cfRule type="containsText" dxfId="0" priority="15189" operator="between" text=" ">
      <formula>NOT(ISERROR(SEARCH(" ",BL4)))</formula>
    </cfRule>
    <cfRule type="containsText" dxfId="1" priority="15190" operator="between" text=" ">
      <formula>NOT(ISERROR(SEARCH(" ",BL4)))</formula>
    </cfRule>
  </conditionalFormatting>
  <conditionalFormatting sqref="CO4">
    <cfRule type="containsText" dxfId="0" priority="594" operator="between" text=" ">
      <formula>NOT(ISERROR(SEARCH(" ",CO4)))</formula>
    </cfRule>
    <cfRule type="containsText" dxfId="1" priority="595" operator="between" text=" ">
      <formula>NOT(ISERROR(SEARCH(" ",CO4)))</formula>
    </cfRule>
  </conditionalFormatting>
  <conditionalFormatting sqref="CP4">
    <cfRule type="containsText" dxfId="0" priority="74" operator="between" text=" ">
      <formula>NOT(ISERROR(SEARCH(" ",CP4)))</formula>
    </cfRule>
    <cfRule type="containsText" dxfId="1" priority="75" operator="between" text=" ">
      <formula>NOT(ISERROR(SEARCH(" ",CP4)))</formula>
    </cfRule>
  </conditionalFormatting>
  <conditionalFormatting sqref="CQ4">
    <cfRule type="containsText" dxfId="0" priority="592" operator="between" text=" ">
      <formula>NOT(ISERROR(SEARCH(" ",CQ4)))</formula>
    </cfRule>
    <cfRule type="containsText" dxfId="1" priority="593" operator="between" text=" ">
      <formula>NOT(ISERROR(SEARCH(" ",CQ4)))</formula>
    </cfRule>
  </conditionalFormatting>
  <conditionalFormatting sqref="CT4">
    <cfRule type="containsText" dxfId="0" priority="1105" operator="between" text=" ">
      <formula>NOT(ISERROR(SEARCH(" ",CT4)))</formula>
    </cfRule>
    <cfRule type="containsText" dxfId="1" priority="1106" operator="between" text=" ">
      <formula>NOT(ISERROR(SEARCH(" ",CT4)))</formula>
    </cfRule>
  </conditionalFormatting>
  <conditionalFormatting sqref="CU4">
    <cfRule type="containsText" dxfId="0" priority="11093" operator="between" text=" ">
      <formula>NOT(ISERROR(SEARCH(" ",CU4)))</formula>
    </cfRule>
    <cfRule type="containsText" dxfId="1" priority="11094" operator="between" text=" ">
      <formula>NOT(ISERROR(SEARCH(" ",CU4)))</formula>
    </cfRule>
  </conditionalFormatting>
  <conditionalFormatting sqref="CV4">
    <cfRule type="containsText" dxfId="0" priority="833" operator="between" text=" ">
      <formula>NOT(ISERROR(SEARCH(" ",CV4)))</formula>
    </cfRule>
    <cfRule type="containsText" dxfId="1" priority="834" operator="between" text=" ">
      <formula>NOT(ISERROR(SEARCH(" ",CV4)))</formula>
    </cfRule>
  </conditionalFormatting>
  <conditionalFormatting sqref="DA4">
    <cfRule type="containsText" dxfId="0" priority="837" operator="between" text=" ">
      <formula>NOT(ISERROR(SEARCH(" ",DA4)))</formula>
    </cfRule>
    <cfRule type="containsText" dxfId="1" priority="838" operator="between" text=" ">
      <formula>NOT(ISERROR(SEARCH(" ",DA4)))</formula>
    </cfRule>
  </conditionalFormatting>
  <conditionalFormatting sqref="DF4">
    <cfRule type="containsText" dxfId="0" priority="841" operator="between" text=" ">
      <formula>NOT(ISERROR(SEARCH(" ",DF4)))</formula>
    </cfRule>
    <cfRule type="containsText" dxfId="1" priority="842" operator="between" text=" ">
      <formula>NOT(ISERROR(SEARCH(" ",DF4)))</formula>
    </cfRule>
  </conditionalFormatting>
  <conditionalFormatting sqref="DK4">
    <cfRule type="containsText" dxfId="0" priority="845" operator="between" text=" ">
      <formula>NOT(ISERROR(SEARCH(" ",DK4)))</formula>
    </cfRule>
    <cfRule type="containsText" dxfId="1" priority="846" operator="between" text=" ">
      <formula>NOT(ISERROR(SEARCH(" ",DK4)))</formula>
    </cfRule>
  </conditionalFormatting>
  <conditionalFormatting sqref="DP4">
    <cfRule type="containsText" dxfId="0" priority="869" operator="between" text=" ">
      <formula>NOT(ISERROR(SEARCH(" ",DP4)))</formula>
    </cfRule>
    <cfRule type="containsText" dxfId="1" priority="870" operator="between" text=" ">
      <formula>NOT(ISERROR(SEARCH(" ",DP4)))</formula>
    </cfRule>
  </conditionalFormatting>
  <conditionalFormatting sqref="FO4">
    <cfRule type="containsText" dxfId="0" priority="14987" operator="between" text=" ">
      <formula>NOT(ISERROR(SEARCH(" ",FO4)))</formula>
    </cfRule>
  </conditionalFormatting>
  <conditionalFormatting sqref="FP4">
    <cfRule type="containsText" dxfId="0" priority="15015" operator="between" text=" ">
      <formula>NOT(ISERROR(SEARCH(" ",FP4)))</formula>
    </cfRule>
  </conditionalFormatting>
  <conditionalFormatting sqref="FR4">
    <cfRule type="containsText" dxfId="0" priority="14982" operator="between" text=" ">
      <formula>NOT(ISERROR(SEARCH(" ",FR4)))</formula>
    </cfRule>
  </conditionalFormatting>
  <conditionalFormatting sqref="FS4">
    <cfRule type="containsText" dxfId="0" priority="15014" operator="between" text=" ">
      <formula>NOT(ISERROR(SEARCH(" ",FS4)))</formula>
    </cfRule>
  </conditionalFormatting>
  <conditionalFormatting sqref="FU4">
    <cfRule type="containsText" dxfId="0" priority="14977" operator="between" text=" ">
      <formula>NOT(ISERROR(SEARCH(" ",FU4)))</formula>
    </cfRule>
  </conditionalFormatting>
  <conditionalFormatting sqref="FV4">
    <cfRule type="containsText" dxfId="0" priority="15013" operator="between" text=" ">
      <formula>NOT(ISERROR(SEARCH(" ",FV4)))</formula>
    </cfRule>
  </conditionalFormatting>
  <conditionalFormatting sqref="FX4">
    <cfRule type="containsText" dxfId="0" priority="14972" operator="between" text=" ">
      <formula>NOT(ISERROR(SEARCH(" ",FX4)))</formula>
    </cfRule>
  </conditionalFormatting>
  <conditionalFormatting sqref="FY4">
    <cfRule type="containsText" dxfId="0" priority="15012" operator="between" text=" ">
      <formula>NOT(ISERROR(SEARCH(" ",FY4)))</formula>
    </cfRule>
  </conditionalFormatting>
  <conditionalFormatting sqref="GA4">
    <cfRule type="containsText" dxfId="0" priority="14967" operator="between" text=" ">
      <formula>NOT(ISERROR(SEARCH(" ",GA4)))</formula>
    </cfRule>
  </conditionalFormatting>
  <conditionalFormatting sqref="GB4">
    <cfRule type="containsText" dxfId="0" priority="15011" operator="between" text=" ">
      <formula>NOT(ISERROR(SEARCH(" ",GB4)))</formula>
    </cfRule>
  </conditionalFormatting>
  <conditionalFormatting sqref="GD4">
    <cfRule type="containsText" dxfId="0" priority="14962" operator="between" text=" ">
      <formula>NOT(ISERROR(SEARCH(" ",GD4)))</formula>
    </cfRule>
  </conditionalFormatting>
  <conditionalFormatting sqref="GE4">
    <cfRule type="containsText" dxfId="0" priority="15010" operator="between" text=" ">
      <formula>NOT(ISERROR(SEARCH(" ",GE4)))</formula>
    </cfRule>
  </conditionalFormatting>
  <conditionalFormatting sqref="GG4">
    <cfRule type="containsText" dxfId="0" priority="14957" operator="between" text=" ">
      <formula>NOT(ISERROR(SEARCH(" ",GG4)))</formula>
    </cfRule>
  </conditionalFormatting>
  <conditionalFormatting sqref="GH4">
    <cfRule type="containsText" dxfId="0" priority="15009" operator="between" text=" ">
      <formula>NOT(ISERROR(SEARCH(" ",GH4)))</formula>
    </cfRule>
  </conditionalFormatting>
  <conditionalFormatting sqref="GJ4">
    <cfRule type="containsText" dxfId="0" priority="14952" operator="between" text=" ">
      <formula>NOT(ISERROR(SEARCH(" ",GJ4)))</formula>
    </cfRule>
  </conditionalFormatting>
  <conditionalFormatting sqref="GK4">
    <cfRule type="containsText" dxfId="0" priority="15008" operator="between" text=" ">
      <formula>NOT(ISERROR(SEARCH(" ",GK4)))</formula>
    </cfRule>
  </conditionalFormatting>
  <conditionalFormatting sqref="GM4">
    <cfRule type="containsText" dxfId="0" priority="14947" operator="between" text=" ">
      <formula>NOT(ISERROR(SEARCH(" ",GM4)))</formula>
    </cfRule>
  </conditionalFormatting>
  <conditionalFormatting sqref="GN4">
    <cfRule type="containsText" dxfId="0" priority="15007" operator="between" text=" ">
      <formula>NOT(ISERROR(SEARCH(" ",GN4)))</formula>
    </cfRule>
  </conditionalFormatting>
  <conditionalFormatting sqref="GP4">
    <cfRule type="containsText" dxfId="0" priority="14942" operator="between" text=" ">
      <formula>NOT(ISERROR(SEARCH(" ",GP4)))</formula>
    </cfRule>
  </conditionalFormatting>
  <conditionalFormatting sqref="GQ4">
    <cfRule type="containsText" dxfId="0" priority="15006" operator="between" text=" ">
      <formula>NOT(ISERROR(SEARCH(" ",GQ4)))</formula>
    </cfRule>
  </conditionalFormatting>
  <conditionalFormatting sqref="GS4">
    <cfRule type="containsText" dxfId="0" priority="14937" operator="between" text=" ">
      <formula>NOT(ISERROR(SEARCH(" ",GS4)))</formula>
    </cfRule>
  </conditionalFormatting>
  <conditionalFormatting sqref="GT4">
    <cfRule type="containsText" dxfId="0" priority="15005" operator="between" text=" ">
      <formula>NOT(ISERROR(SEARCH(" ",GT4)))</formula>
    </cfRule>
  </conditionalFormatting>
  <conditionalFormatting sqref="GV4">
    <cfRule type="containsText" dxfId="0" priority="14932" operator="between" text=" ">
      <formula>NOT(ISERROR(SEARCH(" ",GV4)))</formula>
    </cfRule>
  </conditionalFormatting>
  <conditionalFormatting sqref="GW4">
    <cfRule type="containsText" dxfId="0" priority="15004" operator="between" text=" ">
      <formula>NOT(ISERROR(SEARCH(" ",GW4)))</formula>
    </cfRule>
  </conditionalFormatting>
  <conditionalFormatting sqref="GY4">
    <cfRule type="containsText" dxfId="0" priority="14927" operator="between" text=" ">
      <formula>NOT(ISERROR(SEARCH(" ",GY4)))</formula>
    </cfRule>
  </conditionalFormatting>
  <conditionalFormatting sqref="GZ4">
    <cfRule type="containsText" dxfId="0" priority="15003" operator="between" text=" ">
      <formula>NOT(ISERROR(SEARCH(" ",GZ4)))</formula>
    </cfRule>
  </conditionalFormatting>
  <conditionalFormatting sqref="HB4">
    <cfRule type="containsText" dxfId="0" priority="14922" operator="between" text=" ">
      <formula>NOT(ISERROR(SEARCH(" ",HB4)))</formula>
    </cfRule>
  </conditionalFormatting>
  <conditionalFormatting sqref="HC4">
    <cfRule type="containsText" dxfId="0" priority="15002" operator="between" text=" ">
      <formula>NOT(ISERROR(SEARCH(" ",HC4)))</formula>
    </cfRule>
  </conditionalFormatting>
  <conditionalFormatting sqref="HE4">
    <cfRule type="containsText" dxfId="0" priority="14917" operator="between" text=" ">
      <formula>NOT(ISERROR(SEARCH(" ",HE4)))</formula>
    </cfRule>
  </conditionalFormatting>
  <conditionalFormatting sqref="HF4">
    <cfRule type="containsText" dxfId="0" priority="15001" operator="between" text=" ">
      <formula>NOT(ISERROR(SEARCH(" ",HF4)))</formula>
    </cfRule>
  </conditionalFormatting>
  <conditionalFormatting sqref="HH4">
    <cfRule type="containsText" dxfId="0" priority="14912" operator="between" text=" ">
      <formula>NOT(ISERROR(SEARCH(" ",HH4)))</formula>
    </cfRule>
  </conditionalFormatting>
  <conditionalFormatting sqref="HI4">
    <cfRule type="containsText" dxfId="0" priority="15000" operator="between" text=" ">
      <formula>NOT(ISERROR(SEARCH(" ",HI4)))</formula>
    </cfRule>
  </conditionalFormatting>
  <conditionalFormatting sqref="HK4">
    <cfRule type="containsText" dxfId="0" priority="14907" operator="between" text=" ">
      <formula>NOT(ISERROR(SEARCH(" ",HK4)))</formula>
    </cfRule>
  </conditionalFormatting>
  <conditionalFormatting sqref="HL4">
    <cfRule type="containsText" dxfId="0" priority="14999" operator="between" text=" ">
      <formula>NOT(ISERROR(SEARCH(" ",HL4)))</formula>
    </cfRule>
  </conditionalFormatting>
  <conditionalFormatting sqref="HN4">
    <cfRule type="containsText" dxfId="0" priority="14902" operator="between" text=" ">
      <formula>NOT(ISERROR(SEARCH(" ",HN4)))</formula>
    </cfRule>
  </conditionalFormatting>
  <conditionalFormatting sqref="HO4">
    <cfRule type="cellIs" dxfId="2" priority="14997" operator="greaterThan">
      <formula>1</formula>
    </cfRule>
    <cfRule type="containsText" dxfId="0" priority="14998" operator="between" text=" ">
      <formula>NOT(ISERROR(SEARCH(" ",HO4)))</formula>
    </cfRule>
  </conditionalFormatting>
  <conditionalFormatting sqref="IA4">
    <cfRule type="containsText" dxfId="0" priority="14752" operator="between" text=" ">
      <formula>NOT(ISERROR(SEARCH(" ",IA4)))</formula>
    </cfRule>
  </conditionalFormatting>
  <conditionalFormatting sqref="IB4">
    <cfRule type="containsText" dxfId="0" priority="14781" operator="between" text=" ">
      <formula>NOT(ISERROR(SEARCH(" ",IB4)))</formula>
    </cfRule>
  </conditionalFormatting>
  <conditionalFormatting sqref="ID4">
    <cfRule type="containsText" dxfId="0" priority="14747" operator="between" text=" ">
      <formula>NOT(ISERROR(SEARCH(" ",ID4)))</formula>
    </cfRule>
  </conditionalFormatting>
  <conditionalFormatting sqref="IE4">
    <cfRule type="containsText" dxfId="0" priority="14779" operator="between" text=" ">
      <formula>NOT(ISERROR(SEARCH(" ",IE4)))</formula>
    </cfRule>
  </conditionalFormatting>
  <conditionalFormatting sqref="IG4">
    <cfRule type="containsText" dxfId="0" priority="14742" operator="between" text=" ">
      <formula>NOT(ISERROR(SEARCH(" ",IG4)))</formula>
    </cfRule>
  </conditionalFormatting>
  <conditionalFormatting sqref="IH4">
    <cfRule type="containsText" dxfId="0" priority="14778" operator="between" text=" ">
      <formula>NOT(ISERROR(SEARCH(" ",IH4)))</formula>
    </cfRule>
  </conditionalFormatting>
  <conditionalFormatting sqref="IJ4">
    <cfRule type="containsText" dxfId="0" priority="14737" operator="between" text=" ">
      <formula>NOT(ISERROR(SEARCH(" ",IJ4)))</formula>
    </cfRule>
  </conditionalFormatting>
  <conditionalFormatting sqref="IK4">
    <cfRule type="containsText" dxfId="0" priority="14777" operator="between" text=" ">
      <formula>NOT(ISERROR(SEARCH(" ",IK4)))</formula>
    </cfRule>
  </conditionalFormatting>
  <conditionalFormatting sqref="IM4">
    <cfRule type="containsText" dxfId="0" priority="14732" operator="between" text=" ">
      <formula>NOT(ISERROR(SEARCH(" ",IM4)))</formula>
    </cfRule>
  </conditionalFormatting>
  <conditionalFormatting sqref="IN4">
    <cfRule type="containsText" dxfId="0" priority="14776" operator="between" text=" ">
      <formula>NOT(ISERROR(SEARCH(" ",IN4)))</formula>
    </cfRule>
  </conditionalFormatting>
  <conditionalFormatting sqref="IP4">
    <cfRule type="containsText" dxfId="0" priority="14727" operator="between" text=" ">
      <formula>NOT(ISERROR(SEARCH(" ",IP4)))</formula>
    </cfRule>
  </conditionalFormatting>
  <conditionalFormatting sqref="IQ4">
    <cfRule type="containsText" dxfId="0" priority="14775" operator="between" text=" ">
      <formula>NOT(ISERROR(SEARCH(" ",IQ4)))</formula>
    </cfRule>
  </conditionalFormatting>
  <conditionalFormatting sqref="IS4">
    <cfRule type="containsText" dxfId="0" priority="14722" operator="between" text=" ">
      <formula>NOT(ISERROR(SEARCH(" ",IS4)))</formula>
    </cfRule>
  </conditionalFormatting>
  <conditionalFormatting sqref="IT4">
    <cfRule type="containsText" dxfId="0" priority="14774" operator="between" text=" ">
      <formula>NOT(ISERROR(SEARCH(" ",IT4)))</formula>
    </cfRule>
  </conditionalFormatting>
  <conditionalFormatting sqref="IV4">
    <cfRule type="containsText" dxfId="0" priority="14717" operator="between" text=" ">
      <formula>NOT(ISERROR(SEARCH(" ",IV4)))</formula>
    </cfRule>
  </conditionalFormatting>
  <conditionalFormatting sqref="IW4">
    <cfRule type="containsText" dxfId="0" priority="14773" operator="between" text=" ">
      <formula>NOT(ISERROR(SEARCH(" ",IW4)))</formula>
    </cfRule>
  </conditionalFormatting>
  <conditionalFormatting sqref="IY4">
    <cfRule type="containsText" dxfId="0" priority="14712" operator="between" text=" ">
      <formula>NOT(ISERROR(SEARCH(" ",IY4)))</formula>
    </cfRule>
  </conditionalFormatting>
  <conditionalFormatting sqref="IZ4">
    <cfRule type="containsText" dxfId="0" priority="14772" operator="between" text=" ">
      <formula>NOT(ISERROR(SEARCH(" ",IZ4)))</formula>
    </cfRule>
  </conditionalFormatting>
  <conditionalFormatting sqref="JB4">
    <cfRule type="containsText" dxfId="0" priority="14707" operator="between" text=" ">
      <formula>NOT(ISERROR(SEARCH(" ",JB4)))</formula>
    </cfRule>
  </conditionalFormatting>
  <conditionalFormatting sqref="JC4">
    <cfRule type="containsText" dxfId="0" priority="14771" operator="between" text=" ">
      <formula>NOT(ISERROR(SEARCH(" ",JC4)))</formula>
    </cfRule>
  </conditionalFormatting>
  <conditionalFormatting sqref="JE4">
    <cfRule type="containsText" dxfId="0" priority="14702" operator="between" text=" ">
      <formula>NOT(ISERROR(SEARCH(" ",JE4)))</formula>
    </cfRule>
  </conditionalFormatting>
  <conditionalFormatting sqref="JF4">
    <cfRule type="containsText" dxfId="0" priority="14770" operator="between" text=" ">
      <formula>NOT(ISERROR(SEARCH(" ",JF4)))</formula>
    </cfRule>
  </conditionalFormatting>
  <conditionalFormatting sqref="JH4">
    <cfRule type="containsText" dxfId="0" priority="14697" operator="between" text=" ">
      <formula>NOT(ISERROR(SEARCH(" ",JH4)))</formula>
    </cfRule>
  </conditionalFormatting>
  <conditionalFormatting sqref="JI4">
    <cfRule type="containsText" dxfId="0" priority="14769" operator="between" text=" ">
      <formula>NOT(ISERROR(SEARCH(" ",JI4)))</formula>
    </cfRule>
  </conditionalFormatting>
  <conditionalFormatting sqref="JK4">
    <cfRule type="containsText" dxfId="0" priority="14692" operator="between" text=" ">
      <formula>NOT(ISERROR(SEARCH(" ",JK4)))</formula>
    </cfRule>
  </conditionalFormatting>
  <conditionalFormatting sqref="JL4">
    <cfRule type="containsText" dxfId="0" priority="14768" operator="between" text=" ">
      <formula>NOT(ISERROR(SEARCH(" ",JL4)))</formula>
    </cfRule>
  </conditionalFormatting>
  <conditionalFormatting sqref="JN4">
    <cfRule type="containsText" dxfId="0" priority="14687" operator="between" text=" ">
      <formula>NOT(ISERROR(SEARCH(" ",JN4)))</formula>
    </cfRule>
  </conditionalFormatting>
  <conditionalFormatting sqref="JO4">
    <cfRule type="containsText" dxfId="0" priority="14767" operator="between" text=" ">
      <formula>NOT(ISERROR(SEARCH(" ",JO4)))</formula>
    </cfRule>
  </conditionalFormatting>
  <conditionalFormatting sqref="JQ4">
    <cfRule type="containsText" dxfId="0" priority="14682" operator="between" text=" ">
      <formula>NOT(ISERROR(SEARCH(" ",JQ4)))</formula>
    </cfRule>
  </conditionalFormatting>
  <conditionalFormatting sqref="JR4">
    <cfRule type="containsText" dxfId="0" priority="14766" operator="between" text=" ">
      <formula>NOT(ISERROR(SEARCH(" ",JR4)))</formula>
    </cfRule>
  </conditionalFormatting>
  <conditionalFormatting sqref="JT4">
    <cfRule type="containsText" dxfId="0" priority="14677" operator="between" text=" ">
      <formula>NOT(ISERROR(SEARCH(" ",JT4)))</formula>
    </cfRule>
  </conditionalFormatting>
  <conditionalFormatting sqref="JU4">
    <cfRule type="containsText" dxfId="0" priority="14765" operator="between" text=" ">
      <formula>NOT(ISERROR(SEARCH(" ",JU4)))</formula>
    </cfRule>
  </conditionalFormatting>
  <conditionalFormatting sqref="JW4">
    <cfRule type="containsText" dxfId="0" priority="14672" operator="between" text=" ">
      <formula>NOT(ISERROR(SEARCH(" ",JW4)))</formula>
    </cfRule>
  </conditionalFormatting>
  <conditionalFormatting sqref="JX4">
    <cfRule type="containsText" dxfId="0" priority="14764" operator="between" text=" ">
      <formula>NOT(ISERROR(SEARCH(" ",JX4)))</formula>
    </cfRule>
  </conditionalFormatting>
  <conditionalFormatting sqref="JZ4">
    <cfRule type="containsText" dxfId="0" priority="14667" operator="between" text=" ">
      <formula>NOT(ISERROR(SEARCH(" ",JZ4)))</formula>
    </cfRule>
  </conditionalFormatting>
  <conditionalFormatting sqref="KA4">
    <cfRule type="containsText" dxfId="0" priority="14763" operator="between" text=" ">
      <formula>NOT(ISERROR(SEARCH(" ",KA4)))</formula>
    </cfRule>
  </conditionalFormatting>
  <conditionalFormatting sqref="KC4">
    <cfRule type="containsText" dxfId="0" priority="14662" operator="between" text=" ">
      <formula>NOT(ISERROR(SEARCH(" ",KC4)))</formula>
    </cfRule>
  </conditionalFormatting>
  <conditionalFormatting sqref="KD4">
    <cfRule type="cellIs" dxfId="2" priority="14761" operator="greaterThan">
      <formula>1</formula>
    </cfRule>
    <cfRule type="containsText" dxfId="0" priority="14762" operator="between" text=" ">
      <formula>NOT(ISERROR(SEARCH(" ",KD4)))</formula>
    </cfRule>
  </conditionalFormatting>
  <conditionalFormatting sqref="LK4">
    <cfRule type="containsText" dxfId="0" priority="638" operator="between" text=" ">
      <formula>NOT(ISERROR(SEARCH(" ",LK4)))</formula>
    </cfRule>
  </conditionalFormatting>
  <conditionalFormatting sqref="LO4:OV4">
    <cfRule type="containsText" dxfId="0" priority="526" operator="between" text=" ">
      <formula>NOT(ISERROR(SEARCH(" ",LO4)))</formula>
    </cfRule>
    <cfRule type="containsText" dxfId="1" priority="527" operator="between" text=" ">
      <formula>NOT(ISERROR(SEARCH(" ",LO4)))</formula>
    </cfRule>
  </conditionalFormatting>
  <conditionalFormatting sqref="LP4">
    <cfRule type="containsText" dxfId="0" priority="444" operator="between" text=" ">
      <formula>NOT(ISERROR(SEARCH(" ",LP4)))</formula>
    </cfRule>
    <cfRule type="containsText" dxfId="1" priority="445" operator="between" text=" ">
      <formula>NOT(ISERROR(SEARCH(" ",LP4)))</formula>
    </cfRule>
  </conditionalFormatting>
  <conditionalFormatting sqref="MS4">
    <cfRule type="containsText" dxfId="0" priority="182" operator="between" text=" ">
      <formula>NOT(ISERROR(SEARCH(" ",MS4)))</formula>
    </cfRule>
    <cfRule type="containsText" dxfId="1" priority="183" operator="between" text=" ">
      <formula>NOT(ISERROR(SEARCH(" ",MS4)))</formula>
    </cfRule>
    <cfRule type="containsText" dxfId="0" priority="184" operator="between" text=" ">
      <formula>NOT(ISERROR(SEARCH(" ",MS4)))</formula>
    </cfRule>
    <cfRule type="containsText" dxfId="1" priority="185" operator="between" text=" ">
      <formula>NOT(ISERROR(SEARCH(" ",MS4)))</formula>
    </cfRule>
  </conditionalFormatting>
  <conditionalFormatting sqref="MT4">
    <cfRule type="containsText" dxfId="0" priority="496" operator="between" text=" ">
      <formula>NOT(ISERROR(SEARCH(" ",MT4)))</formula>
    </cfRule>
    <cfRule type="containsText" dxfId="1" priority="497" operator="between" text=" ">
      <formula>NOT(ISERROR(SEARCH(" ",MT4)))</formula>
    </cfRule>
  </conditionalFormatting>
  <conditionalFormatting sqref="MU4">
    <cfRule type="containsText" dxfId="0" priority="494" operator="between" text=" ">
      <formula>NOT(ISERROR(SEARCH(" ",MU4)))</formula>
    </cfRule>
    <cfRule type="containsText" dxfId="1" priority="495" operator="between" text=" ">
      <formula>NOT(ISERROR(SEARCH(" ",MU4)))</formula>
    </cfRule>
  </conditionalFormatting>
  <conditionalFormatting sqref="MV4">
    <cfRule type="containsText" dxfId="0" priority="492" operator="between" text=" ">
      <formula>NOT(ISERROR(SEARCH(" ",MV4)))</formula>
    </cfRule>
    <cfRule type="containsText" dxfId="1" priority="493" operator="between" text=" ">
      <formula>NOT(ISERROR(SEARCH(" ",MV4)))</formula>
    </cfRule>
  </conditionalFormatting>
  <conditionalFormatting sqref="MW4">
    <cfRule type="containsText" dxfId="0" priority="490" operator="between" text=" ">
      <formula>NOT(ISERROR(SEARCH(" ",MW4)))</formula>
    </cfRule>
    <cfRule type="containsText" dxfId="1" priority="491" operator="between" text=" ">
      <formula>NOT(ISERROR(SEARCH(" ",MW4)))</formula>
    </cfRule>
  </conditionalFormatting>
  <conditionalFormatting sqref="MX4">
    <cfRule type="containsText" dxfId="0" priority="488" operator="between" text=" ">
      <formula>NOT(ISERROR(SEARCH(" ",MX4)))</formula>
    </cfRule>
    <cfRule type="containsText" dxfId="1" priority="489" operator="between" text=" ">
      <formula>NOT(ISERROR(SEARCH(" ",MX4)))</formula>
    </cfRule>
  </conditionalFormatting>
  <conditionalFormatting sqref="MY4">
    <cfRule type="containsText" dxfId="0" priority="486" operator="between" text=" ">
      <formula>NOT(ISERROR(SEARCH(" ",MY4)))</formula>
    </cfRule>
    <cfRule type="containsText" dxfId="1" priority="487" operator="between" text=" ">
      <formula>NOT(ISERROR(SEARCH(" ",MY4)))</formula>
    </cfRule>
  </conditionalFormatting>
  <conditionalFormatting sqref="MZ4">
    <cfRule type="containsText" dxfId="0" priority="484" operator="between" text=" ">
      <formula>NOT(ISERROR(SEARCH(" ",MZ4)))</formula>
    </cfRule>
    <cfRule type="containsText" dxfId="1" priority="485" operator="between" text=" ">
      <formula>NOT(ISERROR(SEARCH(" ",MZ4)))</formula>
    </cfRule>
  </conditionalFormatting>
  <conditionalFormatting sqref="NA4">
    <cfRule type="containsText" dxfId="0" priority="482" operator="between" text=" ">
      <formula>NOT(ISERROR(SEARCH(" ",NA4)))</formula>
    </cfRule>
    <cfRule type="containsText" dxfId="1" priority="483" operator="between" text=" ">
      <formula>NOT(ISERROR(SEARCH(" ",NA4)))</formula>
    </cfRule>
  </conditionalFormatting>
  <conditionalFormatting sqref="NB4">
    <cfRule type="containsText" dxfId="0" priority="480" operator="between" text=" ">
      <formula>NOT(ISERROR(SEARCH(" ",NB4)))</formula>
    </cfRule>
    <cfRule type="containsText" dxfId="1" priority="481" operator="between" text=" ">
      <formula>NOT(ISERROR(SEARCH(" ",NB4)))</formula>
    </cfRule>
  </conditionalFormatting>
  <conditionalFormatting sqref="NC4">
    <cfRule type="containsText" dxfId="0" priority="478" operator="between" text=" ">
      <formula>NOT(ISERROR(SEARCH(" ",NC4)))</formula>
    </cfRule>
    <cfRule type="containsText" dxfId="1" priority="479" operator="between" text=" ">
      <formula>NOT(ISERROR(SEARCH(" ",NC4)))</formula>
    </cfRule>
  </conditionalFormatting>
  <conditionalFormatting sqref="ND4">
    <cfRule type="containsText" dxfId="0" priority="476" operator="between" text=" ">
      <formula>NOT(ISERROR(SEARCH(" ",ND4)))</formula>
    </cfRule>
    <cfRule type="containsText" dxfId="1" priority="477" operator="between" text=" ">
      <formula>NOT(ISERROR(SEARCH(" ",ND4)))</formula>
    </cfRule>
  </conditionalFormatting>
  <conditionalFormatting sqref="NE4">
    <cfRule type="containsText" dxfId="0" priority="474" operator="between" text=" ">
      <formula>NOT(ISERROR(SEARCH(" ",NE4)))</formula>
    </cfRule>
    <cfRule type="containsText" dxfId="1" priority="475" operator="between" text=" ">
      <formula>NOT(ISERROR(SEARCH(" ",NE4)))</formula>
    </cfRule>
  </conditionalFormatting>
  <conditionalFormatting sqref="NF4">
    <cfRule type="containsText" dxfId="0" priority="472" operator="between" text=" ">
      <formula>NOT(ISERROR(SEARCH(" ",NF4)))</formula>
    </cfRule>
    <cfRule type="containsText" dxfId="1" priority="473" operator="between" text=" ">
      <formula>NOT(ISERROR(SEARCH(" ",NF4)))</formula>
    </cfRule>
  </conditionalFormatting>
  <conditionalFormatting sqref="NG4">
    <cfRule type="containsText" dxfId="0" priority="470" operator="between" text=" ">
      <formula>NOT(ISERROR(SEARCH(" ",NG4)))</formula>
    </cfRule>
    <cfRule type="containsText" dxfId="1" priority="471" operator="between" text=" ">
      <formula>NOT(ISERROR(SEARCH(" ",NG4)))</formula>
    </cfRule>
  </conditionalFormatting>
  <conditionalFormatting sqref="NH4">
    <cfRule type="containsText" dxfId="0" priority="468" operator="between" text=" ">
      <formula>NOT(ISERROR(SEARCH(" ",NH4)))</formula>
    </cfRule>
    <cfRule type="containsText" dxfId="1" priority="469" operator="between" text=" ">
      <formula>NOT(ISERROR(SEARCH(" ",NH4)))</formula>
    </cfRule>
  </conditionalFormatting>
  <conditionalFormatting sqref="NI4">
    <cfRule type="containsText" dxfId="0" priority="466" operator="between" text=" ">
      <formula>NOT(ISERROR(SEARCH(" ",NI4)))</formula>
    </cfRule>
    <cfRule type="containsText" dxfId="1" priority="467" operator="between" text=" ">
      <formula>NOT(ISERROR(SEARCH(" ",NI4)))</formula>
    </cfRule>
  </conditionalFormatting>
  <conditionalFormatting sqref="NJ4">
    <cfRule type="containsText" dxfId="0" priority="464" operator="between" text=" ">
      <formula>NOT(ISERROR(SEARCH(" ",NJ4)))</formula>
    </cfRule>
    <cfRule type="containsText" dxfId="1" priority="465" operator="between" text=" ">
      <formula>NOT(ISERROR(SEARCH(" ",NJ4)))</formula>
    </cfRule>
  </conditionalFormatting>
  <conditionalFormatting sqref="NK4">
    <cfRule type="containsText" dxfId="0" priority="462" operator="between" text=" ">
      <formula>NOT(ISERROR(SEARCH(" ",NK4)))</formula>
    </cfRule>
    <cfRule type="containsText" dxfId="1" priority="463" operator="between" text=" ">
      <formula>NOT(ISERROR(SEARCH(" ",NK4)))</formula>
    </cfRule>
  </conditionalFormatting>
  <conditionalFormatting sqref="NL4">
    <cfRule type="containsText" dxfId="0" priority="460" operator="between" text=" ">
      <formula>NOT(ISERROR(SEARCH(" ",NL4)))</formula>
    </cfRule>
    <cfRule type="containsText" dxfId="1" priority="461" operator="between" text=" ">
      <formula>NOT(ISERROR(SEARCH(" ",NL4)))</formula>
    </cfRule>
  </conditionalFormatting>
  <conditionalFormatting sqref="NM4">
    <cfRule type="containsText" dxfId="0" priority="458" operator="between" text=" ">
      <formula>NOT(ISERROR(SEARCH(" ",NM4)))</formula>
    </cfRule>
    <cfRule type="containsText" dxfId="1" priority="459" operator="between" text=" ">
      <formula>NOT(ISERROR(SEARCH(" ",NM4)))</formula>
    </cfRule>
  </conditionalFormatting>
  <conditionalFormatting sqref="NN4">
    <cfRule type="containsText" dxfId="0" priority="456" operator="between" text=" ">
      <formula>NOT(ISERROR(SEARCH(" ",NN4)))</formula>
    </cfRule>
    <cfRule type="containsText" dxfId="1" priority="457" operator="between" text=" ">
      <formula>NOT(ISERROR(SEARCH(" ",NN4)))</formula>
    </cfRule>
  </conditionalFormatting>
  <conditionalFormatting sqref="NO4">
    <cfRule type="containsText" dxfId="0" priority="454" operator="between" text=" ">
      <formula>NOT(ISERROR(SEARCH(" ",NO4)))</formula>
    </cfRule>
    <cfRule type="containsText" dxfId="1" priority="455" operator="between" text=" ">
      <formula>NOT(ISERROR(SEARCH(" ",NO4)))</formula>
    </cfRule>
  </conditionalFormatting>
  <conditionalFormatting sqref="NP4">
    <cfRule type="containsText" dxfId="0" priority="452" operator="between" text=" ">
      <formula>NOT(ISERROR(SEARCH(" ",NP4)))</formula>
    </cfRule>
    <cfRule type="containsText" dxfId="1" priority="453" operator="between" text=" ">
      <formula>NOT(ISERROR(SEARCH(" ",NP4)))</formula>
    </cfRule>
  </conditionalFormatting>
  <conditionalFormatting sqref="NQ4">
    <cfRule type="containsText" dxfId="0" priority="450" operator="between" text=" ">
      <formula>NOT(ISERROR(SEARCH(" ",NQ4)))</formula>
    </cfRule>
    <cfRule type="containsText" dxfId="1" priority="451" operator="between" text=" ">
      <formula>NOT(ISERROR(SEARCH(" ",NQ4)))</formula>
    </cfRule>
  </conditionalFormatting>
  <conditionalFormatting sqref="NR4">
    <cfRule type="containsText" dxfId="0" priority="448" operator="between" text=" ">
      <formula>NOT(ISERROR(SEARCH(" ",NR4)))</formula>
    </cfRule>
    <cfRule type="containsText" dxfId="1" priority="449" operator="between" text=" ">
      <formula>NOT(ISERROR(SEARCH(" ",NR4)))</formula>
    </cfRule>
  </conditionalFormatting>
  <conditionalFormatting sqref="NS4:NT4">
    <cfRule type="containsText" dxfId="0" priority="446" operator="between" text=" ">
      <formula>NOT(ISERROR(SEARCH(" ",NS4)))</formula>
    </cfRule>
    <cfRule type="containsText" dxfId="1" priority="447" operator="between" text=" ">
      <formula>NOT(ISERROR(SEARCH(" ",NS4)))</formula>
    </cfRule>
  </conditionalFormatting>
  <conditionalFormatting sqref="PE4">
    <cfRule type="containsText" dxfId="0" priority="113" operator="between" text=" ">
      <formula>NOT(ISERROR(SEARCH(" ",PE4)))</formula>
    </cfRule>
    <cfRule type="containsText" dxfId="1" priority="114" operator="between" text=" ">
      <formula>NOT(ISERROR(SEARCH(" ",PE4)))</formula>
    </cfRule>
  </conditionalFormatting>
  <conditionalFormatting sqref="CP5">
    <cfRule type="cellIs" dxfId="2" priority="30" operator="equal">
      <formula>1</formula>
    </cfRule>
  </conditionalFormatting>
  <conditionalFormatting sqref="FL5">
    <cfRule type="colorScale" priority="14900">
      <colorScale>
        <cfvo type="min"/>
        <cfvo type="max"/>
        <color rgb="FFFCFCFF"/>
        <color rgb="FF63BE7B"/>
      </colorScale>
    </cfRule>
    <cfRule type="colorScale" priority="14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5">
    <cfRule type="colorScale" priority="14896">
      <colorScale>
        <cfvo type="min"/>
        <cfvo type="max"/>
        <color rgb="FFFCFCFF"/>
        <color rgb="FF63BE7B"/>
      </colorScale>
    </cfRule>
    <cfRule type="colorScale" priority="148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">
    <cfRule type="colorScale" priority="14660">
      <colorScale>
        <cfvo type="min"/>
        <cfvo type="max"/>
        <color rgb="FFFCFCFF"/>
        <color rgb="FF63BE7B"/>
      </colorScale>
    </cfRule>
    <cfRule type="colorScale" priority="146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">
    <cfRule type="colorScale" priority="14656">
      <colorScale>
        <cfvo type="min"/>
        <cfvo type="max"/>
        <color rgb="FFFCFCFF"/>
        <color rgb="FF63BE7B"/>
      </colorScale>
    </cfRule>
    <cfRule type="colorScale" priority="146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D5">
    <cfRule type="containsText" dxfId="0" priority="14840" operator="between" text=" ">
      <formula>NOT(ISERROR(SEARCH(" ",LD5)))</formula>
    </cfRule>
  </conditionalFormatting>
  <conditionalFormatting sqref="CP6">
    <cfRule type="cellIs" dxfId="2" priority="31" operator="equal">
      <formula>1</formula>
    </cfRule>
  </conditionalFormatting>
  <conditionalFormatting sqref="EA6">
    <cfRule type="containsText" dxfId="0" priority="15183" operator="between" text=" ">
      <formula>NOT(ISERROR(SEARCH(" ",EA6)))</formula>
    </cfRule>
    <cfRule type="containsText" dxfId="1" priority="15184" operator="between" text=" ">
      <formula>NOT(ISERROR(SEARCH(" ",EA6)))</formula>
    </cfRule>
  </conditionalFormatting>
  <conditionalFormatting sqref="FL6">
    <cfRule type="colorScale" priority="14898">
      <colorScale>
        <cfvo type="min"/>
        <cfvo type="max"/>
        <color rgb="FFFCFCFF"/>
        <color rgb="FF63BE7B"/>
      </colorScale>
    </cfRule>
    <cfRule type="colorScale" priority="148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">
    <cfRule type="colorScale" priority="14658">
      <colorScale>
        <cfvo type="min"/>
        <cfvo type="max"/>
        <color rgb="FFFCFCFF"/>
        <color rgb="FF63BE7B"/>
      </colorScale>
    </cfRule>
    <cfRule type="colorScale" priority="146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H6">
    <cfRule type="cellIs" dxfId="3" priority="14793" operator="equal">
      <formula>"概率正确"</formula>
    </cfRule>
    <cfRule type="cellIs" dxfId="2" priority="14794" operator="equal">
      <formula>"概率错误"</formula>
    </cfRule>
  </conditionalFormatting>
  <conditionalFormatting sqref="CP7">
    <cfRule type="cellIs" dxfId="2" priority="29" operator="equal">
      <formula>1</formula>
    </cfRule>
  </conditionalFormatting>
  <conditionalFormatting sqref="CP8">
    <cfRule type="cellIs" dxfId="2" priority="25" operator="equal">
      <formula>1</formula>
    </cfRule>
  </conditionalFormatting>
  <conditionalFormatting sqref="BR9">
    <cfRule type="containsText" dxfId="0" priority="13832" operator="between" text=" ">
      <formula>NOT(ISERROR(SEARCH(" ",BR9)))</formula>
    </cfRule>
    <cfRule type="containsText" dxfId="1" priority="13833" operator="between" text=" ">
      <formula>NOT(ISERROR(SEARCH(" ",BR9)))</formula>
    </cfRule>
  </conditionalFormatting>
  <conditionalFormatting sqref="CP9">
    <cfRule type="cellIs" dxfId="2" priority="23" operator="equal">
      <formula>1</formula>
    </cfRule>
  </conditionalFormatting>
  <conditionalFormatting sqref="CP10">
    <cfRule type="cellIs" dxfId="2" priority="24" operator="equal">
      <formula>1</formula>
    </cfRule>
  </conditionalFormatting>
  <conditionalFormatting sqref="CP11">
    <cfRule type="cellIs" dxfId="2" priority="22" operator="equal">
      <formula>1</formula>
    </cfRule>
  </conditionalFormatting>
  <conditionalFormatting sqref="HQ11">
    <cfRule type="containsText" dxfId="0" priority="14648" operator="between" text=" ">
      <formula>NOT(ISERROR(SEARCH(" ",HQ11)))</formula>
    </cfRule>
    <cfRule type="containsText" dxfId="1" priority="14649" operator="between" text=" ">
      <formula>NOT(ISERROR(SEARCH(" ",HQ11)))</formula>
    </cfRule>
  </conditionalFormatting>
  <conditionalFormatting sqref="BQ12">
    <cfRule type="containsText" dxfId="0" priority="14886" operator="between" text=" ">
      <formula>NOT(ISERROR(SEARCH(" ",BQ12)))</formula>
    </cfRule>
    <cfRule type="containsText" dxfId="1" priority="14887" operator="between" text=" ">
      <formula>NOT(ISERROR(SEARCH(" ",BQ12)))</formula>
    </cfRule>
  </conditionalFormatting>
  <conditionalFormatting sqref="BR12">
    <cfRule type="containsText" dxfId="0" priority="15147" operator="between" text=" ">
      <formula>NOT(ISERROR(SEARCH(" ",BR12)))</formula>
    </cfRule>
    <cfRule type="containsText" dxfId="1" priority="15148" operator="between" text=" ">
      <formula>NOT(ISERROR(SEARCH(" ",BR12)))</formula>
    </cfRule>
  </conditionalFormatting>
  <conditionalFormatting sqref="CP12">
    <cfRule type="cellIs" dxfId="2" priority="21" operator="equal">
      <formula>1</formula>
    </cfRule>
  </conditionalFormatting>
  <conditionalFormatting sqref="BO13">
    <cfRule type="containsText" dxfId="0" priority="13812" operator="between" text=" ">
      <formula>NOT(ISERROR(SEARCH(" ",BO13)))</formula>
    </cfRule>
    <cfRule type="containsText" dxfId="1" priority="13813" operator="between" text=" ">
      <formula>NOT(ISERROR(SEARCH(" ",BO13)))</formula>
    </cfRule>
  </conditionalFormatting>
  <conditionalFormatting sqref="BQ13">
    <cfRule type="containsText" dxfId="0" priority="14880" operator="between" text=" ">
      <formula>NOT(ISERROR(SEARCH(" ",BQ13)))</formula>
    </cfRule>
    <cfRule type="containsText" dxfId="1" priority="14881" operator="between" text=" ">
      <formula>NOT(ISERROR(SEARCH(" ",BQ13)))</formula>
    </cfRule>
  </conditionalFormatting>
  <conditionalFormatting sqref="BR13">
    <cfRule type="containsText" dxfId="0" priority="15141" operator="between" text=" ">
      <formula>NOT(ISERROR(SEARCH(" ",BR13)))</formula>
    </cfRule>
    <cfRule type="containsText" dxfId="1" priority="15142" operator="between" text=" ">
      <formula>NOT(ISERROR(SEARCH(" ",BR13)))</formula>
    </cfRule>
  </conditionalFormatting>
  <conditionalFormatting sqref="BR14">
    <cfRule type="containsText" dxfId="0" priority="9127" operator="between" text=" ">
      <formula>NOT(ISERROR(SEARCH(" ",BR14)))</formula>
    </cfRule>
    <cfRule type="containsText" dxfId="1" priority="9128" operator="between" text=" ">
      <formula>NOT(ISERROR(SEARCH(" ",BR14)))</formula>
    </cfRule>
  </conditionalFormatting>
  <conditionalFormatting sqref="CP14">
    <cfRule type="cellIs" dxfId="2" priority="20" operator="equal">
      <formula>1</formula>
    </cfRule>
  </conditionalFormatting>
  <conditionalFormatting sqref="BQ15">
    <cfRule type="containsText" dxfId="0" priority="14872" operator="between" text=" ">
      <formula>NOT(ISERROR(SEARCH(" ",BQ15)))</formula>
    </cfRule>
    <cfRule type="containsText" dxfId="1" priority="14873" operator="between" text=" ">
      <formula>NOT(ISERROR(SEARCH(" ",BQ15)))</formula>
    </cfRule>
  </conditionalFormatting>
  <conditionalFormatting sqref="BR15">
    <cfRule type="containsText" dxfId="0" priority="13826" operator="between" text=" ">
      <formula>NOT(ISERROR(SEARCH(" ",BR15)))</formula>
    </cfRule>
    <cfRule type="containsText" dxfId="1" priority="13827" operator="between" text=" ">
      <formula>NOT(ISERROR(SEARCH(" ",BR15)))</formula>
    </cfRule>
  </conditionalFormatting>
  <conditionalFormatting sqref="CP15">
    <cfRule type="cellIs" dxfId="2" priority="19" operator="equal">
      <formula>1</formula>
    </cfRule>
  </conditionalFormatting>
  <conditionalFormatting sqref="LD15">
    <cfRule type="containsText" dxfId="0" priority="14838" operator="between" text=" ">
      <formula>NOT(ISERROR(SEARCH(" ",LD15)))</formula>
    </cfRule>
  </conditionalFormatting>
  <conditionalFormatting sqref="B16">
    <cfRule type="containsText" dxfId="0" priority="15241" operator="between" text=" ">
      <formula>NOT(ISERROR(SEARCH(" ",B16)))</formula>
    </cfRule>
    <cfRule type="containsText" dxfId="1" priority="15242" operator="between" text=" ">
      <formula>NOT(ISERROR(SEARCH(" ",B16)))</formula>
    </cfRule>
  </conditionalFormatting>
  <conditionalFormatting sqref="CP16">
    <cfRule type="cellIs" dxfId="2" priority="18" operator="equal">
      <formula>1</formula>
    </cfRule>
  </conditionalFormatting>
  <conditionalFormatting sqref="CP17">
    <cfRule type="cellIs" dxfId="2" priority="17" operator="equal">
      <formula>1</formula>
    </cfRule>
  </conditionalFormatting>
  <conditionalFormatting sqref="BR18">
    <cfRule type="containsText" dxfId="0" priority="13824" operator="between" text=" ">
      <formula>NOT(ISERROR(SEARCH(" ",BR18)))</formula>
    </cfRule>
    <cfRule type="containsText" dxfId="1" priority="13825" operator="between" text=" ">
      <formula>NOT(ISERROR(SEARCH(" ",BR18)))</formula>
    </cfRule>
  </conditionalFormatting>
  <conditionalFormatting sqref="CP18">
    <cfRule type="cellIs" dxfId="2" priority="16" operator="equal">
      <formula>1</formula>
    </cfRule>
  </conditionalFormatting>
  <conditionalFormatting sqref="BR19">
    <cfRule type="containsText" dxfId="0" priority="13822" operator="between" text=" ">
      <formula>NOT(ISERROR(SEARCH(" ",BR19)))</formula>
    </cfRule>
    <cfRule type="containsText" dxfId="1" priority="13823" operator="between" text=" ">
      <formula>NOT(ISERROR(SEARCH(" ",BR19)))</formula>
    </cfRule>
  </conditionalFormatting>
  <conditionalFormatting sqref="CP19">
    <cfRule type="cellIs" dxfId="2" priority="15" operator="equal">
      <formula>1</formula>
    </cfRule>
  </conditionalFormatting>
  <conditionalFormatting sqref="CP20">
    <cfRule type="cellIs" dxfId="2" priority="14" operator="equal">
      <formula>1</formula>
    </cfRule>
  </conditionalFormatting>
  <conditionalFormatting sqref="BR21">
    <cfRule type="containsText" dxfId="0" priority="13820" operator="between" text=" ">
      <formula>NOT(ISERROR(SEARCH(" ",BR21)))</formula>
    </cfRule>
    <cfRule type="containsText" dxfId="1" priority="13821" operator="between" text=" ">
      <formula>NOT(ISERROR(SEARCH(" ",BR21)))</formula>
    </cfRule>
  </conditionalFormatting>
  <conditionalFormatting sqref="CP21">
    <cfRule type="cellIs" dxfId="2" priority="13" operator="equal">
      <formula>1</formula>
    </cfRule>
  </conditionalFormatting>
  <conditionalFormatting sqref="CP22">
    <cfRule type="cellIs" dxfId="2" priority="12" operator="equal">
      <formula>1</formula>
    </cfRule>
  </conditionalFormatting>
  <conditionalFormatting sqref="B23">
    <cfRule type="containsText" dxfId="0" priority="15233" operator="between" text=" ">
      <formula>NOT(ISERROR(SEARCH(" ",B23)))</formula>
    </cfRule>
    <cfRule type="containsText" dxfId="1" priority="15234" operator="between" text=" ">
      <formula>NOT(ISERROR(SEARCH(" ",B23)))</formula>
    </cfRule>
  </conditionalFormatting>
  <conditionalFormatting sqref="BQ23">
    <cfRule type="containsText" dxfId="0" priority="14876" operator="between" text=" ">
      <formula>NOT(ISERROR(SEARCH(" ",BQ23)))</formula>
    </cfRule>
    <cfRule type="containsText" dxfId="1" priority="14877" operator="between" text=" ">
      <formula>NOT(ISERROR(SEARCH(" ",BQ23)))</formula>
    </cfRule>
  </conditionalFormatting>
  <conditionalFormatting sqref="BR23">
    <cfRule type="containsText" dxfId="0" priority="15135" operator="between" text=" ">
      <formula>NOT(ISERROR(SEARCH(" ",BR23)))</formula>
    </cfRule>
    <cfRule type="containsText" dxfId="1" priority="15136" operator="between" text=" ">
      <formula>NOT(ISERROR(SEARCH(" ",BR23)))</formula>
    </cfRule>
  </conditionalFormatting>
  <conditionalFormatting sqref="CP23">
    <cfRule type="cellIs" dxfId="2" priority="28" operator="equal">
      <formula>1</formula>
    </cfRule>
  </conditionalFormatting>
  <conditionalFormatting sqref="CP24">
    <cfRule type="cellIs" dxfId="2" priority="27" operator="equal">
      <formula>1</formula>
    </cfRule>
  </conditionalFormatting>
  <conditionalFormatting sqref="AZ25">
    <cfRule type="containsText" dxfId="0" priority="9688" operator="between" text=" ">
      <formula>NOT(ISERROR(SEARCH(" ",AZ25)))</formula>
    </cfRule>
    <cfRule type="containsText" dxfId="1" priority="9689" operator="between" text=" ">
      <formula>NOT(ISERROR(SEARCH(" ",AZ25)))</formula>
    </cfRule>
  </conditionalFormatting>
  <conditionalFormatting sqref="CP25">
    <cfRule type="cellIs" dxfId="2" priority="40" operator="equal">
      <formula>1</formula>
    </cfRule>
  </conditionalFormatting>
  <conditionalFormatting sqref="C26:E26">
    <cfRule type="containsText" dxfId="0" priority="13862" operator="between" text=" ">
      <formula>NOT(ISERROR(SEARCH(" ",C26)))</formula>
    </cfRule>
    <cfRule type="containsText" dxfId="1" priority="13863" operator="between" text=" ">
      <formula>NOT(ISERROR(SEARCH(" ",C26)))</formula>
    </cfRule>
  </conditionalFormatting>
  <conditionalFormatting sqref="F26">
    <cfRule type="containsText" dxfId="0" priority="13844" operator="between" text=" ">
      <formula>NOT(ISERROR(SEARCH(" ",F26)))</formula>
    </cfRule>
    <cfRule type="containsText" dxfId="1" priority="13845" operator="between" text=" ">
      <formula>NOT(ISERROR(SEARCH(" ",F26)))</formula>
    </cfRule>
  </conditionalFormatting>
  <conditionalFormatting sqref="G26">
    <cfRule type="containsText" dxfId="0" priority="13854" operator="between" text=" ">
      <formula>NOT(ISERROR(SEARCH(" ",G26)))</formula>
    </cfRule>
    <cfRule type="containsText" dxfId="1" priority="13855" operator="between" text=" ">
      <formula>NOT(ISERROR(SEARCH(" ",G26)))</formula>
    </cfRule>
  </conditionalFormatting>
  <conditionalFormatting sqref="H26">
    <cfRule type="containsText" dxfId="0" priority="13860" operator="between" text=" ">
      <formula>NOT(ISERROR(SEARCH(" ",H26)))</formula>
    </cfRule>
    <cfRule type="containsText" dxfId="1" priority="13861" operator="between" text=" ">
      <formula>NOT(ISERROR(SEARCH(" ",H26)))</formula>
    </cfRule>
  </conditionalFormatting>
  <conditionalFormatting sqref="AZ26">
    <cfRule type="containsText" dxfId="0" priority="9690" operator="between" text=" ">
      <formula>NOT(ISERROR(SEARCH(" ",AZ26)))</formula>
    </cfRule>
    <cfRule type="containsText" dxfId="1" priority="9691" operator="between" text=" ">
      <formula>NOT(ISERROR(SEARCH(" ",AZ26)))</formula>
    </cfRule>
  </conditionalFormatting>
  <conditionalFormatting sqref="CP26">
    <cfRule type="cellIs" dxfId="2" priority="39" operator="equal">
      <formula>1</formula>
    </cfRule>
  </conditionalFormatting>
  <conditionalFormatting sqref="LN26">
    <cfRule type="containsText" dxfId="0" priority="518" operator="between" text=" ">
      <formula>NOT(ISERROR(SEARCH(" ",LN26)))</formula>
    </cfRule>
    <cfRule type="containsText" dxfId="1" priority="519" operator="between" text=" ">
      <formula>NOT(ISERROR(SEARCH(" ",LN26)))</formula>
    </cfRule>
  </conditionalFormatting>
  <conditionalFormatting sqref="B27">
    <cfRule type="containsText" dxfId="0" priority="15025" operator="between" text=" ">
      <formula>NOT(ISERROR(SEARCH(" ",B27)))</formula>
    </cfRule>
    <cfRule type="containsText" dxfId="1" priority="15026" operator="between" text=" ">
      <formula>NOT(ISERROR(SEARCH(" ",B27)))</formula>
    </cfRule>
  </conditionalFormatting>
  <conditionalFormatting sqref="F27">
    <cfRule type="containsText" dxfId="0" priority="13848" operator="between" text=" ">
      <formula>NOT(ISERROR(SEARCH(" ",F27)))</formula>
    </cfRule>
    <cfRule type="containsText" dxfId="1" priority="13849" operator="between" text=" ">
      <formula>NOT(ISERROR(SEARCH(" ",F27)))</formula>
    </cfRule>
  </conditionalFormatting>
  <conditionalFormatting sqref="G27">
    <cfRule type="containsText" dxfId="0" priority="13858" operator="between" text=" ">
      <formula>NOT(ISERROR(SEARCH(" ",G27)))</formula>
    </cfRule>
    <cfRule type="containsText" dxfId="1" priority="13859" operator="between" text=" ">
      <formula>NOT(ISERROR(SEARCH(" ",G27)))</formula>
    </cfRule>
  </conditionalFormatting>
  <conditionalFormatting sqref="AA27">
    <cfRule type="containsText" dxfId="0" priority="14650" operator="between" text=" ">
      <formula>NOT(ISERROR(SEARCH(" ",AA27)))</formula>
    </cfRule>
    <cfRule type="containsText" dxfId="1" priority="14651" operator="between" text=" ">
      <formula>NOT(ISERROR(SEARCH(" ",AA27)))</formula>
    </cfRule>
  </conditionalFormatting>
  <conditionalFormatting sqref="BS27">
    <cfRule type="containsText" dxfId="0" priority="13959" operator="between" text=" ">
      <formula>NOT(ISERROR(SEARCH(" ",BS27)))</formula>
    </cfRule>
    <cfRule type="containsText" dxfId="1" priority="13960" operator="between" text=" ">
      <formula>NOT(ISERROR(SEARCH(" ",BS27)))</formula>
    </cfRule>
  </conditionalFormatting>
  <conditionalFormatting sqref="CP27">
    <cfRule type="cellIs" dxfId="2" priority="38" operator="equal">
      <formula>1</formula>
    </cfRule>
  </conditionalFormatting>
  <conditionalFormatting sqref="LN27">
    <cfRule type="containsText" dxfId="0" priority="522" operator="between" text=" ">
      <formula>NOT(ISERROR(SEARCH(" ",LN27)))</formula>
    </cfRule>
    <cfRule type="containsText" dxfId="1" priority="523" operator="between" text=" ">
      <formula>NOT(ISERROR(SEARCH(" ",LN27)))</formula>
    </cfRule>
  </conditionalFormatting>
  <conditionalFormatting sqref="B28">
    <cfRule type="cellIs" dxfId="2" priority="9386" operator="equal">
      <formula>" "</formula>
    </cfRule>
    <cfRule type="containsText" dxfId="0" priority="9410" operator="between" text=" ">
      <formula>NOT(ISERROR(SEARCH(" ",B28)))</formula>
    </cfRule>
    <cfRule type="containsText" dxfId="1" priority="9411" operator="between" text=" ">
      <formula>NOT(ISERROR(SEARCH(" ",B28)))</formula>
    </cfRule>
  </conditionalFormatting>
  <conditionalFormatting sqref="C28:E28">
    <cfRule type="containsText" dxfId="0" priority="9384" operator="between" text=" ">
      <formula>NOT(ISERROR(SEARCH(" ",C28)))</formula>
    </cfRule>
    <cfRule type="containsText" dxfId="1" priority="9385" operator="between" text=" ">
      <formula>NOT(ISERROR(SEARCH(" ",C28)))</formula>
    </cfRule>
  </conditionalFormatting>
  <conditionalFormatting sqref="F28">
    <cfRule type="containsText" dxfId="0" priority="9378" operator="between" text=" ">
      <formula>NOT(ISERROR(SEARCH(" ",F28)))</formula>
    </cfRule>
    <cfRule type="containsText" dxfId="1" priority="9379" operator="between" text=" ">
      <formula>NOT(ISERROR(SEARCH(" ",F28)))</formula>
    </cfRule>
  </conditionalFormatting>
  <conditionalFormatting sqref="G28">
    <cfRule type="containsText" dxfId="0" priority="9380" operator="between" text=" ">
      <formula>NOT(ISERROR(SEARCH(" ",G28)))</formula>
    </cfRule>
    <cfRule type="containsText" dxfId="1" priority="9381" operator="between" text=" ">
      <formula>NOT(ISERROR(SEARCH(" ",G28)))</formula>
    </cfRule>
  </conditionalFormatting>
  <conditionalFormatting sqref="H28">
    <cfRule type="containsText" dxfId="0" priority="9382" operator="between" text=" ">
      <formula>NOT(ISERROR(SEARCH(" ",H28)))</formula>
    </cfRule>
    <cfRule type="containsText" dxfId="1" priority="9383" operator="between" text=" ">
      <formula>NOT(ISERROR(SEARCH(" ",H28)))</formula>
    </cfRule>
  </conditionalFormatting>
  <conditionalFormatting sqref="AI28">
    <cfRule type="cellIs" dxfId="2" priority="9389" operator="equal">
      <formula>0</formula>
    </cfRule>
    <cfRule type="cellIs" dxfId="2" priority="9390" operator="greaterThan">
      <formula>1</formula>
    </cfRule>
    <cfRule type="containsText" dxfId="0" priority="9391" operator="between" text=" ">
      <formula>NOT(ISERROR(SEARCH(" ",AI28)))</formula>
    </cfRule>
    <cfRule type="containsText" dxfId="1" priority="9392" operator="between" text=" ">
      <formula>NOT(ISERROR(SEARCH(" ",AI28)))</formula>
    </cfRule>
    <cfRule type="cellIs" dxfId="4" priority="9405" operator="equal">
      <formula>0</formula>
    </cfRule>
  </conditionalFormatting>
  <conditionalFormatting sqref="BQ28">
    <cfRule type="containsText" dxfId="0" priority="9370" operator="between" text=" ">
      <formula>NOT(ISERROR(SEARCH(" ",BQ28)))</formula>
    </cfRule>
    <cfRule type="containsText" dxfId="1" priority="9371" operator="between" text=" ">
      <formula>NOT(ISERROR(SEARCH(" ",BQ28)))</formula>
    </cfRule>
  </conditionalFormatting>
  <conditionalFormatting sqref="BR28">
    <cfRule type="containsText" dxfId="0" priority="9373" operator="between" text=" ">
      <formula>NOT(ISERROR(SEARCH(" ",BR28)))</formula>
    </cfRule>
    <cfRule type="containsText" dxfId="1" priority="9374" operator="between" text=" ">
      <formula>NOT(ISERROR(SEARCH(" ",BR28)))</formula>
    </cfRule>
  </conditionalFormatting>
  <conditionalFormatting sqref="BS28">
    <cfRule type="containsText" dxfId="0" priority="9406" operator="between" text=" ">
      <formula>NOT(ISERROR(SEARCH(" ",BS28)))</formula>
    </cfRule>
    <cfRule type="containsText" dxfId="1" priority="9407" operator="between" text=" ">
      <formula>NOT(ISERROR(SEARCH(" ",BS28)))</formula>
    </cfRule>
  </conditionalFormatting>
  <conditionalFormatting sqref="CP28">
    <cfRule type="cellIs" dxfId="2" priority="64" operator="equal">
      <formula>1</formula>
    </cfRule>
  </conditionalFormatting>
  <conditionalFormatting sqref="DV28">
    <cfRule type="cellIs" dxfId="2" priority="9377" operator="equal">
      <formula>1</formula>
    </cfRule>
  </conditionalFormatting>
  <conditionalFormatting sqref="DW28:DX28">
    <cfRule type="containsText" dxfId="0" priority="9375" operator="between" text=" ">
      <formula>NOT(ISERROR(SEARCH(" ",DW28)))</formula>
    </cfRule>
    <cfRule type="containsText" dxfId="1" priority="9376" operator="between" text=" ">
      <formula>NOT(ISERROR(SEARCH(" ",DW28)))</formula>
    </cfRule>
  </conditionalFormatting>
  <conditionalFormatting sqref="DZ28:EA28">
    <cfRule type="containsText" dxfId="0" priority="9408" operator="between" text=" ">
      <formula>NOT(ISERROR(SEARCH(" ",DZ28)))</formula>
    </cfRule>
    <cfRule type="containsText" dxfId="1" priority="9409" operator="between" text=" ">
      <formula>NOT(ISERROR(SEARCH(" ",DZ28)))</formula>
    </cfRule>
  </conditionalFormatting>
  <conditionalFormatting sqref="EB28:EH28">
    <cfRule type="containsText" dxfId="0" priority="9403" operator="between" text=" ">
      <formula>NOT(ISERROR(SEARCH(" ",EB28)))</formula>
    </cfRule>
    <cfRule type="containsText" dxfId="1" priority="9404" operator="between" text=" ">
      <formula>NOT(ISERROR(SEARCH(" ",EB28)))</formula>
    </cfRule>
  </conditionalFormatting>
  <conditionalFormatting sqref="FG28">
    <cfRule type="cellIs" dxfId="2" priority="9412" operator="greaterThan">
      <formula>1</formula>
    </cfRule>
    <cfRule type="colorScale" priority="9413">
      <colorScale>
        <cfvo type="min"/>
        <cfvo type="max"/>
        <color rgb="FFFCFCFF"/>
        <color rgb="FF63BE7B"/>
      </colorScale>
    </cfRule>
    <cfRule type="colorScale" priority="9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28">
    <cfRule type="colorScale" priority="9401">
      <colorScale>
        <cfvo type="min"/>
        <cfvo type="max"/>
        <color rgb="FFFCFCFF"/>
        <color rgb="FF63BE7B"/>
      </colorScale>
    </cfRule>
    <cfRule type="colorScale" priority="9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8:FJ28">
    <cfRule type="colorScale" priority="9415">
      <colorScale>
        <cfvo type="min"/>
        <cfvo type="max"/>
        <color rgb="FFFCFCFF"/>
        <color rgb="FF63BE7B"/>
      </colorScale>
    </cfRule>
    <cfRule type="colorScale" priority="94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28">
    <cfRule type="cellIs" dxfId="2" priority="9387" operator="greaterThan">
      <formula>1</formula>
    </cfRule>
  </conditionalFormatting>
  <conditionalFormatting sqref="FK28">
    <cfRule type="colorScale" priority="9417">
      <colorScale>
        <cfvo type="min"/>
        <cfvo type="max"/>
        <color rgb="FFFCFCFF"/>
        <color rgb="FF63BE7B"/>
      </colorScale>
    </cfRule>
    <cfRule type="colorScale" priority="94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28">
    <cfRule type="colorScale" priority="9684">
      <colorScale>
        <cfvo type="min"/>
        <cfvo type="max"/>
        <color rgb="FFFCFCFF"/>
        <color rgb="FF63BE7B"/>
      </colorScale>
    </cfRule>
    <cfRule type="colorScale" priority="9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28">
    <cfRule type="cellIs" dxfId="2" priority="9419" operator="greaterThan">
      <formula>1</formula>
    </cfRule>
    <cfRule type="colorScale" priority="9420">
      <colorScale>
        <cfvo type="min"/>
        <cfvo type="max"/>
        <color rgb="FFFCFCFF"/>
        <color rgb="FF63BE7B"/>
      </colorScale>
    </cfRule>
    <cfRule type="colorScale" priority="9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28">
    <cfRule type="colorScale" priority="9422">
      <colorScale>
        <cfvo type="min"/>
        <cfvo type="max"/>
        <color rgb="FFFCFCFF"/>
        <color rgb="FF63BE7B"/>
      </colorScale>
    </cfRule>
    <cfRule type="colorScale" priority="9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28">
    <cfRule type="colorScale" priority="9680">
      <colorScale>
        <cfvo type="min"/>
        <cfvo type="max"/>
        <color rgb="FFFCFCFF"/>
        <color rgb="FF63BE7B"/>
      </colorScale>
    </cfRule>
    <cfRule type="colorScale" priority="9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28">
    <cfRule type="cellIs" dxfId="2" priority="9424" operator="greaterThan">
      <formula>1</formula>
    </cfRule>
    <cfRule type="colorScale" priority="9425">
      <colorScale>
        <cfvo type="min"/>
        <cfvo type="max"/>
        <color rgb="FFFCFCFF"/>
        <color rgb="FF63BE7B"/>
      </colorScale>
    </cfRule>
    <cfRule type="colorScale" priority="9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28">
    <cfRule type="colorScale" priority="9427">
      <colorScale>
        <cfvo type="min"/>
        <cfvo type="max"/>
        <color rgb="FFFCFCFF"/>
        <color rgb="FF63BE7B"/>
      </colorScale>
    </cfRule>
    <cfRule type="colorScale" priority="94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28">
    <cfRule type="colorScale" priority="9429">
      <colorScale>
        <cfvo type="min"/>
        <cfvo type="max"/>
        <color rgb="FFFCFCFF"/>
        <color rgb="FF63BE7B"/>
      </colorScale>
    </cfRule>
    <cfRule type="colorScale" priority="9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28">
    <cfRule type="cellIs" dxfId="2" priority="9431" operator="greaterThan">
      <formula>1</formula>
    </cfRule>
    <cfRule type="colorScale" priority="9432">
      <colorScale>
        <cfvo type="min"/>
        <cfvo type="max"/>
        <color rgb="FFFCFCFF"/>
        <color rgb="FF63BE7B"/>
      </colorScale>
    </cfRule>
    <cfRule type="colorScale" priority="94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28">
    <cfRule type="colorScale" priority="9434">
      <colorScale>
        <cfvo type="min"/>
        <cfvo type="max"/>
        <color rgb="FFFCFCFF"/>
        <color rgb="FF63BE7B"/>
      </colorScale>
    </cfRule>
    <cfRule type="colorScale" priority="94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28">
    <cfRule type="colorScale" priority="9436">
      <colorScale>
        <cfvo type="min"/>
        <cfvo type="max"/>
        <color rgb="FFFCFCFF"/>
        <color rgb="FF63BE7B"/>
      </colorScale>
    </cfRule>
    <cfRule type="colorScale" priority="9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28">
    <cfRule type="cellIs" dxfId="2" priority="9438" operator="greaterThan">
      <formula>1</formula>
    </cfRule>
    <cfRule type="colorScale" priority="9439">
      <colorScale>
        <cfvo type="min"/>
        <cfvo type="max"/>
        <color rgb="FFFCFCFF"/>
        <color rgb="FF63BE7B"/>
      </colorScale>
    </cfRule>
    <cfRule type="colorScale" priority="9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28">
    <cfRule type="colorScale" priority="9441">
      <colorScale>
        <cfvo type="min"/>
        <cfvo type="max"/>
        <color rgb="FFFCFCFF"/>
        <color rgb="FF63BE7B"/>
      </colorScale>
    </cfRule>
    <cfRule type="colorScale" priority="94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28">
    <cfRule type="colorScale" priority="9443">
      <colorScale>
        <cfvo type="min"/>
        <cfvo type="max"/>
        <color rgb="FFFCFCFF"/>
        <color rgb="FF63BE7B"/>
      </colorScale>
    </cfRule>
    <cfRule type="colorScale" priority="94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28">
    <cfRule type="cellIs" dxfId="2" priority="9445" operator="greaterThan">
      <formula>1</formula>
    </cfRule>
    <cfRule type="colorScale" priority="9446">
      <colorScale>
        <cfvo type="min"/>
        <cfvo type="max"/>
        <color rgb="FFFCFCFF"/>
        <color rgb="FF63BE7B"/>
      </colorScale>
    </cfRule>
    <cfRule type="colorScale" priority="94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28">
    <cfRule type="colorScale" priority="9448">
      <colorScale>
        <cfvo type="min"/>
        <cfvo type="max"/>
        <color rgb="FFFCFCFF"/>
        <color rgb="FF63BE7B"/>
      </colorScale>
    </cfRule>
    <cfRule type="colorScale" priority="94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28">
    <cfRule type="colorScale" priority="9450">
      <colorScale>
        <cfvo type="min"/>
        <cfvo type="max"/>
        <color rgb="FFFCFCFF"/>
        <color rgb="FF63BE7B"/>
      </colorScale>
    </cfRule>
    <cfRule type="colorScale" priority="9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28">
    <cfRule type="cellIs" dxfId="2" priority="9452" operator="greaterThan">
      <formula>1</formula>
    </cfRule>
    <cfRule type="colorScale" priority="9453">
      <colorScale>
        <cfvo type="min"/>
        <cfvo type="max"/>
        <color rgb="FFFCFCFF"/>
        <color rgb="FF63BE7B"/>
      </colorScale>
    </cfRule>
    <cfRule type="colorScale" priority="9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28">
    <cfRule type="colorScale" priority="9455">
      <colorScale>
        <cfvo type="min"/>
        <cfvo type="max"/>
        <color rgb="FFFCFCFF"/>
        <color rgb="FF63BE7B"/>
      </colorScale>
    </cfRule>
    <cfRule type="colorScale" priority="9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28">
    <cfRule type="colorScale" priority="9457">
      <colorScale>
        <cfvo type="min"/>
        <cfvo type="max"/>
        <color rgb="FFFCFCFF"/>
        <color rgb="FF63BE7B"/>
      </colorScale>
    </cfRule>
    <cfRule type="colorScale" priority="94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28">
    <cfRule type="cellIs" dxfId="2" priority="9459" operator="greaterThan">
      <formula>1</formula>
    </cfRule>
    <cfRule type="colorScale" priority="9460">
      <colorScale>
        <cfvo type="min"/>
        <cfvo type="max"/>
        <color rgb="FFFCFCFF"/>
        <color rgb="FF63BE7B"/>
      </colorScale>
    </cfRule>
    <cfRule type="colorScale" priority="9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28">
    <cfRule type="colorScale" priority="9462">
      <colorScale>
        <cfvo type="min"/>
        <cfvo type="max"/>
        <color rgb="FFFCFCFF"/>
        <color rgb="FF63BE7B"/>
      </colorScale>
    </cfRule>
    <cfRule type="colorScale" priority="9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28">
    <cfRule type="colorScale" priority="9464">
      <colorScale>
        <cfvo type="min"/>
        <cfvo type="max"/>
        <color rgb="FFFCFCFF"/>
        <color rgb="FF63BE7B"/>
      </colorScale>
    </cfRule>
    <cfRule type="colorScale" priority="9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28">
    <cfRule type="cellIs" dxfId="2" priority="9466" operator="greaterThan">
      <formula>1</formula>
    </cfRule>
    <cfRule type="colorScale" priority="9467">
      <colorScale>
        <cfvo type="min"/>
        <cfvo type="max"/>
        <color rgb="FFFCFCFF"/>
        <color rgb="FF63BE7B"/>
      </colorScale>
    </cfRule>
    <cfRule type="colorScale" priority="9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28">
    <cfRule type="colorScale" priority="9469">
      <colorScale>
        <cfvo type="min"/>
        <cfvo type="max"/>
        <color rgb="FFFCFCFF"/>
        <color rgb="FF63BE7B"/>
      </colorScale>
    </cfRule>
    <cfRule type="colorScale" priority="9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28">
    <cfRule type="colorScale" priority="9471">
      <colorScale>
        <cfvo type="min"/>
        <cfvo type="max"/>
        <color rgb="FFFCFCFF"/>
        <color rgb="FF63BE7B"/>
      </colorScale>
    </cfRule>
    <cfRule type="colorScale" priority="9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28">
    <cfRule type="cellIs" dxfId="2" priority="9473" operator="greaterThan">
      <formula>1</formula>
    </cfRule>
    <cfRule type="colorScale" priority="9474">
      <colorScale>
        <cfvo type="min"/>
        <cfvo type="max"/>
        <color rgb="FFFCFCFF"/>
        <color rgb="FF63BE7B"/>
      </colorScale>
    </cfRule>
    <cfRule type="colorScale" priority="9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28">
    <cfRule type="colorScale" priority="9476">
      <colorScale>
        <cfvo type="min"/>
        <cfvo type="max"/>
        <color rgb="FFFCFCFF"/>
        <color rgb="FF63BE7B"/>
      </colorScale>
    </cfRule>
    <cfRule type="colorScale" priority="9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28">
    <cfRule type="colorScale" priority="9478">
      <colorScale>
        <cfvo type="min"/>
        <cfvo type="max"/>
        <color rgb="FFFCFCFF"/>
        <color rgb="FF63BE7B"/>
      </colorScale>
    </cfRule>
    <cfRule type="colorScale" priority="9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28">
    <cfRule type="cellIs" dxfId="2" priority="9480" operator="greaterThan">
      <formula>1</formula>
    </cfRule>
    <cfRule type="colorScale" priority="9481">
      <colorScale>
        <cfvo type="min"/>
        <cfvo type="max"/>
        <color rgb="FFFCFCFF"/>
        <color rgb="FF63BE7B"/>
      </colorScale>
    </cfRule>
    <cfRule type="colorScale" priority="9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28">
    <cfRule type="colorScale" priority="9483">
      <colorScale>
        <cfvo type="min"/>
        <cfvo type="max"/>
        <color rgb="FFFCFCFF"/>
        <color rgb="FF63BE7B"/>
      </colorScale>
    </cfRule>
    <cfRule type="colorScale" priority="9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28">
    <cfRule type="colorScale" priority="9485">
      <colorScale>
        <cfvo type="min"/>
        <cfvo type="max"/>
        <color rgb="FFFCFCFF"/>
        <color rgb="FF63BE7B"/>
      </colorScale>
    </cfRule>
    <cfRule type="colorScale" priority="9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28">
    <cfRule type="cellIs" dxfId="2" priority="9487" operator="greaterThan">
      <formula>1</formula>
    </cfRule>
    <cfRule type="colorScale" priority="9488">
      <colorScale>
        <cfvo type="min"/>
        <cfvo type="max"/>
        <color rgb="FFFCFCFF"/>
        <color rgb="FF63BE7B"/>
      </colorScale>
    </cfRule>
    <cfRule type="colorScale" priority="9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28">
    <cfRule type="colorScale" priority="9490">
      <colorScale>
        <cfvo type="min"/>
        <cfvo type="max"/>
        <color rgb="FFFCFCFF"/>
        <color rgb="FF63BE7B"/>
      </colorScale>
    </cfRule>
    <cfRule type="colorScale" priority="9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28">
    <cfRule type="colorScale" priority="9492">
      <colorScale>
        <cfvo type="min"/>
        <cfvo type="max"/>
        <color rgb="FFFCFCFF"/>
        <color rgb="FF63BE7B"/>
      </colorScale>
    </cfRule>
    <cfRule type="colorScale" priority="9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28">
    <cfRule type="cellIs" dxfId="2" priority="9494" operator="greaterThan">
      <formula>1</formula>
    </cfRule>
    <cfRule type="colorScale" priority="9495">
      <colorScale>
        <cfvo type="min"/>
        <cfvo type="max"/>
        <color rgb="FFFCFCFF"/>
        <color rgb="FF63BE7B"/>
      </colorScale>
    </cfRule>
    <cfRule type="colorScale" priority="9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28">
    <cfRule type="colorScale" priority="9497">
      <colorScale>
        <cfvo type="min"/>
        <cfvo type="max"/>
        <color rgb="FFFCFCFF"/>
        <color rgb="FF63BE7B"/>
      </colorScale>
    </cfRule>
    <cfRule type="colorScale" priority="9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28">
    <cfRule type="colorScale" priority="9499">
      <colorScale>
        <cfvo type="min"/>
        <cfvo type="max"/>
        <color rgb="FFFCFCFF"/>
        <color rgb="FF63BE7B"/>
      </colorScale>
    </cfRule>
    <cfRule type="colorScale" priority="9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28">
    <cfRule type="cellIs" dxfId="2" priority="9501" operator="greaterThan">
      <formula>1</formula>
    </cfRule>
    <cfRule type="colorScale" priority="9502">
      <colorScale>
        <cfvo type="min"/>
        <cfvo type="max"/>
        <color rgb="FFFCFCFF"/>
        <color rgb="FF63BE7B"/>
      </colorScale>
    </cfRule>
    <cfRule type="colorScale" priority="9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28">
    <cfRule type="colorScale" priority="9504">
      <colorScale>
        <cfvo type="min"/>
        <cfvo type="max"/>
        <color rgb="FFFCFCFF"/>
        <color rgb="FF63BE7B"/>
      </colorScale>
    </cfRule>
    <cfRule type="colorScale" priority="9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28">
    <cfRule type="colorScale" priority="9506">
      <colorScale>
        <cfvo type="min"/>
        <cfvo type="max"/>
        <color rgb="FFFCFCFF"/>
        <color rgb="FF63BE7B"/>
      </colorScale>
    </cfRule>
    <cfRule type="colorScale" priority="9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28">
    <cfRule type="cellIs" dxfId="2" priority="9508" operator="greaterThan">
      <formula>1</formula>
    </cfRule>
    <cfRule type="colorScale" priority="9509">
      <colorScale>
        <cfvo type="min"/>
        <cfvo type="max"/>
        <color rgb="FFFCFCFF"/>
        <color rgb="FF63BE7B"/>
      </colorScale>
    </cfRule>
    <cfRule type="colorScale" priority="9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28">
    <cfRule type="colorScale" priority="9511">
      <colorScale>
        <cfvo type="min"/>
        <cfvo type="max"/>
        <color rgb="FFFCFCFF"/>
        <color rgb="FF63BE7B"/>
      </colorScale>
    </cfRule>
    <cfRule type="colorScale" priority="9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28">
    <cfRule type="colorScale" priority="9513">
      <colorScale>
        <cfvo type="min"/>
        <cfvo type="max"/>
        <color rgb="FFFCFCFF"/>
        <color rgb="FF63BE7B"/>
      </colorScale>
    </cfRule>
    <cfRule type="colorScale" priority="9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28">
    <cfRule type="cellIs" dxfId="2" priority="9515" operator="greaterThan">
      <formula>1</formula>
    </cfRule>
    <cfRule type="colorScale" priority="9516">
      <colorScale>
        <cfvo type="min"/>
        <cfvo type="max"/>
        <color rgb="FFFCFCFF"/>
        <color rgb="FF63BE7B"/>
      </colorScale>
    </cfRule>
    <cfRule type="colorScale" priority="9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28">
    <cfRule type="colorScale" priority="9518">
      <colorScale>
        <cfvo type="min"/>
        <cfvo type="max"/>
        <color rgb="FFFCFCFF"/>
        <color rgb="FF63BE7B"/>
      </colorScale>
    </cfRule>
    <cfRule type="colorScale" priority="9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28">
    <cfRule type="colorScale" priority="9520">
      <colorScale>
        <cfvo type="min"/>
        <cfvo type="max"/>
        <color rgb="FFFCFCFF"/>
        <color rgb="FF63BE7B"/>
      </colorScale>
    </cfRule>
    <cfRule type="colorScale" priority="9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28">
    <cfRule type="cellIs" dxfId="2" priority="9522" operator="greaterThan">
      <formula>1</formula>
    </cfRule>
    <cfRule type="colorScale" priority="9523">
      <colorScale>
        <cfvo type="min"/>
        <cfvo type="max"/>
        <color rgb="FFFCFCFF"/>
        <color rgb="FF63BE7B"/>
      </colorScale>
    </cfRule>
    <cfRule type="colorScale" priority="9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28">
    <cfRule type="colorScale" priority="9525">
      <colorScale>
        <cfvo type="min"/>
        <cfvo type="max"/>
        <color rgb="FFFCFCFF"/>
        <color rgb="FF63BE7B"/>
      </colorScale>
    </cfRule>
    <cfRule type="colorScale" priority="9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28">
    <cfRule type="colorScale" priority="9527">
      <colorScale>
        <cfvo type="min"/>
        <cfvo type="max"/>
        <color rgb="FFFCFCFF"/>
        <color rgb="FF63BE7B"/>
      </colorScale>
    </cfRule>
    <cfRule type="colorScale" priority="9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28">
    <cfRule type="cellIs" dxfId="2" priority="9529" operator="greaterThan">
      <formula>1</formula>
    </cfRule>
    <cfRule type="colorScale" priority="9530">
      <colorScale>
        <cfvo type="min"/>
        <cfvo type="max"/>
        <color rgb="FFFCFCFF"/>
        <color rgb="FF63BE7B"/>
      </colorScale>
    </cfRule>
    <cfRule type="colorScale" priority="9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28">
    <cfRule type="colorScale" priority="9532">
      <colorScale>
        <cfvo type="min"/>
        <cfvo type="max"/>
        <color rgb="FFFCFCFF"/>
        <color rgb="FF63BE7B"/>
      </colorScale>
    </cfRule>
    <cfRule type="colorScale" priority="9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28">
    <cfRule type="colorScale" priority="9534">
      <colorScale>
        <cfvo type="min"/>
        <cfvo type="max"/>
        <color rgb="FFFCFCFF"/>
        <color rgb="FF63BE7B"/>
      </colorScale>
    </cfRule>
    <cfRule type="colorScale" priority="9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28">
    <cfRule type="cellIs" dxfId="2" priority="9536" operator="greaterThan">
      <formula>1</formula>
    </cfRule>
    <cfRule type="colorScale" priority="9537">
      <colorScale>
        <cfvo type="min"/>
        <cfvo type="max"/>
        <color rgb="FFFCFCFF"/>
        <color rgb="FF63BE7B"/>
      </colorScale>
    </cfRule>
    <cfRule type="colorScale" priority="9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28">
    <cfRule type="colorScale" priority="9539">
      <colorScale>
        <cfvo type="min"/>
        <cfvo type="max"/>
        <color rgb="FFFCFCFF"/>
        <color rgb="FF63BE7B"/>
      </colorScale>
    </cfRule>
    <cfRule type="colorScale" priority="9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28">
    <cfRule type="colorScale" priority="9541">
      <colorScale>
        <cfvo type="min"/>
        <cfvo type="max"/>
        <color rgb="FFFCFCFF"/>
        <color rgb="FF63BE7B"/>
      </colorScale>
    </cfRule>
    <cfRule type="colorScale" priority="9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28">
    <cfRule type="cellIs" dxfId="2" priority="9543" operator="greaterThan">
      <formula>1</formula>
    </cfRule>
    <cfRule type="colorScale" priority="9544">
      <colorScale>
        <cfvo type="min"/>
        <cfvo type="max"/>
        <color rgb="FFFCFCFF"/>
        <color rgb="FF63BE7B"/>
      </colorScale>
    </cfRule>
    <cfRule type="colorScale" priority="95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28">
    <cfRule type="cellIs" dxfId="2" priority="9546" operator="greaterThan">
      <formula>1</formula>
    </cfRule>
    <cfRule type="colorScale" priority="9547">
      <colorScale>
        <cfvo type="min"/>
        <cfvo type="max"/>
        <color rgb="FFFCFCFF"/>
        <color rgb="FF63BE7B"/>
      </colorScale>
    </cfRule>
    <cfRule type="colorScale" priority="95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28:HY28">
    <cfRule type="colorScale" priority="9549">
      <colorScale>
        <cfvo type="min"/>
        <cfvo type="max"/>
        <color rgb="FFFCFCFF"/>
        <color rgb="FF63BE7B"/>
      </colorScale>
    </cfRule>
    <cfRule type="colorScale" priority="9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28">
    <cfRule type="cellIs" dxfId="2" priority="9388" operator="greaterThan">
      <formula>1</formula>
    </cfRule>
  </conditionalFormatting>
  <conditionalFormatting sqref="HZ28">
    <cfRule type="colorScale" priority="9551">
      <colorScale>
        <cfvo type="min"/>
        <cfvo type="max"/>
        <color rgb="FFFCFCFF"/>
        <color rgb="FF63BE7B"/>
      </colorScale>
    </cfRule>
    <cfRule type="colorScale" priority="9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28">
    <cfRule type="colorScale" priority="9686">
      <colorScale>
        <cfvo type="min"/>
        <cfvo type="max"/>
        <color rgb="FFFCFCFF"/>
        <color rgb="FF63BE7B"/>
      </colorScale>
    </cfRule>
    <cfRule type="colorScale" priority="96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28">
    <cfRule type="cellIs" dxfId="2" priority="9553" operator="greaterThan">
      <formula>1</formula>
    </cfRule>
    <cfRule type="colorScale" priority="9554">
      <colorScale>
        <cfvo type="min"/>
        <cfvo type="max"/>
        <color rgb="FFFCFCFF"/>
        <color rgb="FF63BE7B"/>
      </colorScale>
    </cfRule>
    <cfRule type="colorScale" priority="95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28">
    <cfRule type="colorScale" priority="9556">
      <colorScale>
        <cfvo type="min"/>
        <cfvo type="max"/>
        <color rgb="FFFCFCFF"/>
        <color rgb="FF63BE7B"/>
      </colorScale>
    </cfRule>
    <cfRule type="colorScale" priority="95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28">
    <cfRule type="colorScale" priority="9682">
      <colorScale>
        <cfvo type="min"/>
        <cfvo type="max"/>
        <color rgb="FFFCFCFF"/>
        <color rgb="FF63BE7B"/>
      </colorScale>
    </cfRule>
    <cfRule type="colorScale" priority="9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28">
    <cfRule type="cellIs" dxfId="2" priority="9558" operator="greaterThan">
      <formula>1</formula>
    </cfRule>
    <cfRule type="colorScale" priority="9559">
      <colorScale>
        <cfvo type="min"/>
        <cfvo type="max"/>
        <color rgb="FFFCFCFF"/>
        <color rgb="FF63BE7B"/>
      </colorScale>
    </cfRule>
    <cfRule type="colorScale" priority="9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28">
    <cfRule type="colorScale" priority="9561">
      <colorScale>
        <cfvo type="min"/>
        <cfvo type="max"/>
        <color rgb="FFFCFCFF"/>
        <color rgb="FF63BE7B"/>
      </colorScale>
    </cfRule>
    <cfRule type="colorScale" priority="9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28">
    <cfRule type="colorScale" priority="9563">
      <colorScale>
        <cfvo type="min"/>
        <cfvo type="max"/>
        <color rgb="FFFCFCFF"/>
        <color rgb="FF63BE7B"/>
      </colorScale>
    </cfRule>
    <cfRule type="colorScale" priority="9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28">
    <cfRule type="cellIs" dxfId="2" priority="9565" operator="greaterThan">
      <formula>1</formula>
    </cfRule>
    <cfRule type="colorScale" priority="9566">
      <colorScale>
        <cfvo type="min"/>
        <cfvo type="max"/>
        <color rgb="FFFCFCFF"/>
        <color rgb="FF63BE7B"/>
      </colorScale>
    </cfRule>
    <cfRule type="colorScale" priority="9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28">
    <cfRule type="colorScale" priority="9568">
      <colorScale>
        <cfvo type="min"/>
        <cfvo type="max"/>
        <color rgb="FFFCFCFF"/>
        <color rgb="FF63BE7B"/>
      </colorScale>
    </cfRule>
    <cfRule type="colorScale" priority="95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28">
    <cfRule type="colorScale" priority="9570">
      <colorScale>
        <cfvo type="min"/>
        <cfvo type="max"/>
        <color rgb="FFFCFCFF"/>
        <color rgb="FF63BE7B"/>
      </colorScale>
    </cfRule>
    <cfRule type="colorScale" priority="95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28">
    <cfRule type="cellIs" dxfId="2" priority="9572" operator="greaterThan">
      <formula>1</formula>
    </cfRule>
    <cfRule type="colorScale" priority="9573">
      <colorScale>
        <cfvo type="min"/>
        <cfvo type="max"/>
        <color rgb="FFFCFCFF"/>
        <color rgb="FF63BE7B"/>
      </colorScale>
    </cfRule>
    <cfRule type="colorScale" priority="9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28">
    <cfRule type="colorScale" priority="9575">
      <colorScale>
        <cfvo type="min"/>
        <cfvo type="max"/>
        <color rgb="FFFCFCFF"/>
        <color rgb="FF63BE7B"/>
      </colorScale>
    </cfRule>
    <cfRule type="colorScale" priority="95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28">
    <cfRule type="colorScale" priority="9577">
      <colorScale>
        <cfvo type="min"/>
        <cfvo type="max"/>
        <color rgb="FFFCFCFF"/>
        <color rgb="FF63BE7B"/>
      </colorScale>
    </cfRule>
    <cfRule type="colorScale" priority="95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28">
    <cfRule type="cellIs" dxfId="2" priority="9579" operator="greaterThan">
      <formula>1</formula>
    </cfRule>
    <cfRule type="colorScale" priority="9580">
      <colorScale>
        <cfvo type="min"/>
        <cfvo type="max"/>
        <color rgb="FFFCFCFF"/>
        <color rgb="FF63BE7B"/>
      </colorScale>
    </cfRule>
    <cfRule type="colorScale" priority="9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28">
    <cfRule type="colorScale" priority="9582">
      <colorScale>
        <cfvo type="min"/>
        <cfvo type="max"/>
        <color rgb="FFFCFCFF"/>
        <color rgb="FF63BE7B"/>
      </colorScale>
    </cfRule>
    <cfRule type="colorScale" priority="95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28">
    <cfRule type="colorScale" priority="9584">
      <colorScale>
        <cfvo type="min"/>
        <cfvo type="max"/>
        <color rgb="FFFCFCFF"/>
        <color rgb="FF63BE7B"/>
      </colorScale>
    </cfRule>
    <cfRule type="colorScale" priority="95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28">
    <cfRule type="cellIs" dxfId="2" priority="9586" operator="greaterThan">
      <formula>1</formula>
    </cfRule>
    <cfRule type="colorScale" priority="9587">
      <colorScale>
        <cfvo type="min"/>
        <cfvo type="max"/>
        <color rgb="FFFCFCFF"/>
        <color rgb="FF63BE7B"/>
      </colorScale>
    </cfRule>
    <cfRule type="colorScale" priority="9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28">
    <cfRule type="colorScale" priority="9589">
      <colorScale>
        <cfvo type="min"/>
        <cfvo type="max"/>
        <color rgb="FFFCFCFF"/>
        <color rgb="FF63BE7B"/>
      </colorScale>
    </cfRule>
    <cfRule type="colorScale" priority="95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28">
    <cfRule type="colorScale" priority="9591">
      <colorScale>
        <cfvo type="min"/>
        <cfvo type="max"/>
        <color rgb="FFFCFCFF"/>
        <color rgb="FF63BE7B"/>
      </colorScale>
    </cfRule>
    <cfRule type="colorScale" priority="95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28">
    <cfRule type="cellIs" dxfId="2" priority="9593" operator="greaterThan">
      <formula>1</formula>
    </cfRule>
    <cfRule type="colorScale" priority="9594">
      <colorScale>
        <cfvo type="min"/>
        <cfvo type="max"/>
        <color rgb="FFFCFCFF"/>
        <color rgb="FF63BE7B"/>
      </colorScale>
    </cfRule>
    <cfRule type="colorScale" priority="9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28">
    <cfRule type="colorScale" priority="9596">
      <colorScale>
        <cfvo type="min"/>
        <cfvo type="max"/>
        <color rgb="FFFCFCFF"/>
        <color rgb="FF63BE7B"/>
      </colorScale>
    </cfRule>
    <cfRule type="colorScale" priority="95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28">
    <cfRule type="colorScale" priority="9598">
      <colorScale>
        <cfvo type="min"/>
        <cfvo type="max"/>
        <color rgb="FFFCFCFF"/>
        <color rgb="FF63BE7B"/>
      </colorScale>
    </cfRule>
    <cfRule type="colorScale" priority="95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28">
    <cfRule type="cellIs" dxfId="2" priority="9600" operator="greaterThan">
      <formula>1</formula>
    </cfRule>
    <cfRule type="colorScale" priority="9601">
      <colorScale>
        <cfvo type="min"/>
        <cfvo type="max"/>
        <color rgb="FFFCFCFF"/>
        <color rgb="FF63BE7B"/>
      </colorScale>
    </cfRule>
    <cfRule type="colorScale" priority="9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28">
    <cfRule type="colorScale" priority="9603">
      <colorScale>
        <cfvo type="min"/>
        <cfvo type="max"/>
        <color rgb="FFFCFCFF"/>
        <color rgb="FF63BE7B"/>
      </colorScale>
    </cfRule>
    <cfRule type="colorScale" priority="96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28">
    <cfRule type="colorScale" priority="9605">
      <colorScale>
        <cfvo type="min"/>
        <cfvo type="max"/>
        <color rgb="FFFCFCFF"/>
        <color rgb="FF63BE7B"/>
      </colorScale>
    </cfRule>
    <cfRule type="colorScale" priority="96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28">
    <cfRule type="cellIs" dxfId="2" priority="9607" operator="greaterThan">
      <formula>1</formula>
    </cfRule>
    <cfRule type="colorScale" priority="9608">
      <colorScale>
        <cfvo type="min"/>
        <cfvo type="max"/>
        <color rgb="FFFCFCFF"/>
        <color rgb="FF63BE7B"/>
      </colorScale>
    </cfRule>
    <cfRule type="colorScale" priority="9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28">
    <cfRule type="colorScale" priority="9610">
      <colorScale>
        <cfvo type="min"/>
        <cfvo type="max"/>
        <color rgb="FFFCFCFF"/>
        <color rgb="FF63BE7B"/>
      </colorScale>
    </cfRule>
    <cfRule type="colorScale" priority="9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28">
    <cfRule type="colorScale" priority="9612">
      <colorScale>
        <cfvo type="min"/>
        <cfvo type="max"/>
        <color rgb="FFFCFCFF"/>
        <color rgb="FF63BE7B"/>
      </colorScale>
    </cfRule>
    <cfRule type="colorScale" priority="9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28">
    <cfRule type="cellIs" dxfId="2" priority="9614" operator="greaterThan">
      <formula>1</formula>
    </cfRule>
    <cfRule type="colorScale" priority="9615">
      <colorScale>
        <cfvo type="min"/>
        <cfvo type="max"/>
        <color rgb="FFFCFCFF"/>
        <color rgb="FF63BE7B"/>
      </colorScale>
    </cfRule>
    <cfRule type="colorScale" priority="9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28">
    <cfRule type="colorScale" priority="9617">
      <colorScale>
        <cfvo type="min"/>
        <cfvo type="max"/>
        <color rgb="FFFCFCFF"/>
        <color rgb="FF63BE7B"/>
      </colorScale>
    </cfRule>
    <cfRule type="colorScale" priority="9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28">
    <cfRule type="colorScale" priority="9619">
      <colorScale>
        <cfvo type="min"/>
        <cfvo type="max"/>
        <color rgb="FFFCFCFF"/>
        <color rgb="FF63BE7B"/>
      </colorScale>
    </cfRule>
    <cfRule type="colorScale" priority="9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28">
    <cfRule type="cellIs" dxfId="2" priority="9621" operator="greaterThan">
      <formula>1</formula>
    </cfRule>
    <cfRule type="colorScale" priority="9622">
      <colorScale>
        <cfvo type="min"/>
        <cfvo type="max"/>
        <color rgb="FFFCFCFF"/>
        <color rgb="FF63BE7B"/>
      </colorScale>
    </cfRule>
    <cfRule type="colorScale" priority="9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28">
    <cfRule type="colorScale" priority="9624">
      <colorScale>
        <cfvo type="min"/>
        <cfvo type="max"/>
        <color rgb="FFFCFCFF"/>
        <color rgb="FF63BE7B"/>
      </colorScale>
    </cfRule>
    <cfRule type="colorScale" priority="9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28">
    <cfRule type="colorScale" priority="9626">
      <colorScale>
        <cfvo type="min"/>
        <cfvo type="max"/>
        <color rgb="FFFCFCFF"/>
        <color rgb="FF63BE7B"/>
      </colorScale>
    </cfRule>
    <cfRule type="colorScale" priority="9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28">
    <cfRule type="cellIs" dxfId="2" priority="9628" operator="greaterThan">
      <formula>1</formula>
    </cfRule>
    <cfRule type="colorScale" priority="9629">
      <colorScale>
        <cfvo type="min"/>
        <cfvo type="max"/>
        <color rgb="FFFCFCFF"/>
        <color rgb="FF63BE7B"/>
      </colorScale>
    </cfRule>
    <cfRule type="colorScale" priority="9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28">
    <cfRule type="colorScale" priority="9631">
      <colorScale>
        <cfvo type="min"/>
        <cfvo type="max"/>
        <color rgb="FFFCFCFF"/>
        <color rgb="FF63BE7B"/>
      </colorScale>
    </cfRule>
    <cfRule type="colorScale" priority="9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28">
    <cfRule type="colorScale" priority="9633">
      <colorScale>
        <cfvo type="min"/>
        <cfvo type="max"/>
        <color rgb="FFFCFCFF"/>
        <color rgb="FF63BE7B"/>
      </colorScale>
    </cfRule>
    <cfRule type="colorScale" priority="9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28">
    <cfRule type="cellIs" dxfId="2" priority="9635" operator="greaterThan">
      <formula>1</formula>
    </cfRule>
    <cfRule type="colorScale" priority="9636">
      <colorScale>
        <cfvo type="min"/>
        <cfvo type="max"/>
        <color rgb="FFFCFCFF"/>
        <color rgb="FF63BE7B"/>
      </colorScale>
    </cfRule>
    <cfRule type="colorScale" priority="96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28">
    <cfRule type="colorScale" priority="9638">
      <colorScale>
        <cfvo type="min"/>
        <cfvo type="max"/>
        <color rgb="FFFCFCFF"/>
        <color rgb="FF63BE7B"/>
      </colorScale>
    </cfRule>
    <cfRule type="colorScale" priority="9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28">
    <cfRule type="colorScale" priority="9640">
      <colorScale>
        <cfvo type="min"/>
        <cfvo type="max"/>
        <color rgb="FFFCFCFF"/>
        <color rgb="FF63BE7B"/>
      </colorScale>
    </cfRule>
    <cfRule type="colorScale" priority="9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28">
    <cfRule type="cellIs" dxfId="2" priority="9642" operator="greaterThan">
      <formula>1</formula>
    </cfRule>
    <cfRule type="colorScale" priority="9643">
      <colorScale>
        <cfvo type="min"/>
        <cfvo type="max"/>
        <color rgb="FFFCFCFF"/>
        <color rgb="FF63BE7B"/>
      </colorScale>
    </cfRule>
    <cfRule type="colorScale" priority="96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28">
    <cfRule type="colorScale" priority="9645">
      <colorScale>
        <cfvo type="min"/>
        <cfvo type="max"/>
        <color rgb="FFFCFCFF"/>
        <color rgb="FF63BE7B"/>
      </colorScale>
    </cfRule>
    <cfRule type="colorScale" priority="96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28">
    <cfRule type="colorScale" priority="9647">
      <colorScale>
        <cfvo type="min"/>
        <cfvo type="max"/>
        <color rgb="FFFCFCFF"/>
        <color rgb="FF63BE7B"/>
      </colorScale>
    </cfRule>
    <cfRule type="colorScale" priority="9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28">
    <cfRule type="cellIs" dxfId="2" priority="9649" operator="greaterThan">
      <formula>1</formula>
    </cfRule>
    <cfRule type="colorScale" priority="9650">
      <colorScale>
        <cfvo type="min"/>
        <cfvo type="max"/>
        <color rgb="FFFCFCFF"/>
        <color rgb="FF63BE7B"/>
      </colorScale>
    </cfRule>
    <cfRule type="colorScale" priority="9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28">
    <cfRule type="colorScale" priority="9652">
      <colorScale>
        <cfvo type="min"/>
        <cfvo type="max"/>
        <color rgb="FFFCFCFF"/>
        <color rgb="FF63BE7B"/>
      </colorScale>
    </cfRule>
    <cfRule type="colorScale" priority="9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28">
    <cfRule type="colorScale" priority="9654">
      <colorScale>
        <cfvo type="min"/>
        <cfvo type="max"/>
        <color rgb="FFFCFCFF"/>
        <color rgb="FF63BE7B"/>
      </colorScale>
    </cfRule>
    <cfRule type="colorScale" priority="9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28">
    <cfRule type="cellIs" dxfId="2" priority="9656" operator="greaterThan">
      <formula>1</formula>
    </cfRule>
    <cfRule type="colorScale" priority="9657">
      <colorScale>
        <cfvo type="min"/>
        <cfvo type="max"/>
        <color rgb="FFFCFCFF"/>
        <color rgb="FF63BE7B"/>
      </colorScale>
    </cfRule>
    <cfRule type="colorScale" priority="96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28">
    <cfRule type="colorScale" priority="9659">
      <colorScale>
        <cfvo type="min"/>
        <cfvo type="max"/>
        <color rgb="FFFCFCFF"/>
        <color rgb="FF63BE7B"/>
      </colorScale>
    </cfRule>
    <cfRule type="colorScale" priority="9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28">
    <cfRule type="colorScale" priority="9661">
      <colorScale>
        <cfvo type="min"/>
        <cfvo type="max"/>
        <color rgb="FFFCFCFF"/>
        <color rgb="FF63BE7B"/>
      </colorScale>
    </cfRule>
    <cfRule type="colorScale" priority="9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28">
    <cfRule type="cellIs" dxfId="2" priority="9663" operator="greaterThan">
      <formula>1</formula>
    </cfRule>
    <cfRule type="colorScale" priority="9664">
      <colorScale>
        <cfvo type="min"/>
        <cfvo type="max"/>
        <color rgb="FFFCFCFF"/>
        <color rgb="FF63BE7B"/>
      </colorScale>
    </cfRule>
    <cfRule type="colorScale" priority="9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28">
    <cfRule type="colorScale" priority="9666">
      <colorScale>
        <cfvo type="min"/>
        <cfvo type="max"/>
        <color rgb="FFFCFCFF"/>
        <color rgb="FF63BE7B"/>
      </colorScale>
    </cfRule>
    <cfRule type="colorScale" priority="9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28">
    <cfRule type="colorScale" priority="9668">
      <colorScale>
        <cfvo type="min"/>
        <cfvo type="max"/>
        <color rgb="FFFCFCFF"/>
        <color rgb="FF63BE7B"/>
      </colorScale>
    </cfRule>
    <cfRule type="colorScale" priority="9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28">
    <cfRule type="cellIs" dxfId="2" priority="9670" operator="greaterThan">
      <formula>1</formula>
    </cfRule>
    <cfRule type="colorScale" priority="9671">
      <colorScale>
        <cfvo type="min"/>
        <cfvo type="max"/>
        <color rgb="FFFCFCFF"/>
        <color rgb="FF63BE7B"/>
      </colorScale>
    </cfRule>
    <cfRule type="colorScale" priority="96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28">
    <cfRule type="colorScale" priority="9673">
      <colorScale>
        <cfvo type="min"/>
        <cfvo type="max"/>
        <color rgb="FFFCFCFF"/>
        <color rgb="FF63BE7B"/>
      </colorScale>
    </cfRule>
    <cfRule type="colorScale" priority="9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28">
    <cfRule type="colorScale" priority="9675">
      <colorScale>
        <cfvo type="min"/>
        <cfvo type="max"/>
        <color rgb="FFFCFCFF"/>
        <color rgb="FF63BE7B"/>
      </colorScale>
    </cfRule>
    <cfRule type="colorScale" priority="9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28">
    <cfRule type="cellIs" dxfId="2" priority="9677" operator="greaterThan">
      <formula>1</formula>
    </cfRule>
    <cfRule type="colorScale" priority="9678">
      <colorScale>
        <cfvo type="min"/>
        <cfvo type="max"/>
        <color rgb="FFFCFCFF"/>
        <color rgb="FF63BE7B"/>
      </colorScale>
    </cfRule>
    <cfRule type="colorScale" priority="9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28:LB28">
    <cfRule type="cellIs" dxfId="2" priority="9393" operator="greaterThan">
      <formula>0.31</formula>
    </cfRule>
    <cfRule type="cellIs" dxfId="2" priority="9394" operator="greaterThan">
      <formula>0.31</formula>
    </cfRule>
    <cfRule type="cellIs" dxfId="2" priority="9395" operator="greaterThan">
      <formula>0.31</formula>
    </cfRule>
    <cfRule type="cellIs" dxfId="2" priority="9396" operator="greaterThan">
      <formula>0.3</formula>
    </cfRule>
    <cfRule type="cellIs" dxfId="2" priority="9397" operator="greaterThan">
      <formula>1</formula>
    </cfRule>
    <cfRule type="cellIs" dxfId="5" priority="9398" operator="equal">
      <formula>0</formula>
    </cfRule>
  </conditionalFormatting>
  <conditionalFormatting sqref="LH28:LI28">
    <cfRule type="containsText" dxfId="0" priority="4979" operator="between" text=" ">
      <formula>NOT(ISERROR(SEARCH(" ",LH28)))</formula>
    </cfRule>
    <cfRule type="containsText" dxfId="1" priority="4980" operator="between" text=" ">
      <formula>NOT(ISERROR(SEARCH(" ",LH28)))</formula>
    </cfRule>
  </conditionalFormatting>
  <conditionalFormatting sqref="LN28">
    <cfRule type="containsText" dxfId="0" priority="502" operator="between" text=" ">
      <formula>NOT(ISERROR(SEARCH(" ",LN28)))</formula>
    </cfRule>
    <cfRule type="containsText" dxfId="1" priority="503" operator="between" text=" ">
      <formula>NOT(ISERROR(SEARCH(" ",LN28)))</formula>
    </cfRule>
  </conditionalFormatting>
  <conditionalFormatting sqref="X29">
    <cfRule type="colorScale" priority="14612">
      <colorScale>
        <cfvo type="min"/>
        <cfvo type="max"/>
        <color rgb="FFFCFCFF"/>
        <color rgb="FF63BE7B"/>
      </colorScale>
    </cfRule>
    <cfRule type="colorScale" priority="14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F29">
    <cfRule type="cellIs" dxfId="4" priority="695" operator="equal">
      <formula>0</formula>
    </cfRule>
    <cfRule type="cellIs" dxfId="2" priority="696" operator="equal">
      <formula>0</formula>
    </cfRule>
    <cfRule type="cellIs" dxfId="2" priority="697" operator="greaterThan">
      <formula>1</formula>
    </cfRule>
    <cfRule type="containsText" dxfId="0" priority="698" operator="between" text=" ">
      <formula>NOT(ISERROR(SEARCH(" ",AF29)))</formula>
    </cfRule>
    <cfRule type="containsText" dxfId="1" priority="699" operator="between" text=" ">
      <formula>NOT(ISERROR(SEARCH(" ",AF29)))</formula>
    </cfRule>
  </conditionalFormatting>
  <conditionalFormatting sqref="AN29:AP29">
    <cfRule type="containsText" dxfId="0" priority="14628" operator="between" text=" ">
      <formula>NOT(ISERROR(SEARCH(" ",AN29)))</formula>
    </cfRule>
    <cfRule type="containsText" dxfId="1" priority="14629" operator="between" text=" ">
      <formula>NOT(ISERROR(SEARCH(" ",AN29)))</formula>
    </cfRule>
  </conditionalFormatting>
  <conditionalFormatting sqref="BE29:BF29">
    <cfRule type="containsText" dxfId="0" priority="13983" operator="between" text=" ">
      <formula>NOT(ISERROR(SEARCH(" ",BE29)))</formula>
    </cfRule>
    <cfRule type="containsText" dxfId="1" priority="13984" operator="between" text=" ">
      <formula>NOT(ISERROR(SEARCH(" ",BE29)))</formula>
    </cfRule>
  </conditionalFormatting>
  <conditionalFormatting sqref="BH29:BI29">
    <cfRule type="containsText" dxfId="0" priority="14630" operator="between" text=" ">
      <formula>NOT(ISERROR(SEARCH(" ",BH29)))</formula>
    </cfRule>
    <cfRule type="containsText" dxfId="1" priority="14631" operator="between" text=" ">
      <formula>NOT(ISERROR(SEARCH(" ",BH29)))</formula>
    </cfRule>
  </conditionalFormatting>
  <conditionalFormatting sqref="BQ29">
    <cfRule type="containsText" dxfId="0" priority="14468" operator="between" text=" ">
      <formula>NOT(ISERROR(SEARCH(" ",BQ29)))</formula>
    </cfRule>
    <cfRule type="containsText" dxfId="1" priority="14469" operator="between" text=" ">
      <formula>NOT(ISERROR(SEARCH(" ",BQ29)))</formula>
    </cfRule>
  </conditionalFormatting>
  <conditionalFormatting sqref="BR29">
    <cfRule type="containsText" dxfId="0" priority="13979" operator="between" text=" ">
      <formula>NOT(ISERROR(SEARCH(" ",BR29)))</formula>
    </cfRule>
    <cfRule type="containsText" dxfId="1" priority="13980" operator="between" text=" ">
      <formula>NOT(ISERROR(SEARCH(" ",BR29)))</formula>
    </cfRule>
  </conditionalFormatting>
  <conditionalFormatting sqref="BS29">
    <cfRule type="containsText" dxfId="0" priority="13955" operator="between" text=" ">
      <formula>NOT(ISERROR(SEARCH(" ",BS29)))</formula>
    </cfRule>
    <cfRule type="containsText" dxfId="1" priority="13956" operator="between" text=" ">
      <formula>NOT(ISERROR(SEARCH(" ",BS29)))</formula>
    </cfRule>
  </conditionalFormatting>
  <conditionalFormatting sqref="BT29:BV29">
    <cfRule type="containsText" dxfId="0" priority="14624" operator="between" text=" ">
      <formula>NOT(ISERROR(SEARCH(" ",BT29)))</formula>
    </cfRule>
    <cfRule type="containsText" dxfId="1" priority="14625" operator="between" text=" ">
      <formula>NOT(ISERROR(SEARCH(" ",BT29)))</formula>
    </cfRule>
  </conditionalFormatting>
  <conditionalFormatting sqref="EW29">
    <cfRule type="containsText" dxfId="0" priority="14617" operator="between" text=" ">
      <formula>NOT(ISERROR(SEARCH(" ",EW29)))</formula>
    </cfRule>
    <cfRule type="containsText" dxfId="1" priority="14618" operator="between" text=" ">
      <formula>NOT(ISERROR(SEARCH(" ",EW29)))</formula>
    </cfRule>
  </conditionalFormatting>
  <conditionalFormatting sqref="EY29">
    <cfRule type="containsText" dxfId="0" priority="14615" operator="between" text=" ">
      <formula>NOT(ISERROR(SEARCH(" ",EY29)))</formula>
    </cfRule>
    <cfRule type="containsText" dxfId="1" priority="14616" operator="between" text=" ">
      <formula>NOT(ISERROR(SEARCH(" ",EY29)))</formula>
    </cfRule>
  </conditionalFormatting>
  <conditionalFormatting sqref="FG29">
    <cfRule type="cellIs" dxfId="2" priority="14470" operator="greaterThan">
      <formula>1</formula>
    </cfRule>
    <cfRule type="colorScale" priority="14471">
      <colorScale>
        <cfvo type="min"/>
        <cfvo type="max"/>
        <color rgb="FFFCFCFF"/>
        <color rgb="FF63BE7B"/>
      </colorScale>
    </cfRule>
    <cfRule type="colorScale" priority="14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9:FJ29">
    <cfRule type="colorScale" priority="14607">
      <colorScale>
        <cfvo type="min"/>
        <cfvo type="max"/>
        <color rgb="FFFCFCFF"/>
        <color rgb="FF63BE7B"/>
      </colorScale>
    </cfRule>
    <cfRule type="colorScale" priority="146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29">
    <cfRule type="colorScale" priority="14605">
      <colorScale>
        <cfvo type="min"/>
        <cfvo type="max"/>
        <color rgb="FFFCFCFF"/>
        <color rgb="FF63BE7B"/>
      </colorScale>
    </cfRule>
    <cfRule type="colorScale" priority="146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29">
    <cfRule type="colorScale" priority="14579">
      <colorScale>
        <cfvo type="min"/>
        <cfvo type="max"/>
        <color rgb="FFFCFCFF"/>
        <color rgb="FF63BE7B"/>
      </colorScale>
    </cfRule>
    <cfRule type="colorScale" priority="145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29">
    <cfRule type="cellIs" dxfId="2" priority="14556" operator="greaterThan">
      <formula>1</formula>
    </cfRule>
    <cfRule type="colorScale" priority="14557">
      <colorScale>
        <cfvo type="min"/>
        <cfvo type="max"/>
        <color rgb="FFFCFCFF"/>
        <color rgb="FF63BE7B"/>
      </colorScale>
    </cfRule>
    <cfRule type="colorScale" priority="14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29">
    <cfRule type="colorScale" priority="14503">
      <colorScale>
        <cfvo type="min"/>
        <cfvo type="max"/>
        <color rgb="FFFCFCFF"/>
        <color rgb="FF63BE7B"/>
      </colorScale>
    </cfRule>
    <cfRule type="colorScale" priority="145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29">
    <cfRule type="colorScale" priority="14501">
      <colorScale>
        <cfvo type="min"/>
        <cfvo type="max"/>
        <color rgb="FFFCFCFF"/>
        <color rgb="FF63BE7B"/>
      </colorScale>
    </cfRule>
    <cfRule type="colorScale" priority="14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29">
    <cfRule type="cellIs" dxfId="2" priority="14553" operator="greaterThan">
      <formula>1</formula>
    </cfRule>
    <cfRule type="colorScale" priority="14554">
      <colorScale>
        <cfvo type="min"/>
        <cfvo type="max"/>
        <color rgb="FFFCFCFF"/>
        <color rgb="FF63BE7B"/>
      </colorScale>
    </cfRule>
    <cfRule type="colorScale" priority="145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29">
    <cfRule type="colorScale" priority="14499">
      <colorScale>
        <cfvo type="min"/>
        <cfvo type="max"/>
        <color rgb="FFFCFCFF"/>
        <color rgb="FF63BE7B"/>
      </colorScale>
    </cfRule>
    <cfRule type="colorScale" priority="14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29">
    <cfRule type="colorScale" priority="14497">
      <colorScale>
        <cfvo type="min"/>
        <cfvo type="max"/>
        <color rgb="FFFCFCFF"/>
        <color rgb="FF63BE7B"/>
      </colorScale>
    </cfRule>
    <cfRule type="colorScale" priority="14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29">
    <cfRule type="cellIs" dxfId="2" priority="14550" operator="greaterThan">
      <formula>1</formula>
    </cfRule>
    <cfRule type="colorScale" priority="14551">
      <colorScale>
        <cfvo type="min"/>
        <cfvo type="max"/>
        <color rgb="FFFCFCFF"/>
        <color rgb="FF63BE7B"/>
      </colorScale>
    </cfRule>
    <cfRule type="colorScale" priority="14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29">
    <cfRule type="colorScale" priority="14495">
      <colorScale>
        <cfvo type="min"/>
        <cfvo type="max"/>
        <color rgb="FFFCFCFF"/>
        <color rgb="FF63BE7B"/>
      </colorScale>
    </cfRule>
    <cfRule type="colorScale" priority="14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29">
    <cfRule type="colorScale" priority="14493">
      <colorScale>
        <cfvo type="min"/>
        <cfvo type="max"/>
        <color rgb="FFFCFCFF"/>
        <color rgb="FF63BE7B"/>
      </colorScale>
    </cfRule>
    <cfRule type="colorScale" priority="14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29">
    <cfRule type="cellIs" dxfId="2" priority="14547" operator="greaterThan">
      <formula>1</formula>
    </cfRule>
    <cfRule type="colorScale" priority="14548">
      <colorScale>
        <cfvo type="min"/>
        <cfvo type="max"/>
        <color rgb="FFFCFCFF"/>
        <color rgb="FF63BE7B"/>
      </colorScale>
    </cfRule>
    <cfRule type="colorScale" priority="14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29">
    <cfRule type="colorScale" priority="14491">
      <colorScale>
        <cfvo type="min"/>
        <cfvo type="max"/>
        <color rgb="FFFCFCFF"/>
        <color rgb="FF63BE7B"/>
      </colorScale>
    </cfRule>
    <cfRule type="colorScale" priority="14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29">
    <cfRule type="colorScale" priority="14489">
      <colorScale>
        <cfvo type="min"/>
        <cfvo type="max"/>
        <color rgb="FFFCFCFF"/>
        <color rgb="FF63BE7B"/>
      </colorScale>
    </cfRule>
    <cfRule type="colorScale" priority="144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29">
    <cfRule type="cellIs" dxfId="2" priority="14544" operator="greaterThan">
      <formula>1</formula>
    </cfRule>
    <cfRule type="colorScale" priority="14545">
      <colorScale>
        <cfvo type="min"/>
        <cfvo type="max"/>
        <color rgb="FFFCFCFF"/>
        <color rgb="FF63BE7B"/>
      </colorScale>
    </cfRule>
    <cfRule type="colorScale" priority="145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29">
    <cfRule type="colorScale" priority="14487">
      <colorScale>
        <cfvo type="min"/>
        <cfvo type="max"/>
        <color rgb="FFFCFCFF"/>
        <color rgb="FF63BE7B"/>
      </colorScale>
    </cfRule>
    <cfRule type="colorScale" priority="144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29">
    <cfRule type="colorScale" priority="14485">
      <colorScale>
        <cfvo type="min"/>
        <cfvo type="max"/>
        <color rgb="FFFCFCFF"/>
        <color rgb="FF63BE7B"/>
      </colorScale>
    </cfRule>
    <cfRule type="colorScale" priority="14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29">
    <cfRule type="cellIs" dxfId="2" priority="14541" operator="greaterThan">
      <formula>1</formula>
    </cfRule>
    <cfRule type="colorScale" priority="14542">
      <colorScale>
        <cfvo type="min"/>
        <cfvo type="max"/>
        <color rgb="FFFCFCFF"/>
        <color rgb="FF63BE7B"/>
      </colorScale>
    </cfRule>
    <cfRule type="colorScale" priority="145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29">
    <cfRule type="colorScale" priority="14483">
      <colorScale>
        <cfvo type="min"/>
        <cfvo type="max"/>
        <color rgb="FFFCFCFF"/>
        <color rgb="FF63BE7B"/>
      </colorScale>
    </cfRule>
    <cfRule type="colorScale" priority="14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29">
    <cfRule type="colorScale" priority="14481">
      <colorScale>
        <cfvo type="min"/>
        <cfvo type="max"/>
        <color rgb="FFFCFCFF"/>
        <color rgb="FF63BE7B"/>
      </colorScale>
    </cfRule>
    <cfRule type="colorScale" priority="14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29">
    <cfRule type="cellIs" dxfId="2" priority="14538" operator="greaterThan">
      <formula>1</formula>
    </cfRule>
    <cfRule type="colorScale" priority="14539">
      <colorScale>
        <cfvo type="min"/>
        <cfvo type="max"/>
        <color rgb="FFFCFCFF"/>
        <color rgb="FF63BE7B"/>
      </colorScale>
    </cfRule>
    <cfRule type="colorScale" priority="14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29">
    <cfRule type="colorScale" priority="14479">
      <colorScale>
        <cfvo type="min"/>
        <cfvo type="max"/>
        <color rgb="FFFCFCFF"/>
        <color rgb="FF63BE7B"/>
      </colorScale>
    </cfRule>
    <cfRule type="colorScale" priority="14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29">
    <cfRule type="colorScale" priority="14477">
      <colorScale>
        <cfvo type="min"/>
        <cfvo type="max"/>
        <color rgb="FFFCFCFF"/>
        <color rgb="FF63BE7B"/>
      </colorScale>
    </cfRule>
    <cfRule type="colorScale" priority="144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29">
    <cfRule type="cellIs" dxfId="2" priority="14535" operator="greaterThan">
      <formula>1</formula>
    </cfRule>
    <cfRule type="colorScale" priority="14536">
      <colorScale>
        <cfvo type="min"/>
        <cfvo type="max"/>
        <color rgb="FFFCFCFF"/>
        <color rgb="FF63BE7B"/>
      </colorScale>
    </cfRule>
    <cfRule type="colorScale" priority="145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29">
    <cfRule type="colorScale" priority="14475">
      <colorScale>
        <cfvo type="min"/>
        <cfvo type="max"/>
        <color rgb="FFFCFCFF"/>
        <color rgb="FF63BE7B"/>
      </colorScale>
    </cfRule>
    <cfRule type="colorScale" priority="144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29">
    <cfRule type="colorScale" priority="14473">
      <colorScale>
        <cfvo type="min"/>
        <cfvo type="max"/>
        <color rgb="FFFCFCFF"/>
        <color rgb="FF63BE7B"/>
      </colorScale>
    </cfRule>
    <cfRule type="colorScale" priority="14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29">
    <cfRule type="cellIs" dxfId="2" priority="14532" operator="greaterThan">
      <formula>1</formula>
    </cfRule>
    <cfRule type="colorScale" priority="14533">
      <colorScale>
        <cfvo type="min"/>
        <cfvo type="max"/>
        <color rgb="FFFCFCFF"/>
        <color rgb="FF63BE7B"/>
      </colorScale>
    </cfRule>
    <cfRule type="colorScale" priority="145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29">
    <cfRule type="colorScale" priority="14603">
      <colorScale>
        <cfvo type="min"/>
        <cfvo type="max"/>
        <color rgb="FFFCFCFF"/>
        <color rgb="FF63BE7B"/>
      </colorScale>
    </cfRule>
    <cfRule type="colorScale" priority="146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29">
    <cfRule type="colorScale" priority="14577">
      <colorScale>
        <cfvo type="min"/>
        <cfvo type="max"/>
        <color rgb="FFFCFCFF"/>
        <color rgb="FF63BE7B"/>
      </colorScale>
    </cfRule>
    <cfRule type="colorScale" priority="145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29">
    <cfRule type="cellIs" dxfId="2" priority="14599" operator="greaterThan">
      <formula>1</formula>
    </cfRule>
    <cfRule type="colorScale" priority="14600">
      <colorScale>
        <cfvo type="min"/>
        <cfvo type="max"/>
        <color rgb="FFFCFCFF"/>
        <color rgb="FF63BE7B"/>
      </colorScale>
    </cfRule>
    <cfRule type="colorScale" priority="14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29">
    <cfRule type="colorScale" priority="14597">
      <colorScale>
        <cfvo type="min"/>
        <cfvo type="max"/>
        <color rgb="FFFCFCFF"/>
        <color rgb="FF63BE7B"/>
      </colorScale>
    </cfRule>
    <cfRule type="colorScale" priority="14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29">
    <cfRule type="colorScale" priority="14575">
      <colorScale>
        <cfvo type="min"/>
        <cfvo type="max"/>
        <color rgb="FFFCFCFF"/>
        <color rgb="FF63BE7B"/>
      </colorScale>
    </cfRule>
    <cfRule type="colorScale" priority="145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29">
    <cfRule type="cellIs" dxfId="2" priority="14529" operator="greaterThan">
      <formula>1</formula>
    </cfRule>
    <cfRule type="colorScale" priority="14530">
      <colorScale>
        <cfvo type="min"/>
        <cfvo type="max"/>
        <color rgb="FFFCFCFF"/>
        <color rgb="FF63BE7B"/>
      </colorScale>
    </cfRule>
    <cfRule type="colorScale" priority="14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29">
    <cfRule type="colorScale" priority="14595">
      <colorScale>
        <cfvo type="min"/>
        <cfvo type="max"/>
        <color rgb="FFFCFCFF"/>
        <color rgb="FF63BE7B"/>
      </colorScale>
    </cfRule>
    <cfRule type="colorScale" priority="145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29">
    <cfRule type="colorScale" priority="14573">
      <colorScale>
        <cfvo type="min"/>
        <cfvo type="max"/>
        <color rgb="FFFCFCFF"/>
        <color rgb="FF63BE7B"/>
      </colorScale>
    </cfRule>
    <cfRule type="colorScale" priority="14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29">
    <cfRule type="cellIs" dxfId="2" priority="14526" operator="greaterThan">
      <formula>1</formula>
    </cfRule>
    <cfRule type="colorScale" priority="14527">
      <colorScale>
        <cfvo type="min"/>
        <cfvo type="max"/>
        <color rgb="FFFCFCFF"/>
        <color rgb="FF63BE7B"/>
      </colorScale>
    </cfRule>
    <cfRule type="colorScale" priority="14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29">
    <cfRule type="colorScale" priority="14593">
      <colorScale>
        <cfvo type="min"/>
        <cfvo type="max"/>
        <color rgb="FFFCFCFF"/>
        <color rgb="FF63BE7B"/>
      </colorScale>
    </cfRule>
    <cfRule type="colorScale" priority="145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29">
    <cfRule type="colorScale" priority="14571">
      <colorScale>
        <cfvo type="min"/>
        <cfvo type="max"/>
        <color rgb="FFFCFCFF"/>
        <color rgb="FF63BE7B"/>
      </colorScale>
    </cfRule>
    <cfRule type="colorScale" priority="14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29">
    <cfRule type="cellIs" dxfId="2" priority="14523" operator="greaterThan">
      <formula>1</formula>
    </cfRule>
    <cfRule type="colorScale" priority="14524">
      <colorScale>
        <cfvo type="min"/>
        <cfvo type="max"/>
        <color rgb="FFFCFCFF"/>
        <color rgb="FF63BE7B"/>
      </colorScale>
    </cfRule>
    <cfRule type="colorScale" priority="145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29">
    <cfRule type="colorScale" priority="14591">
      <colorScale>
        <cfvo type="min"/>
        <cfvo type="max"/>
        <color rgb="FFFCFCFF"/>
        <color rgb="FF63BE7B"/>
      </colorScale>
    </cfRule>
    <cfRule type="colorScale" priority="145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29">
    <cfRule type="colorScale" priority="14569">
      <colorScale>
        <cfvo type="min"/>
        <cfvo type="max"/>
        <color rgb="FFFCFCFF"/>
        <color rgb="FF63BE7B"/>
      </colorScale>
    </cfRule>
    <cfRule type="colorScale" priority="14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29">
    <cfRule type="cellIs" dxfId="2" priority="14520" operator="greaterThan">
      <formula>1</formula>
    </cfRule>
    <cfRule type="colorScale" priority="14521">
      <colorScale>
        <cfvo type="min"/>
        <cfvo type="max"/>
        <color rgb="FFFCFCFF"/>
        <color rgb="FF63BE7B"/>
      </colorScale>
    </cfRule>
    <cfRule type="colorScale" priority="145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29">
    <cfRule type="colorScale" priority="14589">
      <colorScale>
        <cfvo type="min"/>
        <cfvo type="max"/>
        <color rgb="FFFCFCFF"/>
        <color rgb="FF63BE7B"/>
      </colorScale>
    </cfRule>
    <cfRule type="colorScale" priority="145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29">
    <cfRule type="colorScale" priority="14567">
      <colorScale>
        <cfvo type="min"/>
        <cfvo type="max"/>
        <color rgb="FFFCFCFF"/>
        <color rgb="FF63BE7B"/>
      </colorScale>
    </cfRule>
    <cfRule type="colorScale" priority="14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29">
    <cfRule type="cellIs" dxfId="2" priority="14517" operator="greaterThan">
      <formula>1</formula>
    </cfRule>
    <cfRule type="colorScale" priority="14518">
      <colorScale>
        <cfvo type="min"/>
        <cfvo type="max"/>
        <color rgb="FFFCFCFF"/>
        <color rgb="FF63BE7B"/>
      </colorScale>
    </cfRule>
    <cfRule type="colorScale" priority="14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29">
    <cfRule type="colorScale" priority="14587">
      <colorScale>
        <cfvo type="min"/>
        <cfvo type="max"/>
        <color rgb="FFFCFCFF"/>
        <color rgb="FF63BE7B"/>
      </colorScale>
    </cfRule>
    <cfRule type="colorScale" priority="14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29">
    <cfRule type="colorScale" priority="14565">
      <colorScale>
        <cfvo type="min"/>
        <cfvo type="max"/>
        <color rgb="FFFCFCFF"/>
        <color rgb="FF63BE7B"/>
      </colorScale>
    </cfRule>
    <cfRule type="colorScale" priority="14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29">
    <cfRule type="cellIs" dxfId="2" priority="14514" operator="greaterThan">
      <formula>1</formula>
    </cfRule>
    <cfRule type="colorScale" priority="14515">
      <colorScale>
        <cfvo type="min"/>
        <cfvo type="max"/>
        <color rgb="FFFCFCFF"/>
        <color rgb="FF63BE7B"/>
      </colorScale>
    </cfRule>
    <cfRule type="colorScale" priority="145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29">
    <cfRule type="colorScale" priority="14585">
      <colorScale>
        <cfvo type="min"/>
        <cfvo type="max"/>
        <color rgb="FFFCFCFF"/>
        <color rgb="FF63BE7B"/>
      </colorScale>
    </cfRule>
    <cfRule type="colorScale" priority="145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29">
    <cfRule type="colorScale" priority="14563">
      <colorScale>
        <cfvo type="min"/>
        <cfvo type="max"/>
        <color rgb="FFFCFCFF"/>
        <color rgb="FF63BE7B"/>
      </colorScale>
    </cfRule>
    <cfRule type="colorScale" priority="14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29">
    <cfRule type="cellIs" dxfId="2" priority="14511" operator="greaterThan">
      <formula>1</formula>
    </cfRule>
    <cfRule type="colorScale" priority="14512">
      <colorScale>
        <cfvo type="min"/>
        <cfvo type="max"/>
        <color rgb="FFFCFCFF"/>
        <color rgb="FF63BE7B"/>
      </colorScale>
    </cfRule>
    <cfRule type="colorScale" priority="145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29">
    <cfRule type="colorScale" priority="14583">
      <colorScale>
        <cfvo type="min"/>
        <cfvo type="max"/>
        <color rgb="FFFCFCFF"/>
        <color rgb="FF63BE7B"/>
      </colorScale>
    </cfRule>
    <cfRule type="colorScale" priority="14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29">
    <cfRule type="colorScale" priority="14561">
      <colorScale>
        <cfvo type="min"/>
        <cfvo type="max"/>
        <color rgb="FFFCFCFF"/>
        <color rgb="FF63BE7B"/>
      </colorScale>
    </cfRule>
    <cfRule type="colorScale" priority="14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29">
    <cfRule type="cellIs" dxfId="2" priority="14508" operator="greaterThan">
      <formula>1</formula>
    </cfRule>
    <cfRule type="colorScale" priority="14509">
      <colorScale>
        <cfvo type="min"/>
        <cfvo type="max"/>
        <color rgb="FFFCFCFF"/>
        <color rgb="FF63BE7B"/>
      </colorScale>
    </cfRule>
    <cfRule type="colorScale" priority="14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29">
    <cfRule type="colorScale" priority="14581">
      <colorScale>
        <cfvo type="min"/>
        <cfvo type="max"/>
        <color rgb="FFFCFCFF"/>
        <color rgb="FF63BE7B"/>
      </colorScale>
    </cfRule>
    <cfRule type="colorScale" priority="14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29">
    <cfRule type="colorScale" priority="14559">
      <colorScale>
        <cfvo type="min"/>
        <cfvo type="max"/>
        <color rgb="FFFCFCFF"/>
        <color rgb="FF63BE7B"/>
      </colorScale>
    </cfRule>
    <cfRule type="colorScale" priority="14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29">
    <cfRule type="cellIs" dxfId="2" priority="14505" operator="greaterThan">
      <formula>1</formula>
    </cfRule>
    <cfRule type="colorScale" priority="14506">
      <colorScale>
        <cfvo type="min"/>
        <cfvo type="max"/>
        <color rgb="FFFCFCFF"/>
        <color rgb="FF63BE7B"/>
      </colorScale>
    </cfRule>
    <cfRule type="colorScale" priority="14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29:HU29">
    <cfRule type="containsText" dxfId="0" priority="14457" operator="between" text=" ">
      <formula>NOT(ISERROR(SEARCH(" ",HQ29)))</formula>
    </cfRule>
    <cfRule type="containsText" dxfId="1" priority="14458" operator="between" text=" ">
      <formula>NOT(ISERROR(SEARCH(" ",HQ29)))</formula>
    </cfRule>
  </conditionalFormatting>
  <conditionalFormatting sqref="HV29">
    <cfRule type="cellIs" dxfId="2" priority="14358" operator="greaterThan">
      <formula>1</formula>
    </cfRule>
    <cfRule type="colorScale" priority="14359">
      <colorScale>
        <cfvo type="min"/>
        <cfvo type="max"/>
        <color rgb="FFFCFCFF"/>
        <color rgb="FF63BE7B"/>
      </colorScale>
    </cfRule>
    <cfRule type="colorScale" priority="143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29:HY29">
    <cfRule type="colorScale" priority="14455">
      <colorScale>
        <cfvo type="min"/>
        <cfvo type="max"/>
        <color rgb="FFFCFCFF"/>
        <color rgb="FF63BE7B"/>
      </colorScale>
    </cfRule>
    <cfRule type="colorScale" priority="14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29">
    <cfRule type="cellIs" dxfId="2" priority="14452" operator="greaterThan">
      <formula>1</formula>
    </cfRule>
  </conditionalFormatting>
  <conditionalFormatting sqref="HZ29">
    <cfRule type="colorScale" priority="14453">
      <colorScale>
        <cfvo type="min"/>
        <cfvo type="max"/>
        <color rgb="FFFCFCFF"/>
        <color rgb="FF63BE7B"/>
      </colorScale>
    </cfRule>
    <cfRule type="colorScale" priority="14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29">
    <cfRule type="colorScale" priority="14447">
      <colorScale>
        <cfvo type="min"/>
        <cfvo type="max"/>
        <color rgb="FFFCFCFF"/>
        <color rgb="FF63BE7B"/>
      </colorScale>
    </cfRule>
    <cfRule type="colorScale" priority="144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29">
    <cfRule type="cellIs" dxfId="2" priority="14444" operator="greaterThan">
      <formula>1</formula>
    </cfRule>
    <cfRule type="colorScale" priority="14445">
      <colorScale>
        <cfvo type="min"/>
        <cfvo type="max"/>
        <color rgb="FFFCFCFF"/>
        <color rgb="FF63BE7B"/>
      </colorScale>
    </cfRule>
    <cfRule type="colorScale" priority="144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29">
    <cfRule type="colorScale" priority="14391">
      <colorScale>
        <cfvo type="min"/>
        <cfvo type="max"/>
        <color rgb="FFFCFCFF"/>
        <color rgb="FF63BE7B"/>
      </colorScale>
    </cfRule>
    <cfRule type="colorScale" priority="143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29">
    <cfRule type="colorScale" priority="14389">
      <colorScale>
        <cfvo type="min"/>
        <cfvo type="max"/>
        <color rgb="FFFCFCFF"/>
        <color rgb="FF63BE7B"/>
      </colorScale>
    </cfRule>
    <cfRule type="colorScale" priority="143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29">
    <cfRule type="cellIs" dxfId="2" priority="14441" operator="greaterThan">
      <formula>1</formula>
    </cfRule>
    <cfRule type="colorScale" priority="14442">
      <colorScale>
        <cfvo type="min"/>
        <cfvo type="max"/>
        <color rgb="FFFCFCFF"/>
        <color rgb="FF63BE7B"/>
      </colorScale>
    </cfRule>
    <cfRule type="colorScale" priority="144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29">
    <cfRule type="colorScale" priority="14387">
      <colorScale>
        <cfvo type="min"/>
        <cfvo type="max"/>
        <color rgb="FFFCFCFF"/>
        <color rgb="FF63BE7B"/>
      </colorScale>
    </cfRule>
    <cfRule type="colorScale" priority="143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29">
    <cfRule type="colorScale" priority="14385">
      <colorScale>
        <cfvo type="min"/>
        <cfvo type="max"/>
        <color rgb="FFFCFCFF"/>
        <color rgb="FF63BE7B"/>
      </colorScale>
    </cfRule>
    <cfRule type="colorScale" priority="143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29">
    <cfRule type="cellIs" dxfId="2" priority="14438" operator="greaterThan">
      <formula>1</formula>
    </cfRule>
    <cfRule type="colorScale" priority="14439">
      <colorScale>
        <cfvo type="min"/>
        <cfvo type="max"/>
        <color rgb="FFFCFCFF"/>
        <color rgb="FF63BE7B"/>
      </colorScale>
    </cfRule>
    <cfRule type="colorScale" priority="14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29">
    <cfRule type="colorScale" priority="14383">
      <colorScale>
        <cfvo type="min"/>
        <cfvo type="max"/>
        <color rgb="FFFCFCFF"/>
        <color rgb="FF63BE7B"/>
      </colorScale>
    </cfRule>
    <cfRule type="colorScale" priority="143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29">
    <cfRule type="colorScale" priority="14381">
      <colorScale>
        <cfvo type="min"/>
        <cfvo type="max"/>
        <color rgb="FFFCFCFF"/>
        <color rgb="FF63BE7B"/>
      </colorScale>
    </cfRule>
    <cfRule type="colorScale" priority="143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29">
    <cfRule type="cellIs" dxfId="2" priority="14435" operator="greaterThan">
      <formula>1</formula>
    </cfRule>
    <cfRule type="colorScale" priority="14436">
      <colorScale>
        <cfvo type="min"/>
        <cfvo type="max"/>
        <color rgb="FFFCFCFF"/>
        <color rgb="FF63BE7B"/>
      </colorScale>
    </cfRule>
    <cfRule type="colorScale" priority="14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29">
    <cfRule type="colorScale" priority="14379">
      <colorScale>
        <cfvo type="min"/>
        <cfvo type="max"/>
        <color rgb="FFFCFCFF"/>
        <color rgb="FF63BE7B"/>
      </colorScale>
    </cfRule>
    <cfRule type="colorScale" priority="143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29">
    <cfRule type="colorScale" priority="14377">
      <colorScale>
        <cfvo type="min"/>
        <cfvo type="max"/>
        <color rgb="FFFCFCFF"/>
        <color rgb="FF63BE7B"/>
      </colorScale>
    </cfRule>
    <cfRule type="colorScale" priority="14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29">
    <cfRule type="cellIs" dxfId="2" priority="14432" operator="greaterThan">
      <formula>1</formula>
    </cfRule>
    <cfRule type="colorScale" priority="14433">
      <colorScale>
        <cfvo type="min"/>
        <cfvo type="max"/>
        <color rgb="FFFCFCFF"/>
        <color rgb="FF63BE7B"/>
      </colorScale>
    </cfRule>
    <cfRule type="colorScale" priority="144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29">
    <cfRule type="colorScale" priority="14375">
      <colorScale>
        <cfvo type="min"/>
        <cfvo type="max"/>
        <color rgb="FFFCFCFF"/>
        <color rgb="FF63BE7B"/>
      </colorScale>
    </cfRule>
    <cfRule type="colorScale" priority="14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29">
    <cfRule type="colorScale" priority="14373">
      <colorScale>
        <cfvo type="min"/>
        <cfvo type="max"/>
        <color rgb="FFFCFCFF"/>
        <color rgb="FF63BE7B"/>
      </colorScale>
    </cfRule>
    <cfRule type="colorScale" priority="14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29">
    <cfRule type="cellIs" dxfId="2" priority="14429" operator="greaterThan">
      <formula>1</formula>
    </cfRule>
    <cfRule type="colorScale" priority="14430">
      <colorScale>
        <cfvo type="min"/>
        <cfvo type="max"/>
        <color rgb="FFFCFCFF"/>
        <color rgb="FF63BE7B"/>
      </colorScale>
    </cfRule>
    <cfRule type="colorScale" priority="144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29">
    <cfRule type="colorScale" priority="14371">
      <colorScale>
        <cfvo type="min"/>
        <cfvo type="max"/>
        <color rgb="FFFCFCFF"/>
        <color rgb="FF63BE7B"/>
      </colorScale>
    </cfRule>
    <cfRule type="colorScale" priority="143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29">
    <cfRule type="colorScale" priority="14369">
      <colorScale>
        <cfvo type="min"/>
        <cfvo type="max"/>
        <color rgb="FFFCFCFF"/>
        <color rgb="FF63BE7B"/>
      </colorScale>
    </cfRule>
    <cfRule type="colorScale" priority="143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29">
    <cfRule type="cellIs" dxfId="2" priority="14426" operator="greaterThan">
      <formula>1</formula>
    </cfRule>
    <cfRule type="colorScale" priority="14427">
      <colorScale>
        <cfvo type="min"/>
        <cfvo type="max"/>
        <color rgb="FFFCFCFF"/>
        <color rgb="FF63BE7B"/>
      </colorScale>
    </cfRule>
    <cfRule type="colorScale" priority="144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29">
    <cfRule type="colorScale" priority="14367">
      <colorScale>
        <cfvo type="min"/>
        <cfvo type="max"/>
        <color rgb="FFFCFCFF"/>
        <color rgb="FF63BE7B"/>
      </colorScale>
    </cfRule>
    <cfRule type="colorScale" priority="14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29">
    <cfRule type="colorScale" priority="14365">
      <colorScale>
        <cfvo type="min"/>
        <cfvo type="max"/>
        <color rgb="FFFCFCFF"/>
        <color rgb="FF63BE7B"/>
      </colorScale>
    </cfRule>
    <cfRule type="colorScale" priority="14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29">
    <cfRule type="cellIs" dxfId="2" priority="14423" operator="greaterThan">
      <formula>1</formula>
    </cfRule>
    <cfRule type="colorScale" priority="14424">
      <colorScale>
        <cfvo type="min"/>
        <cfvo type="max"/>
        <color rgb="FFFCFCFF"/>
        <color rgb="FF63BE7B"/>
      </colorScale>
    </cfRule>
    <cfRule type="colorScale" priority="144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29">
    <cfRule type="colorScale" priority="14363">
      <colorScale>
        <cfvo type="min"/>
        <cfvo type="max"/>
        <color rgb="FFFCFCFF"/>
        <color rgb="FF63BE7B"/>
      </colorScale>
    </cfRule>
    <cfRule type="colorScale" priority="14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29">
    <cfRule type="colorScale" priority="14361">
      <colorScale>
        <cfvo type="min"/>
        <cfvo type="max"/>
        <color rgb="FFFCFCFF"/>
        <color rgb="FF63BE7B"/>
      </colorScale>
    </cfRule>
    <cfRule type="colorScale" priority="14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29">
    <cfRule type="cellIs" dxfId="2" priority="14420" operator="greaterThan">
      <formula>1</formula>
    </cfRule>
    <cfRule type="colorScale" priority="14421">
      <colorScale>
        <cfvo type="min"/>
        <cfvo type="max"/>
        <color rgb="FFFCFCFF"/>
        <color rgb="FF63BE7B"/>
      </colorScale>
    </cfRule>
    <cfRule type="colorScale" priority="144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29">
    <cfRule type="colorScale" priority="14356">
      <colorScale>
        <cfvo type="min"/>
        <cfvo type="max"/>
        <color rgb="FFFCFCFF"/>
        <color rgb="FF63BE7B"/>
      </colorScale>
    </cfRule>
    <cfRule type="colorScale" priority="14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29">
    <cfRule type="colorScale" priority="14336">
      <colorScale>
        <cfvo type="min"/>
        <cfvo type="max"/>
        <color rgb="FFFCFCFF"/>
        <color rgb="FF63BE7B"/>
      </colorScale>
    </cfRule>
    <cfRule type="colorScale" priority="143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29">
    <cfRule type="cellIs" dxfId="2" priority="14449" operator="greaterThan">
      <formula>1</formula>
    </cfRule>
    <cfRule type="colorScale" priority="14450">
      <colorScale>
        <cfvo type="min"/>
        <cfvo type="max"/>
        <color rgb="FFFCFCFF"/>
        <color rgb="FF63BE7B"/>
      </colorScale>
    </cfRule>
    <cfRule type="colorScale" priority="14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29">
    <cfRule type="colorScale" priority="14354">
      <colorScale>
        <cfvo type="min"/>
        <cfvo type="max"/>
        <color rgb="FFFCFCFF"/>
        <color rgb="FF63BE7B"/>
      </colorScale>
    </cfRule>
    <cfRule type="colorScale" priority="14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29">
    <cfRule type="colorScale" priority="14334">
      <colorScale>
        <cfvo type="min"/>
        <cfvo type="max"/>
        <color rgb="FFFCFCFF"/>
        <color rgb="FF63BE7B"/>
      </colorScale>
    </cfRule>
    <cfRule type="colorScale" priority="14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29">
    <cfRule type="cellIs" dxfId="2" priority="14417" operator="greaterThan">
      <formula>1</formula>
    </cfRule>
    <cfRule type="colorScale" priority="14418">
      <colorScale>
        <cfvo type="min"/>
        <cfvo type="max"/>
        <color rgb="FFFCFCFF"/>
        <color rgb="FF63BE7B"/>
      </colorScale>
    </cfRule>
    <cfRule type="colorScale" priority="14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29">
    <cfRule type="colorScale" priority="14352">
      <colorScale>
        <cfvo type="min"/>
        <cfvo type="max"/>
        <color rgb="FFFCFCFF"/>
        <color rgb="FF63BE7B"/>
      </colorScale>
    </cfRule>
    <cfRule type="colorScale" priority="14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29">
    <cfRule type="colorScale" priority="14332">
      <colorScale>
        <cfvo type="min"/>
        <cfvo type="max"/>
        <color rgb="FFFCFCFF"/>
        <color rgb="FF63BE7B"/>
      </colorScale>
    </cfRule>
    <cfRule type="colorScale" priority="143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29">
    <cfRule type="cellIs" dxfId="2" priority="14414" operator="greaterThan">
      <formula>1</formula>
    </cfRule>
    <cfRule type="colorScale" priority="14415">
      <colorScale>
        <cfvo type="min"/>
        <cfvo type="max"/>
        <color rgb="FFFCFCFF"/>
        <color rgb="FF63BE7B"/>
      </colorScale>
    </cfRule>
    <cfRule type="colorScale" priority="144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29">
    <cfRule type="colorScale" priority="14350">
      <colorScale>
        <cfvo type="min"/>
        <cfvo type="max"/>
        <color rgb="FFFCFCFF"/>
        <color rgb="FF63BE7B"/>
      </colorScale>
    </cfRule>
    <cfRule type="colorScale" priority="143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29">
    <cfRule type="colorScale" priority="14330">
      <colorScale>
        <cfvo type="min"/>
        <cfvo type="max"/>
        <color rgb="FFFCFCFF"/>
        <color rgb="FF63BE7B"/>
      </colorScale>
    </cfRule>
    <cfRule type="colorScale" priority="14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29">
    <cfRule type="cellIs" dxfId="2" priority="14411" operator="greaterThan">
      <formula>1</formula>
    </cfRule>
    <cfRule type="colorScale" priority="14412">
      <colorScale>
        <cfvo type="min"/>
        <cfvo type="max"/>
        <color rgb="FFFCFCFF"/>
        <color rgb="FF63BE7B"/>
      </colorScale>
    </cfRule>
    <cfRule type="colorScale" priority="144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29">
    <cfRule type="colorScale" priority="14348">
      <colorScale>
        <cfvo type="min"/>
        <cfvo type="max"/>
        <color rgb="FFFCFCFF"/>
        <color rgb="FF63BE7B"/>
      </colorScale>
    </cfRule>
    <cfRule type="colorScale" priority="14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29">
    <cfRule type="colorScale" priority="14328">
      <colorScale>
        <cfvo type="min"/>
        <cfvo type="max"/>
        <color rgb="FFFCFCFF"/>
        <color rgb="FF63BE7B"/>
      </colorScale>
    </cfRule>
    <cfRule type="colorScale" priority="14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29">
    <cfRule type="cellIs" dxfId="2" priority="14408" operator="greaterThan">
      <formula>1</formula>
    </cfRule>
    <cfRule type="colorScale" priority="14409">
      <colorScale>
        <cfvo type="min"/>
        <cfvo type="max"/>
        <color rgb="FFFCFCFF"/>
        <color rgb="FF63BE7B"/>
      </colorScale>
    </cfRule>
    <cfRule type="colorScale" priority="144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29">
    <cfRule type="colorScale" priority="14346">
      <colorScale>
        <cfvo type="min"/>
        <cfvo type="max"/>
        <color rgb="FFFCFCFF"/>
        <color rgb="FF63BE7B"/>
      </colorScale>
    </cfRule>
    <cfRule type="colorScale" priority="14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29">
    <cfRule type="colorScale" priority="14326">
      <colorScale>
        <cfvo type="min"/>
        <cfvo type="max"/>
        <color rgb="FFFCFCFF"/>
        <color rgb="FF63BE7B"/>
      </colorScale>
    </cfRule>
    <cfRule type="colorScale" priority="143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29">
    <cfRule type="cellIs" dxfId="2" priority="14405" operator="greaterThan">
      <formula>1</formula>
    </cfRule>
    <cfRule type="colorScale" priority="14406">
      <colorScale>
        <cfvo type="min"/>
        <cfvo type="max"/>
        <color rgb="FFFCFCFF"/>
        <color rgb="FF63BE7B"/>
      </colorScale>
    </cfRule>
    <cfRule type="colorScale" priority="144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29">
    <cfRule type="colorScale" priority="14344">
      <colorScale>
        <cfvo type="min"/>
        <cfvo type="max"/>
        <color rgb="FFFCFCFF"/>
        <color rgb="FF63BE7B"/>
      </colorScale>
    </cfRule>
    <cfRule type="colorScale" priority="14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29">
    <cfRule type="colorScale" priority="14324">
      <colorScale>
        <cfvo type="min"/>
        <cfvo type="max"/>
        <color rgb="FFFCFCFF"/>
        <color rgb="FF63BE7B"/>
      </colorScale>
    </cfRule>
    <cfRule type="colorScale" priority="143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29">
    <cfRule type="cellIs" dxfId="2" priority="14402" operator="greaterThan">
      <formula>1</formula>
    </cfRule>
    <cfRule type="colorScale" priority="14403">
      <colorScale>
        <cfvo type="min"/>
        <cfvo type="max"/>
        <color rgb="FFFCFCFF"/>
        <color rgb="FF63BE7B"/>
      </colorScale>
    </cfRule>
    <cfRule type="colorScale" priority="144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29">
    <cfRule type="colorScale" priority="14342">
      <colorScale>
        <cfvo type="min"/>
        <cfvo type="max"/>
        <color rgb="FFFCFCFF"/>
        <color rgb="FF63BE7B"/>
      </colorScale>
    </cfRule>
    <cfRule type="colorScale" priority="143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29">
    <cfRule type="colorScale" priority="14322">
      <colorScale>
        <cfvo type="min"/>
        <cfvo type="max"/>
        <color rgb="FFFCFCFF"/>
        <color rgb="FF63BE7B"/>
      </colorScale>
    </cfRule>
    <cfRule type="colorScale" priority="143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29">
    <cfRule type="cellIs" dxfId="2" priority="14399" operator="greaterThan">
      <formula>1</formula>
    </cfRule>
    <cfRule type="colorScale" priority="14400">
      <colorScale>
        <cfvo type="min"/>
        <cfvo type="max"/>
        <color rgb="FFFCFCFF"/>
        <color rgb="FF63BE7B"/>
      </colorScale>
    </cfRule>
    <cfRule type="colorScale" priority="14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29">
    <cfRule type="colorScale" priority="14340">
      <colorScale>
        <cfvo type="min"/>
        <cfvo type="max"/>
        <color rgb="FFFCFCFF"/>
        <color rgb="FF63BE7B"/>
      </colorScale>
    </cfRule>
    <cfRule type="colorScale" priority="14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29">
    <cfRule type="colorScale" priority="14320">
      <colorScale>
        <cfvo type="min"/>
        <cfvo type="max"/>
        <color rgb="FFFCFCFF"/>
        <color rgb="FF63BE7B"/>
      </colorScale>
    </cfRule>
    <cfRule type="colorScale" priority="14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29">
    <cfRule type="cellIs" dxfId="2" priority="14396" operator="greaterThan">
      <formula>1</formula>
    </cfRule>
    <cfRule type="colorScale" priority="14397">
      <colorScale>
        <cfvo type="min"/>
        <cfvo type="max"/>
        <color rgb="FFFCFCFF"/>
        <color rgb="FF63BE7B"/>
      </colorScale>
    </cfRule>
    <cfRule type="colorScale" priority="14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29">
    <cfRule type="colorScale" priority="14338">
      <colorScale>
        <cfvo type="min"/>
        <cfvo type="max"/>
        <color rgb="FFFCFCFF"/>
        <color rgb="FF63BE7B"/>
      </colorScale>
    </cfRule>
    <cfRule type="colorScale" priority="143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29">
    <cfRule type="colorScale" priority="14318">
      <colorScale>
        <cfvo type="min"/>
        <cfvo type="max"/>
        <color rgb="FFFCFCFF"/>
        <color rgb="FF63BE7B"/>
      </colorScale>
    </cfRule>
    <cfRule type="colorScale" priority="143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29">
    <cfRule type="cellIs" dxfId="2" priority="14393" operator="greaterThan">
      <formula>1</formula>
    </cfRule>
    <cfRule type="colorScale" priority="14394">
      <colorScale>
        <cfvo type="min"/>
        <cfvo type="max"/>
        <color rgb="FFFCFCFF"/>
        <color rgb="FF63BE7B"/>
      </colorScale>
    </cfRule>
    <cfRule type="colorScale" priority="14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E29">
    <cfRule type="containsText" dxfId="0" priority="14459" operator="between" text=" ">
      <formula>NOT(ISERROR(SEARCH(" ",KE29)))</formula>
    </cfRule>
    <cfRule type="containsText" dxfId="1" priority="14460" operator="between" text=" ">
      <formula>NOT(ISERROR(SEARCH(" ",KE29)))</formula>
    </cfRule>
  </conditionalFormatting>
  <conditionalFormatting sqref="KI29:LB29">
    <cfRule type="cellIs" dxfId="2" priority="14461" operator="greaterThan">
      <formula>0.31</formula>
    </cfRule>
    <cfRule type="cellIs" dxfId="2" priority="14462" operator="greaterThan">
      <formula>0.31</formula>
    </cfRule>
    <cfRule type="cellIs" dxfId="2" priority="14463" operator="greaterThan">
      <formula>0.31</formula>
    </cfRule>
    <cfRule type="cellIs" dxfId="2" priority="14464" operator="greaterThan">
      <formula>0.31</formula>
    </cfRule>
    <cfRule type="cellIs" dxfId="2" priority="14465" operator="greaterThan">
      <formula>0.3</formula>
    </cfRule>
    <cfRule type="cellIs" dxfId="2" priority="14466" operator="greaterThan">
      <formula>1</formula>
    </cfRule>
    <cfRule type="cellIs" dxfId="5" priority="14467" operator="equal">
      <formula>0</formula>
    </cfRule>
  </conditionalFormatting>
  <conditionalFormatting sqref="LH29:LI29">
    <cfRule type="containsText" dxfId="0" priority="4997" operator="between" text=" ">
      <formula>NOT(ISERROR(SEARCH(" ",LH29)))</formula>
    </cfRule>
    <cfRule type="containsText" dxfId="1" priority="4998" operator="between" text=" ">
      <formula>NOT(ISERROR(SEARCH(" ",LH29)))</formula>
    </cfRule>
  </conditionalFormatting>
  <conditionalFormatting sqref="A30">
    <cfRule type="containsText" dxfId="0" priority="13985" operator="between" text=" ">
      <formula>NOT(ISERROR(SEARCH(" ",A30)))</formula>
    </cfRule>
    <cfRule type="containsText" dxfId="1" priority="13986" operator="between" text=" ">
      <formula>NOT(ISERROR(SEARCH(" ",A30)))</formula>
    </cfRule>
  </conditionalFormatting>
  <conditionalFormatting sqref="B30">
    <cfRule type="cellIs" dxfId="2" priority="14278" operator="equal">
      <formula>" "</formula>
    </cfRule>
  </conditionalFormatting>
  <conditionalFormatting sqref="F30">
    <cfRule type="containsText" dxfId="0" priority="13842" operator="between" text=" ">
      <formula>NOT(ISERROR(SEARCH(" ",F30)))</formula>
    </cfRule>
    <cfRule type="containsText" dxfId="1" priority="13843" operator="between" text=" ">
      <formula>NOT(ISERROR(SEARCH(" ",F30)))</formula>
    </cfRule>
  </conditionalFormatting>
  <conditionalFormatting sqref="G30">
    <cfRule type="containsText" dxfId="0" priority="13852" operator="between" text=" ">
      <formula>NOT(ISERROR(SEARCH(" ",G30)))</formula>
    </cfRule>
    <cfRule type="containsText" dxfId="1" priority="13853" operator="between" text=" ">
      <formula>NOT(ISERROR(SEARCH(" ",G30)))</formula>
    </cfRule>
  </conditionalFormatting>
  <conditionalFormatting sqref="X30">
    <cfRule type="colorScale" priority="14280">
      <colorScale>
        <cfvo type="min"/>
        <cfvo type="max"/>
        <color rgb="FFFCFCFF"/>
        <color rgb="FF63BE7B"/>
      </colorScale>
    </cfRule>
    <cfRule type="colorScale" priority="142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30">
    <cfRule type="cellIs" dxfId="2" priority="14302" operator="greaterThan">
      <formula>1</formula>
    </cfRule>
    <cfRule type="containsText" dxfId="0" priority="14303" operator="between" text=" ">
      <formula>NOT(ISERROR(SEARCH(" ",AE30)))</formula>
    </cfRule>
    <cfRule type="containsText" dxfId="1" priority="14304" operator="between" text=" ">
      <formula>NOT(ISERROR(SEARCH(" ",AE30)))</formula>
    </cfRule>
  </conditionalFormatting>
  <conditionalFormatting sqref="AN30:AP30">
    <cfRule type="cellIs" dxfId="4" priority="14279" operator="equal">
      <formula>0</formula>
    </cfRule>
    <cfRule type="containsText" dxfId="0" priority="14298" operator="between" text=" ">
      <formula>NOT(ISERROR(SEARCH(" ",AN30)))</formula>
    </cfRule>
    <cfRule type="containsText" dxfId="1" priority="14299" operator="between" text=" ">
      <formula>NOT(ISERROR(SEARCH(" ",AN30)))</formula>
    </cfRule>
  </conditionalFormatting>
  <conditionalFormatting sqref="AW30">
    <cfRule type="cellIs" dxfId="2" priority="14305" operator="greaterThan">
      <formula>1</formula>
    </cfRule>
    <cfRule type="containsText" dxfId="0" priority="14306" operator="between" text=" ">
      <formula>NOT(ISERROR(SEARCH(" ",AW30)))</formula>
    </cfRule>
    <cfRule type="containsText" dxfId="1" priority="14307" operator="between" text=" ">
      <formula>NOT(ISERROR(SEARCH(" ",AW30)))</formula>
    </cfRule>
  </conditionalFormatting>
  <conditionalFormatting sqref="BE30:BF30">
    <cfRule type="containsText" dxfId="0" priority="14296" operator="between" text=" ">
      <formula>NOT(ISERROR(SEARCH(" ",BE30)))</formula>
    </cfRule>
    <cfRule type="containsText" dxfId="1" priority="14297" operator="between" text=" ">
      <formula>NOT(ISERROR(SEARCH(" ",BE30)))</formula>
    </cfRule>
  </conditionalFormatting>
  <conditionalFormatting sqref="BH30:BI30">
    <cfRule type="containsText" dxfId="0" priority="14300" operator="between" text=" ">
      <formula>NOT(ISERROR(SEARCH(" ",BH30)))</formula>
    </cfRule>
    <cfRule type="containsText" dxfId="1" priority="14301" operator="between" text=" ">
      <formula>NOT(ISERROR(SEARCH(" ",BH30)))</formula>
    </cfRule>
  </conditionalFormatting>
  <conditionalFormatting sqref="BQ30">
    <cfRule type="containsText" dxfId="0" priority="13981" operator="between" text=" ">
      <formula>NOT(ISERROR(SEARCH(" ",BQ30)))</formula>
    </cfRule>
    <cfRule type="containsText" dxfId="1" priority="13982" operator="between" text=" ">
      <formula>NOT(ISERROR(SEARCH(" ",BQ30)))</formula>
    </cfRule>
  </conditionalFormatting>
  <conditionalFormatting sqref="BR30">
    <cfRule type="containsText" dxfId="0" priority="13977" operator="between" text=" ">
      <formula>NOT(ISERROR(SEARCH(" ",BR30)))</formula>
    </cfRule>
    <cfRule type="containsText" dxfId="1" priority="13978" operator="between" text=" ">
      <formula>NOT(ISERROR(SEARCH(" ",BR30)))</formula>
    </cfRule>
  </conditionalFormatting>
  <conditionalFormatting sqref="BS30">
    <cfRule type="containsText" dxfId="0" priority="13953" operator="between" text=" ">
      <formula>NOT(ISERROR(SEARCH(" ",BS30)))</formula>
    </cfRule>
    <cfRule type="containsText" dxfId="1" priority="13954" operator="between" text=" ">
      <formula>NOT(ISERROR(SEARCH(" ",BS30)))</formula>
    </cfRule>
  </conditionalFormatting>
  <conditionalFormatting sqref="BT30:BV30">
    <cfRule type="containsText" dxfId="0" priority="14292" operator="between" text=" ">
      <formula>NOT(ISERROR(SEARCH(" ",BT30)))</formula>
    </cfRule>
    <cfRule type="containsText" dxfId="1" priority="14293" operator="between" text=" ">
      <formula>NOT(ISERROR(SEARCH(" ",BT30)))</formula>
    </cfRule>
  </conditionalFormatting>
  <conditionalFormatting sqref="CP30">
    <cfRule type="cellIs" dxfId="2" priority="89" operator="equal">
      <formula>1</formula>
    </cfRule>
  </conditionalFormatting>
  <conditionalFormatting sqref="EB30:EH30">
    <cfRule type="containsText" dxfId="0" priority="14276" operator="between" text=" ">
      <formula>NOT(ISERROR(SEARCH(" ",EB30)))</formula>
    </cfRule>
    <cfRule type="containsText" dxfId="1" priority="14277" operator="between" text=" ">
      <formula>NOT(ISERROR(SEARCH(" ",EB30)))</formula>
    </cfRule>
  </conditionalFormatting>
  <conditionalFormatting sqref="EW30">
    <cfRule type="containsText" dxfId="0" priority="14285" operator="between" text=" ">
      <formula>NOT(ISERROR(SEARCH(" ",EW30)))</formula>
    </cfRule>
    <cfRule type="containsText" dxfId="1" priority="14286" operator="between" text=" ">
      <formula>NOT(ISERROR(SEARCH(" ",EW30)))</formula>
    </cfRule>
  </conditionalFormatting>
  <conditionalFormatting sqref="EY30">
    <cfRule type="containsText" dxfId="0" priority="14283" operator="between" text=" ">
      <formula>NOT(ISERROR(SEARCH(" ",EY30)))</formula>
    </cfRule>
    <cfRule type="containsText" dxfId="1" priority="14284" operator="between" text=" ">
      <formula>NOT(ISERROR(SEARCH(" ",EY30)))</formula>
    </cfRule>
  </conditionalFormatting>
  <conditionalFormatting sqref="FG30">
    <cfRule type="cellIs" dxfId="2" priority="14137" operator="greaterThan">
      <formula>1</formula>
    </cfRule>
    <cfRule type="colorScale" priority="14138">
      <colorScale>
        <cfvo type="min"/>
        <cfvo type="max"/>
        <color rgb="FFFCFCFF"/>
        <color rgb="FF63BE7B"/>
      </colorScale>
    </cfRule>
    <cfRule type="colorScale" priority="141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30:FJ30">
    <cfRule type="colorScale" priority="14274">
      <colorScale>
        <cfvo type="min"/>
        <cfvo type="max"/>
        <color rgb="FFFCFCFF"/>
        <color rgb="FF63BE7B"/>
      </colorScale>
    </cfRule>
    <cfRule type="colorScale" priority="14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30">
    <cfRule type="cellIs" dxfId="2" priority="14269" operator="greaterThan">
      <formula>1</formula>
    </cfRule>
  </conditionalFormatting>
  <conditionalFormatting sqref="FK30">
    <cfRule type="colorScale" priority="14272">
      <colorScale>
        <cfvo type="min"/>
        <cfvo type="max"/>
        <color rgb="FFFCFCFF"/>
        <color rgb="FF63BE7B"/>
      </colorScale>
    </cfRule>
    <cfRule type="colorScale" priority="14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30">
    <cfRule type="colorScale" priority="14246">
      <colorScale>
        <cfvo type="min"/>
        <cfvo type="max"/>
        <color rgb="FFFCFCFF"/>
        <color rgb="FF63BE7B"/>
      </colorScale>
    </cfRule>
    <cfRule type="colorScale" priority="14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30">
    <cfRule type="cellIs" dxfId="2" priority="14223" operator="greaterThan">
      <formula>1</formula>
    </cfRule>
    <cfRule type="colorScale" priority="14224">
      <colorScale>
        <cfvo type="min"/>
        <cfvo type="max"/>
        <color rgb="FFFCFCFF"/>
        <color rgb="FF63BE7B"/>
      </colorScale>
    </cfRule>
    <cfRule type="colorScale" priority="142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30">
    <cfRule type="colorScale" priority="14170">
      <colorScale>
        <cfvo type="min"/>
        <cfvo type="max"/>
        <color rgb="FFFCFCFF"/>
        <color rgb="FF63BE7B"/>
      </colorScale>
    </cfRule>
    <cfRule type="colorScale" priority="141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30">
    <cfRule type="colorScale" priority="14168">
      <colorScale>
        <cfvo type="min"/>
        <cfvo type="max"/>
        <color rgb="FFFCFCFF"/>
        <color rgb="FF63BE7B"/>
      </colorScale>
    </cfRule>
    <cfRule type="colorScale" priority="141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30">
    <cfRule type="cellIs" dxfId="2" priority="14220" operator="greaterThan">
      <formula>1</formula>
    </cfRule>
    <cfRule type="colorScale" priority="14221">
      <colorScale>
        <cfvo type="min"/>
        <cfvo type="max"/>
        <color rgb="FFFCFCFF"/>
        <color rgb="FF63BE7B"/>
      </colorScale>
    </cfRule>
    <cfRule type="colorScale" priority="142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30">
    <cfRule type="colorScale" priority="14166">
      <colorScale>
        <cfvo type="min"/>
        <cfvo type="max"/>
        <color rgb="FFFCFCFF"/>
        <color rgb="FF63BE7B"/>
      </colorScale>
    </cfRule>
    <cfRule type="colorScale" priority="141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30">
    <cfRule type="colorScale" priority="14164">
      <colorScale>
        <cfvo type="min"/>
        <cfvo type="max"/>
        <color rgb="FFFCFCFF"/>
        <color rgb="FF63BE7B"/>
      </colorScale>
    </cfRule>
    <cfRule type="colorScale" priority="141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30">
    <cfRule type="cellIs" dxfId="2" priority="14217" operator="greaterThan">
      <formula>1</formula>
    </cfRule>
    <cfRule type="colorScale" priority="14218">
      <colorScale>
        <cfvo type="min"/>
        <cfvo type="max"/>
        <color rgb="FFFCFCFF"/>
        <color rgb="FF63BE7B"/>
      </colorScale>
    </cfRule>
    <cfRule type="colorScale" priority="142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30">
    <cfRule type="colorScale" priority="14162">
      <colorScale>
        <cfvo type="min"/>
        <cfvo type="max"/>
        <color rgb="FFFCFCFF"/>
        <color rgb="FF63BE7B"/>
      </colorScale>
    </cfRule>
    <cfRule type="colorScale" priority="141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30">
    <cfRule type="colorScale" priority="14160">
      <colorScale>
        <cfvo type="min"/>
        <cfvo type="max"/>
        <color rgb="FFFCFCFF"/>
        <color rgb="FF63BE7B"/>
      </colorScale>
    </cfRule>
    <cfRule type="colorScale" priority="141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30">
    <cfRule type="cellIs" dxfId="2" priority="14214" operator="greaterThan">
      <formula>1</formula>
    </cfRule>
    <cfRule type="colorScale" priority="14215">
      <colorScale>
        <cfvo type="min"/>
        <cfvo type="max"/>
        <color rgb="FFFCFCFF"/>
        <color rgb="FF63BE7B"/>
      </colorScale>
    </cfRule>
    <cfRule type="colorScale" priority="142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30">
    <cfRule type="colorScale" priority="14158">
      <colorScale>
        <cfvo type="min"/>
        <cfvo type="max"/>
        <color rgb="FFFCFCFF"/>
        <color rgb="FF63BE7B"/>
      </colorScale>
    </cfRule>
    <cfRule type="colorScale" priority="141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30">
    <cfRule type="colorScale" priority="14156">
      <colorScale>
        <cfvo type="min"/>
        <cfvo type="max"/>
        <color rgb="FFFCFCFF"/>
        <color rgb="FF63BE7B"/>
      </colorScale>
    </cfRule>
    <cfRule type="colorScale" priority="141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30">
    <cfRule type="cellIs" dxfId="2" priority="14211" operator="greaterThan">
      <formula>1</formula>
    </cfRule>
    <cfRule type="colorScale" priority="14212">
      <colorScale>
        <cfvo type="min"/>
        <cfvo type="max"/>
        <color rgb="FFFCFCFF"/>
        <color rgb="FF63BE7B"/>
      </colorScale>
    </cfRule>
    <cfRule type="colorScale" priority="142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30">
    <cfRule type="colorScale" priority="14154">
      <colorScale>
        <cfvo type="min"/>
        <cfvo type="max"/>
        <color rgb="FFFCFCFF"/>
        <color rgb="FF63BE7B"/>
      </colorScale>
    </cfRule>
    <cfRule type="colorScale" priority="141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30">
    <cfRule type="colorScale" priority="14152">
      <colorScale>
        <cfvo type="min"/>
        <cfvo type="max"/>
        <color rgb="FFFCFCFF"/>
        <color rgb="FF63BE7B"/>
      </colorScale>
    </cfRule>
    <cfRule type="colorScale" priority="14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30">
    <cfRule type="cellIs" dxfId="2" priority="14208" operator="greaterThan">
      <formula>1</formula>
    </cfRule>
    <cfRule type="colorScale" priority="14209">
      <colorScale>
        <cfvo type="min"/>
        <cfvo type="max"/>
        <color rgb="FFFCFCFF"/>
        <color rgb="FF63BE7B"/>
      </colorScale>
    </cfRule>
    <cfRule type="colorScale" priority="142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30">
    <cfRule type="colorScale" priority="14150">
      <colorScale>
        <cfvo type="min"/>
        <cfvo type="max"/>
        <color rgb="FFFCFCFF"/>
        <color rgb="FF63BE7B"/>
      </colorScale>
    </cfRule>
    <cfRule type="colorScale" priority="141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30">
    <cfRule type="colorScale" priority="14148">
      <colorScale>
        <cfvo type="min"/>
        <cfvo type="max"/>
        <color rgb="FFFCFCFF"/>
        <color rgb="FF63BE7B"/>
      </colorScale>
    </cfRule>
    <cfRule type="colorScale" priority="141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30">
    <cfRule type="cellIs" dxfId="2" priority="14205" operator="greaterThan">
      <formula>1</formula>
    </cfRule>
    <cfRule type="colorScale" priority="14206">
      <colorScale>
        <cfvo type="min"/>
        <cfvo type="max"/>
        <color rgb="FFFCFCFF"/>
        <color rgb="FF63BE7B"/>
      </colorScale>
    </cfRule>
    <cfRule type="colorScale" priority="142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30">
    <cfRule type="colorScale" priority="14146">
      <colorScale>
        <cfvo type="min"/>
        <cfvo type="max"/>
        <color rgb="FFFCFCFF"/>
        <color rgb="FF63BE7B"/>
      </colorScale>
    </cfRule>
    <cfRule type="colorScale" priority="141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30">
    <cfRule type="colorScale" priority="14144">
      <colorScale>
        <cfvo type="min"/>
        <cfvo type="max"/>
        <color rgb="FFFCFCFF"/>
        <color rgb="FF63BE7B"/>
      </colorScale>
    </cfRule>
    <cfRule type="colorScale" priority="141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30">
    <cfRule type="cellIs" dxfId="2" priority="14202" operator="greaterThan">
      <formula>1</formula>
    </cfRule>
    <cfRule type="colorScale" priority="14203">
      <colorScale>
        <cfvo type="min"/>
        <cfvo type="max"/>
        <color rgb="FFFCFCFF"/>
        <color rgb="FF63BE7B"/>
      </colorScale>
    </cfRule>
    <cfRule type="colorScale" priority="14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30">
    <cfRule type="colorScale" priority="14142">
      <colorScale>
        <cfvo type="min"/>
        <cfvo type="max"/>
        <color rgb="FFFCFCFF"/>
        <color rgb="FF63BE7B"/>
      </colorScale>
    </cfRule>
    <cfRule type="colorScale" priority="14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30">
    <cfRule type="colorScale" priority="14140">
      <colorScale>
        <cfvo type="min"/>
        <cfvo type="max"/>
        <color rgb="FFFCFCFF"/>
        <color rgb="FF63BE7B"/>
      </colorScale>
    </cfRule>
    <cfRule type="colorScale" priority="141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30">
    <cfRule type="cellIs" dxfId="2" priority="14199" operator="greaterThan">
      <formula>1</formula>
    </cfRule>
    <cfRule type="colorScale" priority="14200">
      <colorScale>
        <cfvo type="min"/>
        <cfvo type="max"/>
        <color rgb="FFFCFCFF"/>
        <color rgb="FF63BE7B"/>
      </colorScale>
    </cfRule>
    <cfRule type="colorScale" priority="14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30">
    <cfRule type="colorScale" priority="14270">
      <colorScale>
        <cfvo type="min"/>
        <cfvo type="max"/>
        <color rgb="FFFCFCFF"/>
        <color rgb="FF63BE7B"/>
      </colorScale>
    </cfRule>
    <cfRule type="colorScale" priority="14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30">
    <cfRule type="colorScale" priority="14244">
      <colorScale>
        <cfvo type="min"/>
        <cfvo type="max"/>
        <color rgb="FFFCFCFF"/>
        <color rgb="FF63BE7B"/>
      </colorScale>
    </cfRule>
    <cfRule type="colorScale" priority="142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30">
    <cfRule type="cellIs" dxfId="2" priority="14266" operator="greaterThan">
      <formula>1</formula>
    </cfRule>
    <cfRule type="colorScale" priority="14267">
      <colorScale>
        <cfvo type="min"/>
        <cfvo type="max"/>
        <color rgb="FFFCFCFF"/>
        <color rgb="FF63BE7B"/>
      </colorScale>
    </cfRule>
    <cfRule type="colorScale" priority="14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30">
    <cfRule type="colorScale" priority="14264">
      <colorScale>
        <cfvo type="min"/>
        <cfvo type="max"/>
        <color rgb="FFFCFCFF"/>
        <color rgb="FF63BE7B"/>
      </colorScale>
    </cfRule>
    <cfRule type="colorScale" priority="14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30">
    <cfRule type="colorScale" priority="14242">
      <colorScale>
        <cfvo type="min"/>
        <cfvo type="max"/>
        <color rgb="FFFCFCFF"/>
        <color rgb="FF63BE7B"/>
      </colorScale>
    </cfRule>
    <cfRule type="colorScale" priority="142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30">
    <cfRule type="cellIs" dxfId="2" priority="14196" operator="greaterThan">
      <formula>1</formula>
    </cfRule>
    <cfRule type="colorScale" priority="14197">
      <colorScale>
        <cfvo type="min"/>
        <cfvo type="max"/>
        <color rgb="FFFCFCFF"/>
        <color rgb="FF63BE7B"/>
      </colorScale>
    </cfRule>
    <cfRule type="colorScale" priority="141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30">
    <cfRule type="colorScale" priority="14262">
      <colorScale>
        <cfvo type="min"/>
        <cfvo type="max"/>
        <color rgb="FFFCFCFF"/>
        <color rgb="FF63BE7B"/>
      </colorScale>
    </cfRule>
    <cfRule type="colorScale" priority="142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30">
    <cfRule type="colorScale" priority="14240">
      <colorScale>
        <cfvo type="min"/>
        <cfvo type="max"/>
        <color rgb="FFFCFCFF"/>
        <color rgb="FF63BE7B"/>
      </colorScale>
    </cfRule>
    <cfRule type="colorScale" priority="142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30">
    <cfRule type="cellIs" dxfId="2" priority="14193" operator="greaterThan">
      <formula>1</formula>
    </cfRule>
    <cfRule type="colorScale" priority="14194">
      <colorScale>
        <cfvo type="min"/>
        <cfvo type="max"/>
        <color rgb="FFFCFCFF"/>
        <color rgb="FF63BE7B"/>
      </colorScale>
    </cfRule>
    <cfRule type="colorScale" priority="141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30">
    <cfRule type="colorScale" priority="14260">
      <colorScale>
        <cfvo type="min"/>
        <cfvo type="max"/>
        <color rgb="FFFCFCFF"/>
        <color rgb="FF63BE7B"/>
      </colorScale>
    </cfRule>
    <cfRule type="colorScale" priority="14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30">
    <cfRule type="colorScale" priority="14238">
      <colorScale>
        <cfvo type="min"/>
        <cfvo type="max"/>
        <color rgb="FFFCFCFF"/>
        <color rgb="FF63BE7B"/>
      </colorScale>
    </cfRule>
    <cfRule type="colorScale" priority="142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30">
    <cfRule type="cellIs" dxfId="2" priority="14190" operator="greaterThan">
      <formula>1</formula>
    </cfRule>
    <cfRule type="colorScale" priority="14191">
      <colorScale>
        <cfvo type="min"/>
        <cfvo type="max"/>
        <color rgb="FFFCFCFF"/>
        <color rgb="FF63BE7B"/>
      </colorScale>
    </cfRule>
    <cfRule type="colorScale" priority="14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30">
    <cfRule type="colorScale" priority="14258">
      <colorScale>
        <cfvo type="min"/>
        <cfvo type="max"/>
        <color rgb="FFFCFCFF"/>
        <color rgb="FF63BE7B"/>
      </colorScale>
    </cfRule>
    <cfRule type="colorScale" priority="14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30">
    <cfRule type="colorScale" priority="14236">
      <colorScale>
        <cfvo type="min"/>
        <cfvo type="max"/>
        <color rgb="FFFCFCFF"/>
        <color rgb="FF63BE7B"/>
      </colorScale>
    </cfRule>
    <cfRule type="colorScale" priority="14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30">
    <cfRule type="cellIs" dxfId="2" priority="14187" operator="greaterThan">
      <formula>1</formula>
    </cfRule>
    <cfRule type="colorScale" priority="14188">
      <colorScale>
        <cfvo type="min"/>
        <cfvo type="max"/>
        <color rgb="FFFCFCFF"/>
        <color rgb="FF63BE7B"/>
      </colorScale>
    </cfRule>
    <cfRule type="colorScale" priority="141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30">
    <cfRule type="colorScale" priority="14256">
      <colorScale>
        <cfvo type="min"/>
        <cfvo type="max"/>
        <color rgb="FFFCFCFF"/>
        <color rgb="FF63BE7B"/>
      </colorScale>
    </cfRule>
    <cfRule type="colorScale" priority="14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30">
    <cfRule type="colorScale" priority="14234">
      <colorScale>
        <cfvo type="min"/>
        <cfvo type="max"/>
        <color rgb="FFFCFCFF"/>
        <color rgb="FF63BE7B"/>
      </colorScale>
    </cfRule>
    <cfRule type="colorScale" priority="14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30">
    <cfRule type="cellIs" dxfId="2" priority="14184" operator="greaterThan">
      <formula>1</formula>
    </cfRule>
    <cfRule type="colorScale" priority="14185">
      <colorScale>
        <cfvo type="min"/>
        <cfvo type="max"/>
        <color rgb="FFFCFCFF"/>
        <color rgb="FF63BE7B"/>
      </colorScale>
    </cfRule>
    <cfRule type="colorScale" priority="141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30">
    <cfRule type="colorScale" priority="14254">
      <colorScale>
        <cfvo type="min"/>
        <cfvo type="max"/>
        <color rgb="FFFCFCFF"/>
        <color rgb="FF63BE7B"/>
      </colorScale>
    </cfRule>
    <cfRule type="colorScale" priority="142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30">
    <cfRule type="colorScale" priority="14232">
      <colorScale>
        <cfvo type="min"/>
        <cfvo type="max"/>
        <color rgb="FFFCFCFF"/>
        <color rgb="FF63BE7B"/>
      </colorScale>
    </cfRule>
    <cfRule type="colorScale" priority="142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30">
    <cfRule type="cellIs" dxfId="2" priority="14181" operator="greaterThan">
      <formula>1</formula>
    </cfRule>
    <cfRule type="colorScale" priority="14182">
      <colorScale>
        <cfvo type="min"/>
        <cfvo type="max"/>
        <color rgb="FFFCFCFF"/>
        <color rgb="FF63BE7B"/>
      </colorScale>
    </cfRule>
    <cfRule type="colorScale" priority="14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30">
    <cfRule type="colorScale" priority="14252">
      <colorScale>
        <cfvo type="min"/>
        <cfvo type="max"/>
        <color rgb="FFFCFCFF"/>
        <color rgb="FF63BE7B"/>
      </colorScale>
    </cfRule>
    <cfRule type="colorScale" priority="142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30">
    <cfRule type="colorScale" priority="14230">
      <colorScale>
        <cfvo type="min"/>
        <cfvo type="max"/>
        <color rgb="FFFCFCFF"/>
        <color rgb="FF63BE7B"/>
      </colorScale>
    </cfRule>
    <cfRule type="colorScale" priority="142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30">
    <cfRule type="cellIs" dxfId="2" priority="14178" operator="greaterThan">
      <formula>1</formula>
    </cfRule>
    <cfRule type="colorScale" priority="14179">
      <colorScale>
        <cfvo type="min"/>
        <cfvo type="max"/>
        <color rgb="FFFCFCFF"/>
        <color rgb="FF63BE7B"/>
      </colorScale>
    </cfRule>
    <cfRule type="colorScale" priority="141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30">
    <cfRule type="colorScale" priority="14250">
      <colorScale>
        <cfvo type="min"/>
        <cfvo type="max"/>
        <color rgb="FFFCFCFF"/>
        <color rgb="FF63BE7B"/>
      </colorScale>
    </cfRule>
    <cfRule type="colorScale" priority="142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30">
    <cfRule type="colorScale" priority="14228">
      <colorScale>
        <cfvo type="min"/>
        <cfvo type="max"/>
        <color rgb="FFFCFCFF"/>
        <color rgb="FF63BE7B"/>
      </colorScale>
    </cfRule>
    <cfRule type="colorScale" priority="142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30">
    <cfRule type="cellIs" dxfId="2" priority="14175" operator="greaterThan">
      <formula>1</formula>
    </cfRule>
    <cfRule type="colorScale" priority="14176">
      <colorScale>
        <cfvo type="min"/>
        <cfvo type="max"/>
        <color rgb="FFFCFCFF"/>
        <color rgb="FF63BE7B"/>
      </colorScale>
    </cfRule>
    <cfRule type="colorScale" priority="141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30">
    <cfRule type="colorScale" priority="14248">
      <colorScale>
        <cfvo type="min"/>
        <cfvo type="max"/>
        <color rgb="FFFCFCFF"/>
        <color rgb="FF63BE7B"/>
      </colorScale>
    </cfRule>
    <cfRule type="colorScale" priority="14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30">
    <cfRule type="colorScale" priority="14226">
      <colorScale>
        <cfvo type="min"/>
        <cfvo type="max"/>
        <color rgb="FFFCFCFF"/>
        <color rgb="FF63BE7B"/>
      </colorScale>
    </cfRule>
    <cfRule type="colorScale" priority="142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30">
    <cfRule type="cellIs" dxfId="2" priority="14172" operator="greaterThan">
      <formula>1</formula>
    </cfRule>
    <cfRule type="colorScale" priority="14173">
      <colorScale>
        <cfvo type="min"/>
        <cfvo type="max"/>
        <color rgb="FFFCFCFF"/>
        <color rgb="FF63BE7B"/>
      </colorScale>
    </cfRule>
    <cfRule type="colorScale" priority="141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30:HU30">
    <cfRule type="containsText" dxfId="0" priority="14126" operator="between" text=" ">
      <formula>NOT(ISERROR(SEARCH(" ",HQ30)))</formula>
    </cfRule>
    <cfRule type="containsText" dxfId="1" priority="14127" operator="between" text=" ">
      <formula>NOT(ISERROR(SEARCH(" ",HQ30)))</formula>
    </cfRule>
  </conditionalFormatting>
  <conditionalFormatting sqref="HV30">
    <cfRule type="cellIs" dxfId="2" priority="14027" operator="greaterThan">
      <formula>1</formula>
    </cfRule>
    <cfRule type="colorScale" priority="14028">
      <colorScale>
        <cfvo type="min"/>
        <cfvo type="max"/>
        <color rgb="FFFCFCFF"/>
        <color rgb="FF63BE7B"/>
      </colorScale>
    </cfRule>
    <cfRule type="colorScale" priority="140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30:HY30">
    <cfRule type="colorScale" priority="14124">
      <colorScale>
        <cfvo type="min"/>
        <cfvo type="max"/>
        <color rgb="FFFCFCFF"/>
        <color rgb="FF63BE7B"/>
      </colorScale>
    </cfRule>
    <cfRule type="colorScale" priority="14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30">
    <cfRule type="cellIs" dxfId="2" priority="14121" operator="greaterThan">
      <formula>1</formula>
    </cfRule>
  </conditionalFormatting>
  <conditionalFormatting sqref="HZ30">
    <cfRule type="colorScale" priority="14122">
      <colorScale>
        <cfvo type="min"/>
        <cfvo type="max"/>
        <color rgb="FFFCFCFF"/>
        <color rgb="FF63BE7B"/>
      </colorScale>
    </cfRule>
    <cfRule type="colorScale" priority="141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30">
    <cfRule type="colorScale" priority="14116">
      <colorScale>
        <cfvo type="min"/>
        <cfvo type="max"/>
        <color rgb="FFFCFCFF"/>
        <color rgb="FF63BE7B"/>
      </colorScale>
    </cfRule>
    <cfRule type="colorScale" priority="14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30">
    <cfRule type="cellIs" dxfId="2" priority="14113" operator="greaterThan">
      <formula>1</formula>
    </cfRule>
    <cfRule type="colorScale" priority="14114">
      <colorScale>
        <cfvo type="min"/>
        <cfvo type="max"/>
        <color rgb="FFFCFCFF"/>
        <color rgb="FF63BE7B"/>
      </colorScale>
    </cfRule>
    <cfRule type="colorScale" priority="14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30">
    <cfRule type="colorScale" priority="14060">
      <colorScale>
        <cfvo type="min"/>
        <cfvo type="max"/>
        <color rgb="FFFCFCFF"/>
        <color rgb="FF63BE7B"/>
      </colorScale>
    </cfRule>
    <cfRule type="colorScale" priority="140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30">
    <cfRule type="colorScale" priority="14058">
      <colorScale>
        <cfvo type="min"/>
        <cfvo type="max"/>
        <color rgb="FFFCFCFF"/>
        <color rgb="FF63BE7B"/>
      </colorScale>
    </cfRule>
    <cfRule type="colorScale" priority="140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30">
    <cfRule type="cellIs" dxfId="2" priority="14110" operator="greaterThan">
      <formula>1</formula>
    </cfRule>
    <cfRule type="colorScale" priority="14111">
      <colorScale>
        <cfvo type="min"/>
        <cfvo type="max"/>
        <color rgb="FFFCFCFF"/>
        <color rgb="FF63BE7B"/>
      </colorScale>
    </cfRule>
    <cfRule type="colorScale" priority="14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30">
    <cfRule type="colorScale" priority="14056">
      <colorScale>
        <cfvo type="min"/>
        <cfvo type="max"/>
        <color rgb="FFFCFCFF"/>
        <color rgb="FF63BE7B"/>
      </colorScale>
    </cfRule>
    <cfRule type="colorScale" priority="140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30">
    <cfRule type="colorScale" priority="14054">
      <colorScale>
        <cfvo type="min"/>
        <cfvo type="max"/>
        <color rgb="FFFCFCFF"/>
        <color rgb="FF63BE7B"/>
      </colorScale>
    </cfRule>
    <cfRule type="colorScale" priority="140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30">
    <cfRule type="cellIs" dxfId="2" priority="14107" operator="greaterThan">
      <formula>1</formula>
    </cfRule>
    <cfRule type="colorScale" priority="14108">
      <colorScale>
        <cfvo type="min"/>
        <cfvo type="max"/>
        <color rgb="FFFCFCFF"/>
        <color rgb="FF63BE7B"/>
      </colorScale>
    </cfRule>
    <cfRule type="colorScale" priority="141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30">
    <cfRule type="colorScale" priority="14052">
      <colorScale>
        <cfvo type="min"/>
        <cfvo type="max"/>
        <color rgb="FFFCFCFF"/>
        <color rgb="FF63BE7B"/>
      </colorScale>
    </cfRule>
    <cfRule type="colorScale" priority="14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30">
    <cfRule type="colorScale" priority="14050">
      <colorScale>
        <cfvo type="min"/>
        <cfvo type="max"/>
        <color rgb="FFFCFCFF"/>
        <color rgb="FF63BE7B"/>
      </colorScale>
    </cfRule>
    <cfRule type="colorScale" priority="14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30">
    <cfRule type="cellIs" dxfId="2" priority="14104" operator="greaterThan">
      <formula>1</formula>
    </cfRule>
    <cfRule type="colorScale" priority="14105">
      <colorScale>
        <cfvo type="min"/>
        <cfvo type="max"/>
        <color rgb="FFFCFCFF"/>
        <color rgb="FF63BE7B"/>
      </colorScale>
    </cfRule>
    <cfRule type="colorScale" priority="141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30">
    <cfRule type="colorScale" priority="14048">
      <colorScale>
        <cfvo type="min"/>
        <cfvo type="max"/>
        <color rgb="FFFCFCFF"/>
        <color rgb="FF63BE7B"/>
      </colorScale>
    </cfRule>
    <cfRule type="colorScale" priority="140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30">
    <cfRule type="colorScale" priority="14046">
      <colorScale>
        <cfvo type="min"/>
        <cfvo type="max"/>
        <color rgb="FFFCFCFF"/>
        <color rgb="FF63BE7B"/>
      </colorScale>
    </cfRule>
    <cfRule type="colorScale" priority="140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30">
    <cfRule type="cellIs" dxfId="2" priority="14101" operator="greaterThan">
      <formula>1</formula>
    </cfRule>
    <cfRule type="colorScale" priority="14102">
      <colorScale>
        <cfvo type="min"/>
        <cfvo type="max"/>
        <color rgb="FFFCFCFF"/>
        <color rgb="FF63BE7B"/>
      </colorScale>
    </cfRule>
    <cfRule type="colorScale" priority="14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30">
    <cfRule type="colorScale" priority="14044">
      <colorScale>
        <cfvo type="min"/>
        <cfvo type="max"/>
        <color rgb="FFFCFCFF"/>
        <color rgb="FF63BE7B"/>
      </colorScale>
    </cfRule>
    <cfRule type="colorScale" priority="140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30">
    <cfRule type="colorScale" priority="14042">
      <colorScale>
        <cfvo type="min"/>
        <cfvo type="max"/>
        <color rgb="FFFCFCFF"/>
        <color rgb="FF63BE7B"/>
      </colorScale>
    </cfRule>
    <cfRule type="colorScale" priority="140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30">
    <cfRule type="cellIs" dxfId="2" priority="14098" operator="greaterThan">
      <formula>1</formula>
    </cfRule>
    <cfRule type="colorScale" priority="14099">
      <colorScale>
        <cfvo type="min"/>
        <cfvo type="max"/>
        <color rgb="FFFCFCFF"/>
        <color rgb="FF63BE7B"/>
      </colorScale>
    </cfRule>
    <cfRule type="colorScale" priority="141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30">
    <cfRule type="colorScale" priority="14040">
      <colorScale>
        <cfvo type="min"/>
        <cfvo type="max"/>
        <color rgb="FFFCFCFF"/>
        <color rgb="FF63BE7B"/>
      </colorScale>
    </cfRule>
    <cfRule type="colorScale" priority="140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30">
    <cfRule type="colorScale" priority="14038">
      <colorScale>
        <cfvo type="min"/>
        <cfvo type="max"/>
        <color rgb="FFFCFCFF"/>
        <color rgb="FF63BE7B"/>
      </colorScale>
    </cfRule>
    <cfRule type="colorScale" priority="140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30">
    <cfRule type="cellIs" dxfId="2" priority="14095" operator="greaterThan">
      <formula>1</formula>
    </cfRule>
    <cfRule type="colorScale" priority="14096">
      <colorScale>
        <cfvo type="min"/>
        <cfvo type="max"/>
        <color rgb="FFFCFCFF"/>
        <color rgb="FF63BE7B"/>
      </colorScale>
    </cfRule>
    <cfRule type="colorScale" priority="140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30">
    <cfRule type="colorScale" priority="14036">
      <colorScale>
        <cfvo type="min"/>
        <cfvo type="max"/>
        <color rgb="FFFCFCFF"/>
        <color rgb="FF63BE7B"/>
      </colorScale>
    </cfRule>
    <cfRule type="colorScale" priority="140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30">
    <cfRule type="colorScale" priority="14034">
      <colorScale>
        <cfvo type="min"/>
        <cfvo type="max"/>
        <color rgb="FFFCFCFF"/>
        <color rgb="FF63BE7B"/>
      </colorScale>
    </cfRule>
    <cfRule type="colorScale" priority="140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30">
    <cfRule type="cellIs" dxfId="2" priority="14092" operator="greaterThan">
      <formula>1</formula>
    </cfRule>
    <cfRule type="colorScale" priority="14093">
      <colorScale>
        <cfvo type="min"/>
        <cfvo type="max"/>
        <color rgb="FFFCFCFF"/>
        <color rgb="FF63BE7B"/>
      </colorScale>
    </cfRule>
    <cfRule type="colorScale" priority="140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30">
    <cfRule type="colorScale" priority="14032">
      <colorScale>
        <cfvo type="min"/>
        <cfvo type="max"/>
        <color rgb="FFFCFCFF"/>
        <color rgb="FF63BE7B"/>
      </colorScale>
    </cfRule>
    <cfRule type="colorScale" priority="140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30">
    <cfRule type="colorScale" priority="14030">
      <colorScale>
        <cfvo type="min"/>
        <cfvo type="max"/>
        <color rgb="FFFCFCFF"/>
        <color rgb="FF63BE7B"/>
      </colorScale>
    </cfRule>
    <cfRule type="colorScale" priority="140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30">
    <cfRule type="cellIs" dxfId="2" priority="14089" operator="greaterThan">
      <formula>1</formula>
    </cfRule>
    <cfRule type="colorScale" priority="14090">
      <colorScale>
        <cfvo type="min"/>
        <cfvo type="max"/>
        <color rgb="FFFCFCFF"/>
        <color rgb="FF63BE7B"/>
      </colorScale>
    </cfRule>
    <cfRule type="colorScale" priority="140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30">
    <cfRule type="colorScale" priority="14025">
      <colorScale>
        <cfvo type="min"/>
        <cfvo type="max"/>
        <color rgb="FFFCFCFF"/>
        <color rgb="FF63BE7B"/>
      </colorScale>
    </cfRule>
    <cfRule type="colorScale" priority="140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30">
    <cfRule type="colorScale" priority="14005">
      <colorScale>
        <cfvo type="min"/>
        <cfvo type="max"/>
        <color rgb="FFFCFCFF"/>
        <color rgb="FF63BE7B"/>
      </colorScale>
    </cfRule>
    <cfRule type="colorScale" priority="14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30">
    <cfRule type="cellIs" dxfId="2" priority="14118" operator="greaterThan">
      <formula>1</formula>
    </cfRule>
    <cfRule type="colorScale" priority="14119">
      <colorScale>
        <cfvo type="min"/>
        <cfvo type="max"/>
        <color rgb="FFFCFCFF"/>
        <color rgb="FF63BE7B"/>
      </colorScale>
    </cfRule>
    <cfRule type="colorScale" priority="14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30">
    <cfRule type="colorScale" priority="14023">
      <colorScale>
        <cfvo type="min"/>
        <cfvo type="max"/>
        <color rgb="FFFCFCFF"/>
        <color rgb="FF63BE7B"/>
      </colorScale>
    </cfRule>
    <cfRule type="colorScale" priority="140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30">
    <cfRule type="colorScale" priority="14003">
      <colorScale>
        <cfvo type="min"/>
        <cfvo type="max"/>
        <color rgb="FFFCFCFF"/>
        <color rgb="FF63BE7B"/>
      </colorScale>
    </cfRule>
    <cfRule type="colorScale" priority="14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30">
    <cfRule type="cellIs" dxfId="2" priority="14086" operator="greaterThan">
      <formula>1</formula>
    </cfRule>
    <cfRule type="colorScale" priority="14087">
      <colorScale>
        <cfvo type="min"/>
        <cfvo type="max"/>
        <color rgb="FFFCFCFF"/>
        <color rgb="FF63BE7B"/>
      </colorScale>
    </cfRule>
    <cfRule type="colorScale" priority="140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30">
    <cfRule type="colorScale" priority="14021">
      <colorScale>
        <cfvo type="min"/>
        <cfvo type="max"/>
        <color rgb="FFFCFCFF"/>
        <color rgb="FF63BE7B"/>
      </colorScale>
    </cfRule>
    <cfRule type="colorScale" priority="140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30">
    <cfRule type="colorScale" priority="14001">
      <colorScale>
        <cfvo type="min"/>
        <cfvo type="max"/>
        <color rgb="FFFCFCFF"/>
        <color rgb="FF63BE7B"/>
      </colorScale>
    </cfRule>
    <cfRule type="colorScale" priority="140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30">
    <cfRule type="cellIs" dxfId="2" priority="14083" operator="greaterThan">
      <formula>1</formula>
    </cfRule>
    <cfRule type="colorScale" priority="14084">
      <colorScale>
        <cfvo type="min"/>
        <cfvo type="max"/>
        <color rgb="FFFCFCFF"/>
        <color rgb="FF63BE7B"/>
      </colorScale>
    </cfRule>
    <cfRule type="colorScale" priority="140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30">
    <cfRule type="colorScale" priority="14019">
      <colorScale>
        <cfvo type="min"/>
        <cfvo type="max"/>
        <color rgb="FFFCFCFF"/>
        <color rgb="FF63BE7B"/>
      </colorScale>
    </cfRule>
    <cfRule type="colorScale" priority="14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30">
    <cfRule type="colorScale" priority="13999">
      <colorScale>
        <cfvo type="min"/>
        <cfvo type="max"/>
        <color rgb="FFFCFCFF"/>
        <color rgb="FF63BE7B"/>
      </colorScale>
    </cfRule>
    <cfRule type="colorScale" priority="140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30">
    <cfRule type="cellIs" dxfId="2" priority="14080" operator="greaterThan">
      <formula>1</formula>
    </cfRule>
    <cfRule type="colorScale" priority="14081">
      <colorScale>
        <cfvo type="min"/>
        <cfvo type="max"/>
        <color rgb="FFFCFCFF"/>
        <color rgb="FF63BE7B"/>
      </colorScale>
    </cfRule>
    <cfRule type="colorScale" priority="140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30">
    <cfRule type="colorScale" priority="14017">
      <colorScale>
        <cfvo type="min"/>
        <cfvo type="max"/>
        <color rgb="FFFCFCFF"/>
        <color rgb="FF63BE7B"/>
      </colorScale>
    </cfRule>
    <cfRule type="colorScale" priority="14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30">
    <cfRule type="colorScale" priority="13997">
      <colorScale>
        <cfvo type="min"/>
        <cfvo type="max"/>
        <color rgb="FFFCFCFF"/>
        <color rgb="FF63BE7B"/>
      </colorScale>
    </cfRule>
    <cfRule type="colorScale" priority="139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30">
    <cfRule type="cellIs" dxfId="2" priority="14077" operator="greaterThan">
      <formula>1</formula>
    </cfRule>
    <cfRule type="colorScale" priority="14078">
      <colorScale>
        <cfvo type="min"/>
        <cfvo type="max"/>
        <color rgb="FFFCFCFF"/>
        <color rgb="FF63BE7B"/>
      </colorScale>
    </cfRule>
    <cfRule type="colorScale" priority="140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30">
    <cfRule type="colorScale" priority="14015">
      <colorScale>
        <cfvo type="min"/>
        <cfvo type="max"/>
        <color rgb="FFFCFCFF"/>
        <color rgb="FF63BE7B"/>
      </colorScale>
    </cfRule>
    <cfRule type="colorScale" priority="140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30">
    <cfRule type="colorScale" priority="13995">
      <colorScale>
        <cfvo type="min"/>
        <cfvo type="max"/>
        <color rgb="FFFCFCFF"/>
        <color rgb="FF63BE7B"/>
      </colorScale>
    </cfRule>
    <cfRule type="colorScale" priority="139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30">
    <cfRule type="cellIs" dxfId="2" priority="14074" operator="greaterThan">
      <formula>1</formula>
    </cfRule>
    <cfRule type="colorScale" priority="14075">
      <colorScale>
        <cfvo type="min"/>
        <cfvo type="max"/>
        <color rgb="FFFCFCFF"/>
        <color rgb="FF63BE7B"/>
      </colorScale>
    </cfRule>
    <cfRule type="colorScale" priority="140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30">
    <cfRule type="colorScale" priority="14013">
      <colorScale>
        <cfvo type="min"/>
        <cfvo type="max"/>
        <color rgb="FFFCFCFF"/>
        <color rgb="FF63BE7B"/>
      </colorScale>
    </cfRule>
    <cfRule type="colorScale" priority="140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30">
    <cfRule type="colorScale" priority="13993">
      <colorScale>
        <cfvo type="min"/>
        <cfvo type="max"/>
        <color rgb="FFFCFCFF"/>
        <color rgb="FF63BE7B"/>
      </colorScale>
    </cfRule>
    <cfRule type="colorScale" priority="139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30">
    <cfRule type="cellIs" dxfId="2" priority="14071" operator="greaterThan">
      <formula>1</formula>
    </cfRule>
    <cfRule type="colorScale" priority="14072">
      <colorScale>
        <cfvo type="min"/>
        <cfvo type="max"/>
        <color rgb="FFFCFCFF"/>
        <color rgb="FF63BE7B"/>
      </colorScale>
    </cfRule>
    <cfRule type="colorScale" priority="140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30">
    <cfRule type="colorScale" priority="14011">
      <colorScale>
        <cfvo type="min"/>
        <cfvo type="max"/>
        <color rgb="FFFCFCFF"/>
        <color rgb="FF63BE7B"/>
      </colorScale>
    </cfRule>
    <cfRule type="colorScale" priority="140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30">
    <cfRule type="colorScale" priority="13991">
      <colorScale>
        <cfvo type="min"/>
        <cfvo type="max"/>
        <color rgb="FFFCFCFF"/>
        <color rgb="FF63BE7B"/>
      </colorScale>
    </cfRule>
    <cfRule type="colorScale" priority="13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30">
    <cfRule type="cellIs" dxfId="2" priority="14068" operator="greaterThan">
      <formula>1</formula>
    </cfRule>
    <cfRule type="colorScale" priority="14069">
      <colorScale>
        <cfvo type="min"/>
        <cfvo type="max"/>
        <color rgb="FFFCFCFF"/>
        <color rgb="FF63BE7B"/>
      </colorScale>
    </cfRule>
    <cfRule type="colorScale" priority="140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30">
    <cfRule type="colorScale" priority="14009">
      <colorScale>
        <cfvo type="min"/>
        <cfvo type="max"/>
        <color rgb="FFFCFCFF"/>
        <color rgb="FF63BE7B"/>
      </colorScale>
    </cfRule>
    <cfRule type="colorScale" priority="140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30">
    <cfRule type="colorScale" priority="13989">
      <colorScale>
        <cfvo type="min"/>
        <cfvo type="max"/>
        <color rgb="FFFCFCFF"/>
        <color rgb="FF63BE7B"/>
      </colorScale>
    </cfRule>
    <cfRule type="colorScale" priority="13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30">
    <cfRule type="cellIs" dxfId="2" priority="14065" operator="greaterThan">
      <formula>1</formula>
    </cfRule>
    <cfRule type="colorScale" priority="14066">
      <colorScale>
        <cfvo type="min"/>
        <cfvo type="max"/>
        <color rgb="FFFCFCFF"/>
        <color rgb="FF63BE7B"/>
      </colorScale>
    </cfRule>
    <cfRule type="colorScale" priority="140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30">
    <cfRule type="colorScale" priority="14007">
      <colorScale>
        <cfvo type="min"/>
        <cfvo type="max"/>
        <color rgb="FFFCFCFF"/>
        <color rgb="FF63BE7B"/>
      </colorScale>
    </cfRule>
    <cfRule type="colorScale" priority="140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30">
    <cfRule type="colorScale" priority="13987">
      <colorScale>
        <cfvo type="min"/>
        <cfvo type="max"/>
        <color rgb="FFFCFCFF"/>
        <color rgb="FF63BE7B"/>
      </colorScale>
    </cfRule>
    <cfRule type="colorScale" priority="139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30">
    <cfRule type="cellIs" dxfId="2" priority="14062" operator="greaterThan">
      <formula>1</formula>
    </cfRule>
    <cfRule type="colorScale" priority="14063">
      <colorScale>
        <cfvo type="min"/>
        <cfvo type="max"/>
        <color rgb="FFFCFCFF"/>
        <color rgb="FF63BE7B"/>
      </colorScale>
    </cfRule>
    <cfRule type="colorScale" priority="140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E30">
    <cfRule type="containsText" dxfId="0" priority="14128" operator="between" text=" ">
      <formula>NOT(ISERROR(SEARCH(" ",KE30)))</formula>
    </cfRule>
    <cfRule type="containsText" dxfId="1" priority="14129" operator="between" text=" ">
      <formula>NOT(ISERROR(SEARCH(" ",KE30)))</formula>
    </cfRule>
  </conditionalFormatting>
  <conditionalFormatting sqref="KI30:LB30">
    <cfRule type="cellIs" dxfId="2" priority="14130" operator="greaterThan">
      <formula>0.31</formula>
    </cfRule>
    <cfRule type="cellIs" dxfId="2" priority="14131" operator="greaterThan">
      <formula>0.31</formula>
    </cfRule>
    <cfRule type="cellIs" dxfId="2" priority="14132" operator="greaterThan">
      <formula>0.31</formula>
    </cfRule>
    <cfRule type="cellIs" dxfId="2" priority="14133" operator="greaterThan">
      <formula>0.31</formula>
    </cfRule>
    <cfRule type="cellIs" dxfId="2" priority="14134" operator="greaterThan">
      <formula>0.3</formula>
    </cfRule>
    <cfRule type="cellIs" dxfId="2" priority="14135" operator="greaterThan">
      <formula>1</formula>
    </cfRule>
    <cfRule type="cellIs" dxfId="5" priority="14136" operator="equal">
      <formula>0</formula>
    </cfRule>
  </conditionalFormatting>
  <conditionalFormatting sqref="LH30:LI30">
    <cfRule type="containsText" dxfId="0" priority="4995" operator="between" text=" ">
      <formula>NOT(ISERROR(SEARCH(" ",LH30)))</formula>
    </cfRule>
    <cfRule type="containsText" dxfId="1" priority="4996" operator="between" text=" ">
      <formula>NOT(ISERROR(SEARCH(" ",LH30)))</formula>
    </cfRule>
  </conditionalFormatting>
  <conditionalFormatting sqref="LN30">
    <cfRule type="containsText" dxfId="0" priority="516" operator="between" text=" ">
      <formula>NOT(ISERROR(SEARCH(" ",LN30)))</formula>
    </cfRule>
    <cfRule type="containsText" dxfId="1" priority="517" operator="between" text=" ">
      <formula>NOT(ISERROR(SEARCH(" ",LN30)))</formula>
    </cfRule>
  </conditionalFormatting>
  <conditionalFormatting sqref="G31">
    <cfRule type="containsText" dxfId="0" priority="13850" operator="between" text=" ">
      <formula>NOT(ISERROR(SEARCH(" ",G31)))</formula>
    </cfRule>
    <cfRule type="containsText" dxfId="1" priority="13851" operator="between" text=" ">
      <formula>NOT(ISERROR(SEARCH(" ",G31)))</formula>
    </cfRule>
  </conditionalFormatting>
  <conditionalFormatting sqref="CP31">
    <cfRule type="cellIs" dxfId="2" priority="26" operator="equal">
      <formula>1</formula>
    </cfRule>
  </conditionalFormatting>
  <conditionalFormatting sqref="BQ32">
    <cfRule type="containsText" dxfId="0" priority="14884" operator="between" text=" ">
      <formula>NOT(ISERROR(SEARCH(" ",BQ32)))</formula>
    </cfRule>
    <cfRule type="containsText" dxfId="1" priority="14885" operator="between" text=" ">
      <formula>NOT(ISERROR(SEARCH(" ",BQ32)))</formula>
    </cfRule>
  </conditionalFormatting>
  <conditionalFormatting sqref="CP33">
    <cfRule type="cellIs" dxfId="2" priority="36" operator="equal">
      <formula>1</formula>
    </cfRule>
  </conditionalFormatting>
  <conditionalFormatting sqref="BQ35">
    <cfRule type="containsText" dxfId="0" priority="14864" operator="between" text=" ">
      <formula>NOT(ISERROR(SEARCH(" ",BQ35)))</formula>
    </cfRule>
    <cfRule type="containsText" dxfId="1" priority="14865" operator="between" text=" ">
      <formula>NOT(ISERROR(SEARCH(" ",BQ35)))</formula>
    </cfRule>
  </conditionalFormatting>
  <conditionalFormatting sqref="BR35">
    <cfRule type="containsText" dxfId="0" priority="15127" operator="between" text=" ">
      <formula>NOT(ISERROR(SEARCH(" ",BR35)))</formula>
    </cfRule>
    <cfRule type="containsText" dxfId="1" priority="15128" operator="between" text=" ">
      <formula>NOT(ISERROR(SEARCH(" ",BR35)))</formula>
    </cfRule>
  </conditionalFormatting>
  <conditionalFormatting sqref="CP35">
    <cfRule type="cellIs" dxfId="2" priority="32" operator="equal">
      <formula>1</formula>
    </cfRule>
  </conditionalFormatting>
  <conditionalFormatting sqref="CP36">
    <cfRule type="cellIs" dxfId="2" priority="33" operator="equal">
      <formula>1</formula>
    </cfRule>
  </conditionalFormatting>
  <conditionalFormatting sqref="BR37">
    <cfRule type="containsText" dxfId="0" priority="9362" operator="between" text=" ">
      <formula>NOT(ISERROR(SEARCH(" ",BR37)))</formula>
    </cfRule>
    <cfRule type="containsText" dxfId="1" priority="9363" operator="between" text=" ">
      <formula>NOT(ISERROR(SEARCH(" ",BR37)))</formula>
    </cfRule>
  </conditionalFormatting>
  <conditionalFormatting sqref="CP37">
    <cfRule type="cellIs" dxfId="2" priority="35" operator="equal">
      <formula>1</formula>
    </cfRule>
  </conditionalFormatting>
  <conditionalFormatting sqref="EF38">
    <cfRule type="containsText" dxfId="0" priority="14848" operator="between" text=" ">
      <formula>NOT(ISERROR(SEARCH(" ",EF38)))</formula>
    </cfRule>
    <cfRule type="containsText" dxfId="1" priority="14849" operator="between" text=" ">
      <formula>NOT(ISERROR(SEARCH(" ",EF38)))</formula>
    </cfRule>
  </conditionalFormatting>
  <conditionalFormatting sqref="CP39">
    <cfRule type="cellIs" dxfId="2" priority="34" operator="equal">
      <formula>1</formula>
    </cfRule>
  </conditionalFormatting>
  <conditionalFormatting sqref="EF39">
    <cfRule type="containsText" dxfId="0" priority="14846" operator="between" text=" ">
      <formula>NOT(ISERROR(SEARCH(" ",EF39)))</formula>
    </cfRule>
    <cfRule type="containsText" dxfId="1" priority="14847" operator="between" text=" ">
      <formula>NOT(ISERROR(SEARCH(" ",EF39)))</formula>
    </cfRule>
  </conditionalFormatting>
  <conditionalFormatting sqref="ED40">
    <cfRule type="containsText" dxfId="0" priority="14844" operator="between" text=" ">
      <formula>NOT(ISERROR(SEARCH(" ",ED40)))</formula>
    </cfRule>
    <cfRule type="containsText" dxfId="1" priority="14845" operator="between" text=" ">
      <formula>NOT(ISERROR(SEARCH(" ",ED40)))</formula>
    </cfRule>
  </conditionalFormatting>
  <conditionalFormatting sqref="AI41">
    <cfRule type="cellIs" dxfId="2" priority="13799" operator="equal">
      <formula>0</formula>
    </cfRule>
    <cfRule type="cellIs" dxfId="2" priority="13800" operator="greaterThan">
      <formula>1</formula>
    </cfRule>
    <cfRule type="containsText" dxfId="0" priority="13801" operator="between" text=" ">
      <formula>NOT(ISERROR(SEARCH(" ",AI41)))</formula>
    </cfRule>
    <cfRule type="containsText" dxfId="1" priority="13802" operator="between" text=" ">
      <formula>NOT(ISERROR(SEARCH(" ",AI41)))</formula>
    </cfRule>
    <cfRule type="cellIs" dxfId="4" priority="13803" operator="equal">
      <formula>0</formula>
    </cfRule>
  </conditionalFormatting>
  <conditionalFormatting sqref="BA41">
    <cfRule type="containsText" dxfId="0" priority="13797" operator="between" text=" ">
      <formula>NOT(ISERROR(SEARCH(" ",BA41)))</formula>
    </cfRule>
    <cfRule type="containsText" dxfId="1" priority="13798" operator="between" text=" ">
      <formula>NOT(ISERROR(SEARCH(" ",BA41)))</formula>
    </cfRule>
  </conditionalFormatting>
  <conditionalFormatting sqref="BE41:BF41">
    <cfRule type="containsText" dxfId="0" priority="13795" operator="between" text=" ">
      <formula>NOT(ISERROR(SEARCH(" ",BE41)))</formula>
    </cfRule>
    <cfRule type="containsText" dxfId="1" priority="13796" operator="between" text=" ">
      <formula>NOT(ISERROR(SEARCH(" ",BE41)))</formula>
    </cfRule>
  </conditionalFormatting>
  <conditionalFormatting sqref="BU41:BV41">
    <cfRule type="containsText" dxfId="0" priority="13791" operator="between" text=" ">
      <formula>NOT(ISERROR(SEARCH(" ",BU41)))</formula>
    </cfRule>
    <cfRule type="containsText" dxfId="1" priority="13792" operator="between" text=" ">
      <formula>NOT(ISERROR(SEARCH(" ",BU41)))</formula>
    </cfRule>
  </conditionalFormatting>
  <conditionalFormatting sqref="CA41:CC41">
    <cfRule type="containsText" dxfId="0" priority="9153" operator="between" text=" ">
      <formula>NOT(ISERROR(SEARCH(" ",CA41)))</formula>
    </cfRule>
  </conditionalFormatting>
  <conditionalFormatting sqref="CD41">
    <cfRule type="containsText" dxfId="0" priority="9151" operator="between" text=" ">
      <formula>NOT(ISERROR(SEARCH(" ",CD41)))</formula>
    </cfRule>
  </conditionalFormatting>
  <conditionalFormatting sqref="CF41">
    <cfRule type="containsText" dxfId="0" priority="9152" operator="between" text=" ">
      <formula>NOT(ISERROR(SEARCH(" ",CF41)))</formula>
    </cfRule>
  </conditionalFormatting>
  <conditionalFormatting sqref="CO41">
    <cfRule type="containsText" dxfId="0" priority="609" operator="between" text=" ">
      <formula>NOT(ISERROR(SEARCH(" ",CO41)))</formula>
    </cfRule>
  </conditionalFormatting>
  <conditionalFormatting sqref="CP41">
    <cfRule type="containsText" dxfId="0" priority="49" operator="between" text=" ">
      <formula>NOT(ISERROR(SEARCH(" ",CP41)))</formula>
    </cfRule>
    <cfRule type="containsText" dxfId="1" priority="50" operator="between" text=" ">
      <formula>NOT(ISERROR(SEARCH(" ",CP41)))</formula>
    </cfRule>
  </conditionalFormatting>
  <conditionalFormatting sqref="CQ41">
    <cfRule type="containsText" dxfId="0" priority="547" operator="between" text=" ">
      <formula>NOT(ISERROR(SEARCH(" ",CQ41)))</formula>
    </cfRule>
    <cfRule type="containsText" dxfId="1" priority="548" operator="between" text=" ">
      <formula>NOT(ISERROR(SEARCH(" ",CQ41)))</formula>
    </cfRule>
  </conditionalFormatting>
  <conditionalFormatting sqref="CS41">
    <cfRule type="cellIs" dxfId="2" priority="9349" operator="equal">
      <formula>1</formula>
    </cfRule>
  </conditionalFormatting>
  <conditionalFormatting sqref="DG41:DJ41">
    <cfRule type="cellIs" dxfId="2" priority="963" operator="equal">
      <formula>1</formula>
    </cfRule>
  </conditionalFormatting>
  <conditionalFormatting sqref="B42">
    <cfRule type="cellIs" dxfId="2" priority="13882" operator="equal">
      <formula>" "</formula>
    </cfRule>
  </conditionalFormatting>
  <conditionalFormatting sqref="X42">
    <cfRule type="colorScale" priority="13890">
      <colorScale>
        <cfvo type="min"/>
        <cfvo type="max"/>
        <color rgb="FFFCFCFF"/>
        <color rgb="FF63BE7B"/>
      </colorScale>
    </cfRule>
    <cfRule type="colorScale" priority="13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42">
    <cfRule type="cellIs" dxfId="2" priority="13883" operator="equal">
      <formula>0</formula>
    </cfRule>
    <cfRule type="cellIs" dxfId="2" priority="13884" operator="greaterThan">
      <formula>1</formula>
    </cfRule>
    <cfRule type="containsText" dxfId="0" priority="13885" operator="between" text=" ">
      <formula>NOT(ISERROR(SEARCH(" ",AI42)))</formula>
    </cfRule>
    <cfRule type="containsText" dxfId="1" priority="13886" operator="between" text=" ">
      <formula>NOT(ISERROR(SEARCH(" ",AI42)))</formula>
    </cfRule>
  </conditionalFormatting>
  <conditionalFormatting sqref="AJ42:AL42">
    <cfRule type="cellIs" dxfId="4" priority="13877" operator="equal">
      <formula>0</formula>
    </cfRule>
    <cfRule type="cellIs" dxfId="2" priority="13878" operator="equal">
      <formula>0</formula>
    </cfRule>
    <cfRule type="cellIs" dxfId="2" priority="13879" operator="greaterThan">
      <formula>1</formula>
    </cfRule>
    <cfRule type="containsText" dxfId="0" priority="13880" operator="between" text=" ">
      <formula>NOT(ISERROR(SEARCH(" ",AJ42)))</formula>
    </cfRule>
    <cfRule type="containsText" dxfId="1" priority="13881" operator="between" text=" ">
      <formula>NOT(ISERROR(SEARCH(" ",AJ42)))</formula>
    </cfRule>
  </conditionalFormatting>
  <conditionalFormatting sqref="AX42">
    <cfRule type="containsText" dxfId="0" priority="9232" operator="between" text=" ">
      <formula>NOT(ISERROR(SEARCH(" ",AX42)))</formula>
    </cfRule>
    <cfRule type="containsText" dxfId="1" priority="9233" operator="between" text=" ">
      <formula>NOT(ISERROR(SEARCH(" ",AX42)))</formula>
    </cfRule>
  </conditionalFormatting>
  <conditionalFormatting sqref="BA42">
    <cfRule type="containsText" dxfId="0" priority="1019" operator="between" text=" ">
      <formula>NOT(ISERROR(SEARCH(" ",BA42)))</formula>
    </cfRule>
    <cfRule type="containsText" dxfId="1" priority="1020" operator="between" text=" ">
      <formula>NOT(ISERROR(SEARCH(" ",BA42)))</formula>
    </cfRule>
  </conditionalFormatting>
  <conditionalFormatting sqref="BQ42:BR42">
    <cfRule type="containsText" dxfId="0" priority="13793" operator="between" text=" ">
      <formula>NOT(ISERROR(SEARCH(" ",BQ42)))</formula>
    </cfRule>
    <cfRule type="containsText" dxfId="1" priority="13794" operator="between" text=" ">
      <formula>NOT(ISERROR(SEARCH(" ",BQ42)))</formula>
    </cfRule>
  </conditionalFormatting>
  <conditionalFormatting sqref="BT42:BV42">
    <cfRule type="containsText" dxfId="0" priority="13892" operator="between" text=" ">
      <formula>NOT(ISERROR(SEARCH(" ",BT42)))</formula>
    </cfRule>
    <cfRule type="containsText" dxfId="1" priority="13893" operator="between" text=" ">
      <formula>NOT(ISERROR(SEARCH(" ",BT42)))</formula>
    </cfRule>
  </conditionalFormatting>
  <conditionalFormatting sqref="CA42:CB42">
    <cfRule type="containsText" dxfId="0" priority="9147" operator="between" text=" ">
      <formula>NOT(ISERROR(SEARCH(" ",CA42)))</formula>
    </cfRule>
  </conditionalFormatting>
  <conditionalFormatting sqref="CC42">
    <cfRule type="containsText" dxfId="0" priority="1011" operator="between" text=" ">
      <formula>NOT(ISERROR(SEARCH(" ",CC42)))</formula>
    </cfRule>
  </conditionalFormatting>
  <conditionalFormatting sqref="CD42">
    <cfRule type="containsText" dxfId="0" priority="9145" operator="between" text=" ">
      <formula>NOT(ISERROR(SEARCH(" ",CD42)))</formula>
    </cfRule>
  </conditionalFormatting>
  <conditionalFormatting sqref="CF42">
    <cfRule type="containsText" dxfId="0" priority="9146" operator="between" text=" ">
      <formula>NOT(ISERROR(SEARCH(" ",CF42)))</formula>
    </cfRule>
  </conditionalFormatting>
  <conditionalFormatting sqref="CO42">
    <cfRule type="containsText" dxfId="0" priority="631" operator="between" text=" ">
      <formula>NOT(ISERROR(SEARCH(" ",CO42)))</formula>
    </cfRule>
  </conditionalFormatting>
  <conditionalFormatting sqref="CP42">
    <cfRule type="containsText" dxfId="0" priority="84" operator="between" text=" ">
      <formula>NOT(ISERROR(SEARCH(" ",CP42)))</formula>
    </cfRule>
  </conditionalFormatting>
  <conditionalFormatting sqref="CQ42">
    <cfRule type="containsText" dxfId="0" priority="545" operator="between" text=" ">
      <formula>NOT(ISERROR(SEARCH(" ",CQ42)))</formula>
    </cfRule>
  </conditionalFormatting>
  <conditionalFormatting sqref="CS42">
    <cfRule type="cellIs" dxfId="2" priority="6266" operator="equal">
      <formula>1</formula>
    </cfRule>
    <cfRule type="cellIs" dxfId="2" priority="9348" operator="equal">
      <formula>1</formula>
    </cfRule>
  </conditionalFormatting>
  <conditionalFormatting sqref="DG42">
    <cfRule type="cellIs" dxfId="2" priority="961" operator="equal">
      <formula>1</formula>
    </cfRule>
  </conditionalFormatting>
  <conditionalFormatting sqref="DH42:DI42">
    <cfRule type="cellIs" dxfId="2" priority="826" operator="equal">
      <formula>1</formula>
    </cfRule>
  </conditionalFormatting>
  <conditionalFormatting sqref="DJ42">
    <cfRule type="cellIs" dxfId="2" priority="827" operator="equal">
      <formula>1</formula>
    </cfRule>
  </conditionalFormatting>
  <conditionalFormatting sqref="DL42">
    <cfRule type="cellIs" dxfId="2" priority="948" operator="equal">
      <formula>1</formula>
    </cfRule>
  </conditionalFormatting>
  <conditionalFormatting sqref="DM42:DN42">
    <cfRule type="cellIs" dxfId="2" priority="936" operator="equal">
      <formula>1</formula>
    </cfRule>
  </conditionalFormatting>
  <conditionalFormatting sqref="DQ42">
    <cfRule type="cellIs" dxfId="2" priority="861" operator="equal">
      <formula>1</formula>
    </cfRule>
  </conditionalFormatting>
  <conditionalFormatting sqref="DR42:DS42">
    <cfRule type="cellIs" dxfId="2" priority="853" operator="equal">
      <formula>1</formula>
    </cfRule>
  </conditionalFormatting>
  <conditionalFormatting sqref="DT42">
    <cfRule type="cellIs" dxfId="2" priority="774" operator="equal">
      <formula>1</formula>
    </cfRule>
  </conditionalFormatting>
  <conditionalFormatting sqref="B43">
    <cfRule type="containsText" dxfId="0" priority="15059" operator="between" text=" ">
      <formula>NOT(ISERROR(SEARCH(" ",B43)))</formula>
    </cfRule>
    <cfRule type="containsText" dxfId="1" priority="15060" operator="between" text=" ">
      <formula>NOT(ISERROR(SEARCH(" ",B43)))</formula>
    </cfRule>
  </conditionalFormatting>
  <conditionalFormatting sqref="AX43">
    <cfRule type="containsText" dxfId="0" priority="9230" operator="between" text=" ">
      <formula>NOT(ISERROR(SEARCH(" ",AX43)))</formula>
    </cfRule>
    <cfRule type="containsText" dxfId="1" priority="9231" operator="between" text=" ">
      <formula>NOT(ISERROR(SEARCH(" ",AX43)))</formula>
    </cfRule>
  </conditionalFormatting>
  <conditionalFormatting sqref="BA43">
    <cfRule type="containsText" dxfId="0" priority="1017" operator="between" text=" ">
      <formula>NOT(ISERROR(SEARCH(" ",BA43)))</formula>
    </cfRule>
    <cfRule type="containsText" dxfId="1" priority="1018" operator="between" text=" ">
      <formula>NOT(ISERROR(SEARCH(" ",BA43)))</formula>
    </cfRule>
  </conditionalFormatting>
  <conditionalFormatting sqref="BQ43">
    <cfRule type="containsText" dxfId="0" priority="14860" operator="between" text=" ">
      <formula>NOT(ISERROR(SEARCH(" ",BQ43)))</formula>
    </cfRule>
    <cfRule type="containsText" dxfId="1" priority="14861" operator="between" text=" ">
      <formula>NOT(ISERROR(SEARCH(" ",BQ43)))</formula>
    </cfRule>
  </conditionalFormatting>
  <conditionalFormatting sqref="CD43">
    <cfRule type="containsText" dxfId="0" priority="1009" operator="between" text=" ">
      <formula>NOT(ISERROR(SEARCH(" ",CD43)))</formula>
    </cfRule>
  </conditionalFormatting>
  <conditionalFormatting sqref="CE43">
    <cfRule type="containsText" dxfId="0" priority="1006" operator="between" text=" ">
      <formula>NOT(ISERROR(SEARCH(" ",CE43)))</formula>
    </cfRule>
  </conditionalFormatting>
  <conditionalFormatting sqref="CO43">
    <cfRule type="containsText" dxfId="0" priority="608" operator="between" text=" ">
      <formula>NOT(ISERROR(SEARCH(" ",CO43)))</formula>
    </cfRule>
  </conditionalFormatting>
  <conditionalFormatting sqref="CQ43">
    <cfRule type="containsText" dxfId="0" priority="546" operator="between" text=" ">
      <formula>NOT(ISERROR(SEARCH(" ",CQ43)))</formula>
    </cfRule>
  </conditionalFormatting>
  <conditionalFormatting sqref="CS43">
    <cfRule type="cellIs" dxfId="2" priority="6265" operator="equal">
      <formula>1</formula>
    </cfRule>
    <cfRule type="cellIs" dxfId="2" priority="9347" operator="equal">
      <formula>1</formula>
    </cfRule>
  </conditionalFormatting>
  <conditionalFormatting sqref="DL43:DN43">
    <cfRule type="cellIs" dxfId="2" priority="941" operator="equal">
      <formula>1</formula>
    </cfRule>
  </conditionalFormatting>
  <conditionalFormatting sqref="DO43">
    <cfRule type="cellIs" dxfId="2" priority="927" operator="equal">
      <formula>1</formula>
    </cfRule>
  </conditionalFormatting>
  <conditionalFormatting sqref="DQ43:DS43">
    <cfRule type="cellIs" dxfId="2" priority="857" operator="equal">
      <formula>1</formula>
    </cfRule>
  </conditionalFormatting>
  <conditionalFormatting sqref="DT43">
    <cfRule type="cellIs" dxfId="2" priority="793" operator="equal">
      <formula>1</formula>
    </cfRule>
  </conditionalFormatting>
  <conditionalFormatting sqref="B44">
    <cfRule type="cellIs" dxfId="2" priority="9716" operator="equal">
      <formula>" "</formula>
    </cfRule>
    <cfRule type="containsText" dxfId="0" priority="9717" operator="between" text=" ">
      <formula>NOT(ISERROR(SEARCH(" ",B44)))</formula>
    </cfRule>
    <cfRule type="containsText" dxfId="1" priority="9718" operator="between" text=" ">
      <formula>NOT(ISERROR(SEARCH(" ",B44)))</formula>
    </cfRule>
  </conditionalFormatting>
  <conditionalFormatting sqref="G44">
    <cfRule type="containsText" dxfId="0" priority="9692" operator="between" text=" ">
      <formula>NOT(ISERROR(SEARCH(" ",G44)))</formula>
    </cfRule>
    <cfRule type="containsText" dxfId="1" priority="9693" operator="between" text=" ">
      <formula>NOT(ISERROR(SEARCH(" ",G44)))</formula>
    </cfRule>
  </conditionalFormatting>
  <conditionalFormatting sqref="H44">
    <cfRule type="containsText" dxfId="0" priority="9728" operator="between" text=" ">
      <formula>NOT(ISERROR(SEARCH(" ",H44)))</formula>
    </cfRule>
    <cfRule type="containsText" dxfId="1" priority="9729" operator="between" text=" ">
      <formula>NOT(ISERROR(SEARCH(" ",H44)))</formula>
    </cfRule>
  </conditionalFormatting>
  <conditionalFormatting sqref="X44">
    <cfRule type="colorScale" priority="9751">
      <colorScale>
        <cfvo type="min"/>
        <cfvo type="max"/>
        <color rgb="FFFCFCFF"/>
        <color rgb="FF63BE7B"/>
      </colorScale>
    </cfRule>
    <cfRule type="colorScale" priority="97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44">
    <cfRule type="cellIs" dxfId="2" priority="9734" operator="greaterThan">
      <formula>1</formula>
    </cfRule>
    <cfRule type="containsText" dxfId="0" priority="9735" operator="between" text=" ">
      <formula>NOT(ISERROR(SEARCH(" ",AE44)))</formula>
    </cfRule>
    <cfRule type="containsText" dxfId="1" priority="9736" operator="between" text=" ">
      <formula>NOT(ISERROR(SEARCH(" ",AE44)))</formula>
    </cfRule>
  </conditionalFormatting>
  <conditionalFormatting sqref="AF44">
    <cfRule type="cellIs" dxfId="4" priority="678" operator="equal">
      <formula>0</formula>
    </cfRule>
    <cfRule type="cellIs" dxfId="2" priority="679" operator="equal">
      <formula>0</formula>
    </cfRule>
    <cfRule type="cellIs" dxfId="2" priority="680" operator="greaterThan">
      <formula>1</formula>
    </cfRule>
    <cfRule type="containsText" dxfId="0" priority="681" operator="between" text=" ">
      <formula>NOT(ISERROR(SEARCH(" ",AF44)))</formula>
    </cfRule>
    <cfRule type="containsText" dxfId="1" priority="682" operator="between" text=" ">
      <formula>NOT(ISERROR(SEARCH(" ",AF44)))</formula>
    </cfRule>
  </conditionalFormatting>
  <conditionalFormatting sqref="AG44">
    <cfRule type="cellIs" dxfId="4" priority="9295" operator="equal">
      <formula>0</formula>
    </cfRule>
    <cfRule type="cellIs" dxfId="2" priority="9296" operator="equal">
      <formula>0</formula>
    </cfRule>
    <cfRule type="cellIs" dxfId="2" priority="9297" operator="greaterThan">
      <formula>1</formula>
    </cfRule>
    <cfRule type="containsText" dxfId="0" priority="9298" operator="between" text=" ">
      <formula>NOT(ISERROR(SEARCH(" ",AG44)))</formula>
    </cfRule>
    <cfRule type="containsText" dxfId="1" priority="9299" operator="between" text=" ">
      <formula>NOT(ISERROR(SEARCH(" ",AG44)))</formula>
    </cfRule>
  </conditionalFormatting>
  <conditionalFormatting sqref="AI44">
    <cfRule type="cellIs" dxfId="4" priority="9315" operator="equal">
      <formula>0</formula>
    </cfRule>
    <cfRule type="cellIs" dxfId="2" priority="9316" operator="equal">
      <formula>0</formula>
    </cfRule>
    <cfRule type="cellIs" dxfId="2" priority="9317" operator="greaterThan">
      <formula>1</formula>
    </cfRule>
    <cfRule type="containsText" dxfId="0" priority="9318" operator="between" text=" ">
      <formula>NOT(ISERROR(SEARCH(" ",AI44)))</formula>
    </cfRule>
    <cfRule type="containsText" dxfId="1" priority="9319" operator="between" text=" ">
      <formula>NOT(ISERROR(SEARCH(" ",AI44)))</formula>
    </cfRule>
  </conditionalFormatting>
  <conditionalFormatting sqref="AJ44:AL44">
    <cfRule type="cellIs" dxfId="4" priority="9695" operator="equal">
      <formula>0</formula>
    </cfRule>
    <cfRule type="cellIs" dxfId="2" priority="9696" operator="equal">
      <formula>0</formula>
    </cfRule>
    <cfRule type="cellIs" dxfId="2" priority="9697" operator="greaterThan">
      <formula>1</formula>
    </cfRule>
    <cfRule type="containsText" dxfId="0" priority="9698" operator="between" text=" ">
      <formula>NOT(ISERROR(SEARCH(" ",AJ44)))</formula>
    </cfRule>
    <cfRule type="containsText" dxfId="1" priority="9699" operator="between" text=" ">
      <formula>NOT(ISERROR(SEARCH(" ",AJ44)))</formula>
    </cfRule>
  </conditionalFormatting>
  <conditionalFormatting sqref="AN44:AS44">
    <cfRule type="cellIs" dxfId="4" priority="9719" operator="equal">
      <formula>0</formula>
    </cfRule>
    <cfRule type="containsText" dxfId="0" priority="9730" operator="between" text=" ">
      <formula>NOT(ISERROR(SEARCH(" ",AN44)))</formula>
    </cfRule>
    <cfRule type="containsText" dxfId="1" priority="9731" operator="between" text=" ">
      <formula>NOT(ISERROR(SEARCH(" ",AN44)))</formula>
    </cfRule>
  </conditionalFormatting>
  <conditionalFormatting sqref="AU44">
    <cfRule type="cellIs" dxfId="4" priority="9075" operator="equal">
      <formula>0</formula>
    </cfRule>
    <cfRule type="containsText" dxfId="0" priority="9076" operator="between" text=" ">
      <formula>NOT(ISERROR(SEARCH(" ",AU44)))</formula>
    </cfRule>
    <cfRule type="containsText" dxfId="1" priority="9077" operator="between" text=" ">
      <formula>NOT(ISERROR(SEARCH(" ",AU44)))</formula>
    </cfRule>
  </conditionalFormatting>
  <conditionalFormatting sqref="AW44">
    <cfRule type="cellIs" dxfId="2" priority="9701" operator="greaterThan">
      <formula>1</formula>
    </cfRule>
    <cfRule type="containsText" dxfId="0" priority="9702" operator="between" text=" ">
      <formula>NOT(ISERROR(SEARCH(" ",AW44)))</formula>
    </cfRule>
    <cfRule type="containsText" dxfId="1" priority="9703" operator="between" text=" ">
      <formula>NOT(ISERROR(SEARCH(" ",AW44)))</formula>
    </cfRule>
  </conditionalFormatting>
  <conditionalFormatting sqref="BE44:BF44">
    <cfRule type="containsText" dxfId="0" priority="9726" operator="between" text=" ">
      <formula>NOT(ISERROR(SEARCH(" ",BE44)))</formula>
    </cfRule>
    <cfRule type="containsText" dxfId="1" priority="9727" operator="between" text=" ">
      <formula>NOT(ISERROR(SEARCH(" ",BE44)))</formula>
    </cfRule>
  </conditionalFormatting>
  <conditionalFormatting sqref="BH44:BI44">
    <cfRule type="containsText" dxfId="0" priority="9732" operator="between" text=" ">
      <formula>NOT(ISERROR(SEARCH(" ",BH44)))</formula>
    </cfRule>
    <cfRule type="containsText" dxfId="1" priority="9733" operator="between" text=" ">
      <formula>NOT(ISERROR(SEARCH(" ",BH44)))</formula>
    </cfRule>
  </conditionalFormatting>
  <conditionalFormatting sqref="BJ44">
    <cfRule type="containsText" dxfId="0" priority="9737" operator="between" text=" ">
      <formula>NOT(ISERROR(SEARCH(" ",BJ44)))</formula>
    </cfRule>
    <cfRule type="containsText" dxfId="1" priority="9738" operator="between" text=" ">
      <formula>NOT(ISERROR(SEARCH(" ",BJ44)))</formula>
    </cfRule>
  </conditionalFormatting>
  <conditionalFormatting sqref="BL44">
    <cfRule type="containsText" dxfId="0" priority="729" operator="between" text=" ">
      <formula>NOT(ISERROR(SEARCH(" ",BL44)))</formula>
    </cfRule>
    <cfRule type="containsText" dxfId="1" priority="730" operator="between" text=" ">
      <formula>NOT(ISERROR(SEARCH(" ",BL44)))</formula>
    </cfRule>
  </conditionalFormatting>
  <conditionalFormatting sqref="BQ44">
    <cfRule type="containsText" dxfId="0" priority="9712" operator="between" text=" ">
      <formula>NOT(ISERROR(SEARCH(" ",BQ44)))</formula>
    </cfRule>
    <cfRule type="containsText" dxfId="1" priority="9713" operator="between" text=" ">
      <formula>NOT(ISERROR(SEARCH(" ",BQ44)))</formula>
    </cfRule>
  </conditionalFormatting>
  <conditionalFormatting sqref="BR44">
    <cfRule type="containsText" dxfId="0" priority="9724" operator="between" text=" ">
      <formula>NOT(ISERROR(SEARCH(" ",BR44)))</formula>
    </cfRule>
    <cfRule type="containsText" dxfId="1" priority="9725" operator="between" text=" ">
      <formula>NOT(ISERROR(SEARCH(" ",BR44)))</formula>
    </cfRule>
  </conditionalFormatting>
  <conditionalFormatting sqref="BT44">
    <cfRule type="containsText" dxfId="0" priority="9722" operator="between" text=" ">
      <formula>NOT(ISERROR(SEARCH(" ",BT44)))</formula>
    </cfRule>
    <cfRule type="containsText" dxfId="1" priority="9723" operator="between" text=" ">
      <formula>NOT(ISERROR(SEARCH(" ",BT44)))</formula>
    </cfRule>
  </conditionalFormatting>
  <conditionalFormatting sqref="BU44">
    <cfRule type="containsText" dxfId="0" priority="9218" operator="between" text=" ">
      <formula>NOT(ISERROR(SEARCH(" ",BU44)))</formula>
    </cfRule>
    <cfRule type="containsText" dxfId="1" priority="9219" operator="between" text=" ">
      <formula>NOT(ISERROR(SEARCH(" ",BU44)))</formula>
    </cfRule>
  </conditionalFormatting>
  <conditionalFormatting sqref="BV44">
    <cfRule type="containsText" dxfId="0" priority="9224" operator="between" text=" ">
      <formula>NOT(ISERROR(SEARCH(" ",BV44)))</formula>
    </cfRule>
    <cfRule type="containsText" dxfId="1" priority="9225" operator="between" text=" ">
      <formula>NOT(ISERROR(SEARCH(" ",BV44)))</formula>
    </cfRule>
  </conditionalFormatting>
  <conditionalFormatting sqref="BY44">
    <cfRule type="containsText" dxfId="0" priority="9743" operator="between" text=" ">
      <formula>NOT(ISERROR(SEARCH(" ",BY44)))</formula>
    </cfRule>
    <cfRule type="containsText" dxfId="1" priority="9744" operator="between" text=" ">
      <formula>NOT(ISERROR(SEARCH(" ",BY44)))</formula>
    </cfRule>
  </conditionalFormatting>
  <conditionalFormatting sqref="CA44:CC44">
    <cfRule type="containsText" dxfId="0" priority="9141" operator="between" text=" ">
      <formula>NOT(ISERROR(SEARCH(" ",CA44)))</formula>
    </cfRule>
  </conditionalFormatting>
  <conditionalFormatting sqref="CF44">
    <cfRule type="containsText" dxfId="0" priority="9140" operator="between" text=" ">
      <formula>NOT(ISERROR(SEARCH(" ",CF44)))</formula>
    </cfRule>
  </conditionalFormatting>
  <conditionalFormatting sqref="CG44">
    <cfRule type="containsText" dxfId="0" priority="764" operator="between" text=" ">
      <formula>NOT(ISERROR(SEARCH(" ",CG44)))</formula>
    </cfRule>
  </conditionalFormatting>
  <conditionalFormatting sqref="CO44">
    <cfRule type="containsText" dxfId="0" priority="621" operator="between" text=" ">
      <formula>NOT(ISERROR(SEARCH(" ",CO44)))</formula>
    </cfRule>
  </conditionalFormatting>
  <conditionalFormatting sqref="CP44">
    <cfRule type="containsText" dxfId="0" priority="65" operator="between" text=" ">
      <formula>NOT(ISERROR(SEARCH(" ",CP44)))</formula>
    </cfRule>
  </conditionalFormatting>
  <conditionalFormatting sqref="CQ44">
    <cfRule type="containsText" dxfId="0" priority="575" operator="between" text=" ">
      <formula>NOT(ISERROR(SEARCH(" ",CQ44)))</formula>
    </cfRule>
  </conditionalFormatting>
  <conditionalFormatting sqref="CS44">
    <cfRule type="cellIs" dxfId="2" priority="6264" operator="equal">
      <formula>1</formula>
    </cfRule>
  </conditionalFormatting>
  <conditionalFormatting sqref="DG44:DI44">
    <cfRule type="cellIs" dxfId="2" priority="790" operator="equal">
      <formula>1</formula>
    </cfRule>
  </conditionalFormatting>
  <conditionalFormatting sqref="DJ44">
    <cfRule type="cellIs" dxfId="2" priority="791" operator="equal">
      <formula>1</formula>
    </cfRule>
  </conditionalFormatting>
  <conditionalFormatting sqref="DL44:DN44">
    <cfRule type="cellIs" dxfId="2" priority="785" operator="equal">
      <formula>1</formula>
    </cfRule>
  </conditionalFormatting>
  <conditionalFormatting sqref="DQ44:DS44">
    <cfRule type="cellIs" dxfId="2" priority="784" operator="equal">
      <formula>1</formula>
    </cfRule>
  </conditionalFormatting>
  <conditionalFormatting sqref="DT44">
    <cfRule type="cellIs" dxfId="2" priority="775" operator="equal">
      <formula>1</formula>
    </cfRule>
  </conditionalFormatting>
  <conditionalFormatting sqref="DX44">
    <cfRule type="containsText" dxfId="0" priority="9206" operator="between" text=" ">
      <formula>NOT(ISERROR(SEARCH(" ",DX44)))</formula>
    </cfRule>
    <cfRule type="containsText" dxfId="1" priority="9207" operator="between" text=" ">
      <formula>NOT(ISERROR(SEARCH(" ",DX44)))</formula>
    </cfRule>
    <cfRule type="containsText" dxfId="0" priority="9208" operator="between" text=" ">
      <formula>NOT(ISERROR(SEARCH(" ",DX44)))</formula>
    </cfRule>
    <cfRule type="containsText" dxfId="1" priority="9209" operator="between" text=" ">
      <formula>NOT(ISERROR(SEARCH(" ",DX44)))</formula>
    </cfRule>
  </conditionalFormatting>
  <conditionalFormatting sqref="EA44:EJ44">
    <cfRule type="containsText" dxfId="0" priority="9720" operator="between" text=" ">
      <formula>NOT(ISERROR(SEARCH(" ",EA44)))</formula>
    </cfRule>
    <cfRule type="containsText" dxfId="1" priority="9721" operator="between" text=" ">
      <formula>NOT(ISERROR(SEARCH(" ",EA44)))</formula>
    </cfRule>
  </conditionalFormatting>
  <conditionalFormatting sqref="EL44">
    <cfRule type="cellIs" dxfId="2" priority="9249" operator="equal">
      <formula>0</formula>
    </cfRule>
    <cfRule type="containsText" dxfId="0" priority="9250" operator="between" text=" ">
      <formula>NOT(ISERROR(SEARCH(" ",EL44)))</formula>
    </cfRule>
    <cfRule type="containsText" dxfId="1" priority="9251" operator="between" text=" ">
      <formula>NOT(ISERROR(SEARCH(" ",EL44)))</formula>
    </cfRule>
  </conditionalFormatting>
  <conditionalFormatting sqref="FG44">
    <cfRule type="cellIs" dxfId="2" priority="9753" operator="greaterThan">
      <formula>1</formula>
    </cfRule>
    <cfRule type="colorScale" priority="9754">
      <colorScale>
        <cfvo type="min"/>
        <cfvo type="max"/>
        <color rgb="FFFCFCFF"/>
        <color rgb="FF63BE7B"/>
      </colorScale>
    </cfRule>
    <cfRule type="colorScale" priority="9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44">
    <cfRule type="colorScale" priority="9714">
      <colorScale>
        <cfvo type="min"/>
        <cfvo type="max"/>
        <color rgb="FFFCFCFF"/>
        <color rgb="FF63BE7B"/>
      </colorScale>
    </cfRule>
    <cfRule type="colorScale" priority="9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44:FJ44">
    <cfRule type="colorScale" priority="9756">
      <colorScale>
        <cfvo type="min"/>
        <cfvo type="max"/>
        <color rgb="FFFCFCFF"/>
        <color rgb="FF63BE7B"/>
      </colorScale>
    </cfRule>
    <cfRule type="colorScale" priority="97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44">
    <cfRule type="colorScale" priority="9758">
      <colorScale>
        <cfvo type="min"/>
        <cfvo type="max"/>
        <color rgb="FFFCFCFF"/>
        <color rgb="FF63BE7B"/>
      </colorScale>
    </cfRule>
    <cfRule type="colorScale" priority="97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44">
    <cfRule type="colorScale" priority="10025">
      <colorScale>
        <cfvo type="min"/>
        <cfvo type="max"/>
        <color rgb="FFFCFCFF"/>
        <color rgb="FF63BE7B"/>
      </colorScale>
    </cfRule>
    <cfRule type="colorScale" priority="100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44">
    <cfRule type="cellIs" dxfId="2" priority="9760" operator="greaterThan">
      <formula>1</formula>
    </cfRule>
    <cfRule type="colorScale" priority="9761">
      <colorScale>
        <cfvo type="min"/>
        <cfvo type="max"/>
        <color rgb="FFFCFCFF"/>
        <color rgb="FF63BE7B"/>
      </colorScale>
    </cfRule>
    <cfRule type="colorScale" priority="97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44">
    <cfRule type="colorScale" priority="9763">
      <colorScale>
        <cfvo type="min"/>
        <cfvo type="max"/>
        <color rgb="FFFCFCFF"/>
        <color rgb="FF63BE7B"/>
      </colorScale>
    </cfRule>
    <cfRule type="colorScale" priority="97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44">
    <cfRule type="colorScale" priority="10021">
      <colorScale>
        <cfvo type="min"/>
        <cfvo type="max"/>
        <color rgb="FFFCFCFF"/>
        <color rgb="FF63BE7B"/>
      </colorScale>
    </cfRule>
    <cfRule type="colorScale" priority="100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44">
    <cfRule type="cellIs" dxfId="2" priority="9765" operator="greaterThan">
      <formula>1</formula>
    </cfRule>
    <cfRule type="colorScale" priority="9766">
      <colorScale>
        <cfvo type="min"/>
        <cfvo type="max"/>
        <color rgb="FFFCFCFF"/>
        <color rgb="FF63BE7B"/>
      </colorScale>
    </cfRule>
    <cfRule type="colorScale" priority="97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44">
    <cfRule type="colorScale" priority="9768">
      <colorScale>
        <cfvo type="min"/>
        <cfvo type="max"/>
        <color rgb="FFFCFCFF"/>
        <color rgb="FF63BE7B"/>
      </colorScale>
    </cfRule>
    <cfRule type="colorScale" priority="97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44">
    <cfRule type="colorScale" priority="9770">
      <colorScale>
        <cfvo type="min"/>
        <cfvo type="max"/>
        <color rgb="FFFCFCFF"/>
        <color rgb="FF63BE7B"/>
      </colorScale>
    </cfRule>
    <cfRule type="colorScale" priority="97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44">
    <cfRule type="cellIs" dxfId="2" priority="9772" operator="greaterThan">
      <formula>1</formula>
    </cfRule>
    <cfRule type="colorScale" priority="9773">
      <colorScale>
        <cfvo type="min"/>
        <cfvo type="max"/>
        <color rgb="FFFCFCFF"/>
        <color rgb="FF63BE7B"/>
      </colorScale>
    </cfRule>
    <cfRule type="colorScale" priority="97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44">
    <cfRule type="colorScale" priority="9775">
      <colorScale>
        <cfvo type="min"/>
        <cfvo type="max"/>
        <color rgb="FFFCFCFF"/>
        <color rgb="FF63BE7B"/>
      </colorScale>
    </cfRule>
    <cfRule type="colorScale" priority="9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44">
    <cfRule type="colorScale" priority="9777">
      <colorScale>
        <cfvo type="min"/>
        <cfvo type="max"/>
        <color rgb="FFFCFCFF"/>
        <color rgb="FF63BE7B"/>
      </colorScale>
    </cfRule>
    <cfRule type="colorScale" priority="97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44">
    <cfRule type="cellIs" dxfId="2" priority="9779" operator="greaterThan">
      <formula>1</formula>
    </cfRule>
    <cfRule type="colorScale" priority="9780">
      <colorScale>
        <cfvo type="min"/>
        <cfvo type="max"/>
        <color rgb="FFFCFCFF"/>
        <color rgb="FF63BE7B"/>
      </colorScale>
    </cfRule>
    <cfRule type="colorScale" priority="97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44">
    <cfRule type="colorScale" priority="9782">
      <colorScale>
        <cfvo type="min"/>
        <cfvo type="max"/>
        <color rgb="FFFCFCFF"/>
        <color rgb="FF63BE7B"/>
      </colorScale>
    </cfRule>
    <cfRule type="colorScale" priority="97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44">
    <cfRule type="colorScale" priority="9784">
      <colorScale>
        <cfvo type="min"/>
        <cfvo type="max"/>
        <color rgb="FFFCFCFF"/>
        <color rgb="FF63BE7B"/>
      </colorScale>
    </cfRule>
    <cfRule type="colorScale" priority="97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44">
    <cfRule type="cellIs" dxfId="2" priority="9786" operator="greaterThan">
      <formula>1</formula>
    </cfRule>
    <cfRule type="colorScale" priority="9787">
      <colorScale>
        <cfvo type="min"/>
        <cfvo type="max"/>
        <color rgb="FFFCFCFF"/>
        <color rgb="FF63BE7B"/>
      </colorScale>
    </cfRule>
    <cfRule type="colorScale" priority="9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44">
    <cfRule type="colorScale" priority="9789">
      <colorScale>
        <cfvo type="min"/>
        <cfvo type="max"/>
        <color rgb="FFFCFCFF"/>
        <color rgb="FF63BE7B"/>
      </colorScale>
    </cfRule>
    <cfRule type="colorScale" priority="9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44">
    <cfRule type="colorScale" priority="9791">
      <colorScale>
        <cfvo type="min"/>
        <cfvo type="max"/>
        <color rgb="FFFCFCFF"/>
        <color rgb="FF63BE7B"/>
      </colorScale>
    </cfRule>
    <cfRule type="colorScale" priority="97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44">
    <cfRule type="cellIs" dxfId="2" priority="9793" operator="greaterThan">
      <formula>1</formula>
    </cfRule>
    <cfRule type="colorScale" priority="9794">
      <colorScale>
        <cfvo type="min"/>
        <cfvo type="max"/>
        <color rgb="FFFCFCFF"/>
        <color rgb="FF63BE7B"/>
      </colorScale>
    </cfRule>
    <cfRule type="colorScale" priority="97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44">
    <cfRule type="colorScale" priority="9796">
      <colorScale>
        <cfvo type="min"/>
        <cfvo type="max"/>
        <color rgb="FFFCFCFF"/>
        <color rgb="FF63BE7B"/>
      </colorScale>
    </cfRule>
    <cfRule type="colorScale" priority="97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44">
    <cfRule type="colorScale" priority="9798">
      <colorScale>
        <cfvo type="min"/>
        <cfvo type="max"/>
        <color rgb="FFFCFCFF"/>
        <color rgb="FF63BE7B"/>
      </colorScale>
    </cfRule>
    <cfRule type="colorScale" priority="97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44">
    <cfRule type="cellIs" dxfId="2" priority="9800" operator="greaterThan">
      <formula>1</formula>
    </cfRule>
    <cfRule type="colorScale" priority="9801">
      <colorScale>
        <cfvo type="min"/>
        <cfvo type="max"/>
        <color rgb="FFFCFCFF"/>
        <color rgb="FF63BE7B"/>
      </colorScale>
    </cfRule>
    <cfRule type="colorScale" priority="98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44">
    <cfRule type="colorScale" priority="9803">
      <colorScale>
        <cfvo type="min"/>
        <cfvo type="max"/>
        <color rgb="FFFCFCFF"/>
        <color rgb="FF63BE7B"/>
      </colorScale>
    </cfRule>
    <cfRule type="colorScale" priority="98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44">
    <cfRule type="colorScale" priority="9805">
      <colorScale>
        <cfvo type="min"/>
        <cfvo type="max"/>
        <color rgb="FFFCFCFF"/>
        <color rgb="FF63BE7B"/>
      </colorScale>
    </cfRule>
    <cfRule type="colorScale" priority="98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44">
    <cfRule type="cellIs" dxfId="2" priority="9807" operator="greaterThan">
      <formula>1</formula>
    </cfRule>
    <cfRule type="colorScale" priority="9808">
      <colorScale>
        <cfvo type="min"/>
        <cfvo type="max"/>
        <color rgb="FFFCFCFF"/>
        <color rgb="FF63BE7B"/>
      </colorScale>
    </cfRule>
    <cfRule type="colorScale" priority="98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44">
    <cfRule type="colorScale" priority="9810">
      <colorScale>
        <cfvo type="min"/>
        <cfvo type="max"/>
        <color rgb="FFFCFCFF"/>
        <color rgb="FF63BE7B"/>
      </colorScale>
    </cfRule>
    <cfRule type="colorScale" priority="98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44">
    <cfRule type="colorScale" priority="9812">
      <colorScale>
        <cfvo type="min"/>
        <cfvo type="max"/>
        <color rgb="FFFCFCFF"/>
        <color rgb="FF63BE7B"/>
      </colorScale>
    </cfRule>
    <cfRule type="colorScale" priority="98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44">
    <cfRule type="cellIs" dxfId="2" priority="9814" operator="greaterThan">
      <formula>1</formula>
    </cfRule>
    <cfRule type="colorScale" priority="9815">
      <colorScale>
        <cfvo type="min"/>
        <cfvo type="max"/>
        <color rgb="FFFCFCFF"/>
        <color rgb="FF63BE7B"/>
      </colorScale>
    </cfRule>
    <cfRule type="colorScale" priority="98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44">
    <cfRule type="colorScale" priority="9817">
      <colorScale>
        <cfvo type="min"/>
        <cfvo type="max"/>
        <color rgb="FFFCFCFF"/>
        <color rgb="FF63BE7B"/>
      </colorScale>
    </cfRule>
    <cfRule type="colorScale" priority="98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44">
    <cfRule type="colorScale" priority="9819">
      <colorScale>
        <cfvo type="min"/>
        <cfvo type="max"/>
        <color rgb="FFFCFCFF"/>
        <color rgb="FF63BE7B"/>
      </colorScale>
    </cfRule>
    <cfRule type="colorScale" priority="98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44">
    <cfRule type="cellIs" dxfId="2" priority="9821" operator="greaterThan">
      <formula>1</formula>
    </cfRule>
    <cfRule type="colorScale" priority="9822">
      <colorScale>
        <cfvo type="min"/>
        <cfvo type="max"/>
        <color rgb="FFFCFCFF"/>
        <color rgb="FF63BE7B"/>
      </colorScale>
    </cfRule>
    <cfRule type="colorScale" priority="9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44">
    <cfRule type="colorScale" priority="9824">
      <colorScale>
        <cfvo type="min"/>
        <cfvo type="max"/>
        <color rgb="FFFCFCFF"/>
        <color rgb="FF63BE7B"/>
      </colorScale>
    </cfRule>
    <cfRule type="colorScale" priority="98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44">
    <cfRule type="colorScale" priority="9826">
      <colorScale>
        <cfvo type="min"/>
        <cfvo type="max"/>
        <color rgb="FFFCFCFF"/>
        <color rgb="FF63BE7B"/>
      </colorScale>
    </cfRule>
    <cfRule type="colorScale" priority="98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44">
    <cfRule type="cellIs" dxfId="2" priority="9828" operator="greaterThan">
      <formula>1</formula>
    </cfRule>
    <cfRule type="colorScale" priority="9829">
      <colorScale>
        <cfvo type="min"/>
        <cfvo type="max"/>
        <color rgb="FFFCFCFF"/>
        <color rgb="FF63BE7B"/>
      </colorScale>
    </cfRule>
    <cfRule type="colorScale" priority="98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44">
    <cfRule type="colorScale" priority="9831">
      <colorScale>
        <cfvo type="min"/>
        <cfvo type="max"/>
        <color rgb="FFFCFCFF"/>
        <color rgb="FF63BE7B"/>
      </colorScale>
    </cfRule>
    <cfRule type="colorScale" priority="9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44">
    <cfRule type="colorScale" priority="9833">
      <colorScale>
        <cfvo type="min"/>
        <cfvo type="max"/>
        <color rgb="FFFCFCFF"/>
        <color rgb="FF63BE7B"/>
      </colorScale>
    </cfRule>
    <cfRule type="colorScale" priority="98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44">
    <cfRule type="cellIs" dxfId="2" priority="9835" operator="greaterThan">
      <formula>1</formula>
    </cfRule>
    <cfRule type="colorScale" priority="9836">
      <colorScale>
        <cfvo type="min"/>
        <cfvo type="max"/>
        <color rgb="FFFCFCFF"/>
        <color rgb="FF63BE7B"/>
      </colorScale>
    </cfRule>
    <cfRule type="colorScale" priority="98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44">
    <cfRule type="colorScale" priority="9838">
      <colorScale>
        <cfvo type="min"/>
        <cfvo type="max"/>
        <color rgb="FFFCFCFF"/>
        <color rgb="FF63BE7B"/>
      </colorScale>
    </cfRule>
    <cfRule type="colorScale" priority="9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44">
    <cfRule type="colorScale" priority="9840">
      <colorScale>
        <cfvo type="min"/>
        <cfvo type="max"/>
        <color rgb="FFFCFCFF"/>
        <color rgb="FF63BE7B"/>
      </colorScale>
    </cfRule>
    <cfRule type="colorScale" priority="9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44">
    <cfRule type="cellIs" dxfId="2" priority="9842" operator="greaterThan">
      <formula>1</formula>
    </cfRule>
    <cfRule type="colorScale" priority="9843">
      <colorScale>
        <cfvo type="min"/>
        <cfvo type="max"/>
        <color rgb="FFFCFCFF"/>
        <color rgb="FF63BE7B"/>
      </colorScale>
    </cfRule>
    <cfRule type="colorScale" priority="9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44">
    <cfRule type="colorScale" priority="9845">
      <colorScale>
        <cfvo type="min"/>
        <cfvo type="max"/>
        <color rgb="FFFCFCFF"/>
        <color rgb="FF63BE7B"/>
      </colorScale>
    </cfRule>
    <cfRule type="colorScale" priority="9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44">
    <cfRule type="colorScale" priority="9847">
      <colorScale>
        <cfvo type="min"/>
        <cfvo type="max"/>
        <color rgb="FFFCFCFF"/>
        <color rgb="FF63BE7B"/>
      </colorScale>
    </cfRule>
    <cfRule type="colorScale" priority="98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44">
    <cfRule type="cellIs" dxfId="2" priority="9849" operator="greaterThan">
      <formula>1</formula>
    </cfRule>
    <cfRule type="colorScale" priority="9850">
      <colorScale>
        <cfvo type="min"/>
        <cfvo type="max"/>
        <color rgb="FFFCFCFF"/>
        <color rgb="FF63BE7B"/>
      </colorScale>
    </cfRule>
    <cfRule type="colorScale" priority="9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44">
    <cfRule type="colorScale" priority="9852">
      <colorScale>
        <cfvo type="min"/>
        <cfvo type="max"/>
        <color rgb="FFFCFCFF"/>
        <color rgb="FF63BE7B"/>
      </colorScale>
    </cfRule>
    <cfRule type="colorScale" priority="9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44">
    <cfRule type="colorScale" priority="9854">
      <colorScale>
        <cfvo type="min"/>
        <cfvo type="max"/>
        <color rgb="FFFCFCFF"/>
        <color rgb="FF63BE7B"/>
      </colorScale>
    </cfRule>
    <cfRule type="colorScale" priority="98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44">
    <cfRule type="cellIs" dxfId="2" priority="9856" operator="greaterThan">
      <formula>1</formula>
    </cfRule>
    <cfRule type="colorScale" priority="9857">
      <colorScale>
        <cfvo type="min"/>
        <cfvo type="max"/>
        <color rgb="FFFCFCFF"/>
        <color rgb="FF63BE7B"/>
      </colorScale>
    </cfRule>
    <cfRule type="colorScale" priority="9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44">
    <cfRule type="colorScale" priority="9859">
      <colorScale>
        <cfvo type="min"/>
        <cfvo type="max"/>
        <color rgb="FFFCFCFF"/>
        <color rgb="FF63BE7B"/>
      </colorScale>
    </cfRule>
    <cfRule type="colorScale" priority="98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44">
    <cfRule type="colorScale" priority="9861">
      <colorScale>
        <cfvo type="min"/>
        <cfvo type="max"/>
        <color rgb="FFFCFCFF"/>
        <color rgb="FF63BE7B"/>
      </colorScale>
    </cfRule>
    <cfRule type="colorScale" priority="98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44">
    <cfRule type="cellIs" dxfId="2" priority="9863" operator="greaterThan">
      <formula>1</formula>
    </cfRule>
    <cfRule type="colorScale" priority="9864">
      <colorScale>
        <cfvo type="min"/>
        <cfvo type="max"/>
        <color rgb="FFFCFCFF"/>
        <color rgb="FF63BE7B"/>
      </colorScale>
    </cfRule>
    <cfRule type="colorScale" priority="98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44">
    <cfRule type="colorScale" priority="9866">
      <colorScale>
        <cfvo type="min"/>
        <cfvo type="max"/>
        <color rgb="FFFCFCFF"/>
        <color rgb="FF63BE7B"/>
      </colorScale>
    </cfRule>
    <cfRule type="colorScale" priority="98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44">
    <cfRule type="colorScale" priority="9868">
      <colorScale>
        <cfvo type="min"/>
        <cfvo type="max"/>
        <color rgb="FFFCFCFF"/>
        <color rgb="FF63BE7B"/>
      </colorScale>
    </cfRule>
    <cfRule type="colorScale" priority="98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44">
    <cfRule type="cellIs" dxfId="2" priority="9870" operator="greaterThan">
      <formula>1</formula>
    </cfRule>
    <cfRule type="colorScale" priority="9871">
      <colorScale>
        <cfvo type="min"/>
        <cfvo type="max"/>
        <color rgb="FFFCFCFF"/>
        <color rgb="FF63BE7B"/>
      </colorScale>
    </cfRule>
    <cfRule type="colorScale" priority="98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44">
    <cfRule type="colorScale" priority="9873">
      <colorScale>
        <cfvo type="min"/>
        <cfvo type="max"/>
        <color rgb="FFFCFCFF"/>
        <color rgb="FF63BE7B"/>
      </colorScale>
    </cfRule>
    <cfRule type="colorScale" priority="98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44">
    <cfRule type="colorScale" priority="9875">
      <colorScale>
        <cfvo type="min"/>
        <cfvo type="max"/>
        <color rgb="FFFCFCFF"/>
        <color rgb="FF63BE7B"/>
      </colorScale>
    </cfRule>
    <cfRule type="colorScale" priority="98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44">
    <cfRule type="cellIs" dxfId="2" priority="9877" operator="greaterThan">
      <formula>1</formula>
    </cfRule>
    <cfRule type="colorScale" priority="9878">
      <colorScale>
        <cfvo type="min"/>
        <cfvo type="max"/>
        <color rgb="FFFCFCFF"/>
        <color rgb="FF63BE7B"/>
      </colorScale>
    </cfRule>
    <cfRule type="colorScale" priority="9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44">
    <cfRule type="colorScale" priority="9880">
      <colorScale>
        <cfvo type="min"/>
        <cfvo type="max"/>
        <color rgb="FFFCFCFF"/>
        <color rgb="FF63BE7B"/>
      </colorScale>
    </cfRule>
    <cfRule type="colorScale" priority="98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44">
    <cfRule type="colorScale" priority="9882">
      <colorScale>
        <cfvo type="min"/>
        <cfvo type="max"/>
        <color rgb="FFFCFCFF"/>
        <color rgb="FF63BE7B"/>
      </colorScale>
    </cfRule>
    <cfRule type="colorScale" priority="98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44">
    <cfRule type="cellIs" dxfId="2" priority="9884" operator="greaterThan">
      <formula>1</formula>
    </cfRule>
    <cfRule type="colorScale" priority="9885">
      <colorScale>
        <cfvo type="min"/>
        <cfvo type="max"/>
        <color rgb="FFFCFCFF"/>
        <color rgb="FF63BE7B"/>
      </colorScale>
    </cfRule>
    <cfRule type="colorScale" priority="98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44">
    <cfRule type="cellIs" dxfId="2" priority="9887" operator="greaterThan">
      <formula>1</formula>
    </cfRule>
    <cfRule type="colorScale" priority="9888">
      <colorScale>
        <cfvo type="min"/>
        <cfvo type="max"/>
        <color rgb="FFFCFCFF"/>
        <color rgb="FF63BE7B"/>
      </colorScale>
    </cfRule>
    <cfRule type="colorScale" priority="9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44:HY44">
    <cfRule type="colorScale" priority="9890">
      <colorScale>
        <cfvo type="min"/>
        <cfvo type="max"/>
        <color rgb="FFFCFCFF"/>
        <color rgb="FF63BE7B"/>
      </colorScale>
    </cfRule>
    <cfRule type="colorScale" priority="9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44">
    <cfRule type="colorScale" priority="9892">
      <colorScale>
        <cfvo type="min"/>
        <cfvo type="max"/>
        <color rgb="FFFCFCFF"/>
        <color rgb="FF63BE7B"/>
      </colorScale>
    </cfRule>
    <cfRule type="colorScale" priority="98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44">
    <cfRule type="colorScale" priority="10027">
      <colorScale>
        <cfvo type="min"/>
        <cfvo type="max"/>
        <color rgb="FFFCFCFF"/>
        <color rgb="FF63BE7B"/>
      </colorScale>
    </cfRule>
    <cfRule type="colorScale" priority="100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44">
    <cfRule type="cellIs" dxfId="2" priority="9894" operator="greaterThan">
      <formula>1</formula>
    </cfRule>
    <cfRule type="colorScale" priority="9895">
      <colorScale>
        <cfvo type="min"/>
        <cfvo type="max"/>
        <color rgb="FFFCFCFF"/>
        <color rgb="FF63BE7B"/>
      </colorScale>
    </cfRule>
    <cfRule type="colorScale" priority="9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44">
    <cfRule type="colorScale" priority="9897">
      <colorScale>
        <cfvo type="min"/>
        <cfvo type="max"/>
        <color rgb="FFFCFCFF"/>
        <color rgb="FF63BE7B"/>
      </colorScale>
    </cfRule>
    <cfRule type="colorScale" priority="9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44">
    <cfRule type="colorScale" priority="10023">
      <colorScale>
        <cfvo type="min"/>
        <cfvo type="max"/>
        <color rgb="FFFCFCFF"/>
        <color rgb="FF63BE7B"/>
      </colorScale>
    </cfRule>
    <cfRule type="colorScale" priority="100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44">
    <cfRule type="cellIs" dxfId="2" priority="9899" operator="greaterThan">
      <formula>1</formula>
    </cfRule>
    <cfRule type="colorScale" priority="9900">
      <colorScale>
        <cfvo type="min"/>
        <cfvo type="max"/>
        <color rgb="FFFCFCFF"/>
        <color rgb="FF63BE7B"/>
      </colorScale>
    </cfRule>
    <cfRule type="colorScale" priority="9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44">
    <cfRule type="colorScale" priority="9902">
      <colorScale>
        <cfvo type="min"/>
        <cfvo type="max"/>
        <color rgb="FFFCFCFF"/>
        <color rgb="FF63BE7B"/>
      </colorScale>
    </cfRule>
    <cfRule type="colorScale" priority="9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44">
    <cfRule type="colorScale" priority="9904">
      <colorScale>
        <cfvo type="min"/>
        <cfvo type="max"/>
        <color rgb="FFFCFCFF"/>
        <color rgb="FF63BE7B"/>
      </colorScale>
    </cfRule>
    <cfRule type="colorScale" priority="99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44">
    <cfRule type="cellIs" dxfId="2" priority="9906" operator="greaterThan">
      <formula>1</formula>
    </cfRule>
    <cfRule type="colorScale" priority="9907">
      <colorScale>
        <cfvo type="min"/>
        <cfvo type="max"/>
        <color rgb="FFFCFCFF"/>
        <color rgb="FF63BE7B"/>
      </colorScale>
    </cfRule>
    <cfRule type="colorScale" priority="9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44">
    <cfRule type="colorScale" priority="9909">
      <colorScale>
        <cfvo type="min"/>
        <cfvo type="max"/>
        <color rgb="FFFCFCFF"/>
        <color rgb="FF63BE7B"/>
      </colorScale>
    </cfRule>
    <cfRule type="colorScale" priority="9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44">
    <cfRule type="colorScale" priority="9911">
      <colorScale>
        <cfvo type="min"/>
        <cfvo type="max"/>
        <color rgb="FFFCFCFF"/>
        <color rgb="FF63BE7B"/>
      </colorScale>
    </cfRule>
    <cfRule type="colorScale" priority="9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44">
    <cfRule type="cellIs" dxfId="2" priority="9913" operator="greaterThan">
      <formula>1</formula>
    </cfRule>
    <cfRule type="colorScale" priority="9914">
      <colorScale>
        <cfvo type="min"/>
        <cfvo type="max"/>
        <color rgb="FFFCFCFF"/>
        <color rgb="FF63BE7B"/>
      </colorScale>
    </cfRule>
    <cfRule type="colorScale" priority="9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44">
    <cfRule type="colorScale" priority="9916">
      <colorScale>
        <cfvo type="min"/>
        <cfvo type="max"/>
        <color rgb="FFFCFCFF"/>
        <color rgb="FF63BE7B"/>
      </colorScale>
    </cfRule>
    <cfRule type="colorScale" priority="9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44">
    <cfRule type="colorScale" priority="9918">
      <colorScale>
        <cfvo type="min"/>
        <cfvo type="max"/>
        <color rgb="FFFCFCFF"/>
        <color rgb="FF63BE7B"/>
      </colorScale>
    </cfRule>
    <cfRule type="colorScale" priority="9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44">
    <cfRule type="cellIs" dxfId="2" priority="9920" operator="greaterThan">
      <formula>1</formula>
    </cfRule>
    <cfRule type="colorScale" priority="9921">
      <colorScale>
        <cfvo type="min"/>
        <cfvo type="max"/>
        <color rgb="FFFCFCFF"/>
        <color rgb="FF63BE7B"/>
      </colorScale>
    </cfRule>
    <cfRule type="colorScale" priority="9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44">
    <cfRule type="colorScale" priority="9923">
      <colorScale>
        <cfvo type="min"/>
        <cfvo type="max"/>
        <color rgb="FFFCFCFF"/>
        <color rgb="FF63BE7B"/>
      </colorScale>
    </cfRule>
    <cfRule type="colorScale" priority="9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44">
    <cfRule type="colorScale" priority="9925">
      <colorScale>
        <cfvo type="min"/>
        <cfvo type="max"/>
        <color rgb="FFFCFCFF"/>
        <color rgb="FF63BE7B"/>
      </colorScale>
    </cfRule>
    <cfRule type="colorScale" priority="99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44">
    <cfRule type="cellIs" dxfId="2" priority="9927" operator="greaterThan">
      <formula>1</formula>
    </cfRule>
    <cfRule type="colorScale" priority="9928">
      <colorScale>
        <cfvo type="min"/>
        <cfvo type="max"/>
        <color rgb="FFFCFCFF"/>
        <color rgb="FF63BE7B"/>
      </colorScale>
    </cfRule>
    <cfRule type="colorScale" priority="9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44">
    <cfRule type="colorScale" priority="9930">
      <colorScale>
        <cfvo type="min"/>
        <cfvo type="max"/>
        <color rgb="FFFCFCFF"/>
        <color rgb="FF63BE7B"/>
      </colorScale>
    </cfRule>
    <cfRule type="colorScale" priority="9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44">
    <cfRule type="colorScale" priority="9932">
      <colorScale>
        <cfvo type="min"/>
        <cfvo type="max"/>
        <color rgb="FFFCFCFF"/>
        <color rgb="FF63BE7B"/>
      </colorScale>
    </cfRule>
    <cfRule type="colorScale" priority="99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44">
    <cfRule type="cellIs" dxfId="2" priority="9934" operator="greaterThan">
      <formula>1</formula>
    </cfRule>
    <cfRule type="colorScale" priority="9935">
      <colorScale>
        <cfvo type="min"/>
        <cfvo type="max"/>
        <color rgb="FFFCFCFF"/>
        <color rgb="FF63BE7B"/>
      </colorScale>
    </cfRule>
    <cfRule type="colorScale" priority="9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44">
    <cfRule type="colorScale" priority="9937">
      <colorScale>
        <cfvo type="min"/>
        <cfvo type="max"/>
        <color rgb="FFFCFCFF"/>
        <color rgb="FF63BE7B"/>
      </colorScale>
    </cfRule>
    <cfRule type="colorScale" priority="9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44">
    <cfRule type="colorScale" priority="9939">
      <colorScale>
        <cfvo type="min"/>
        <cfvo type="max"/>
        <color rgb="FFFCFCFF"/>
        <color rgb="FF63BE7B"/>
      </colorScale>
    </cfRule>
    <cfRule type="colorScale" priority="99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44">
    <cfRule type="cellIs" dxfId="2" priority="9941" operator="greaterThan">
      <formula>1</formula>
    </cfRule>
    <cfRule type="colorScale" priority="9942">
      <colorScale>
        <cfvo type="min"/>
        <cfvo type="max"/>
        <color rgb="FFFCFCFF"/>
        <color rgb="FF63BE7B"/>
      </colorScale>
    </cfRule>
    <cfRule type="colorScale" priority="99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44">
    <cfRule type="colorScale" priority="9944">
      <colorScale>
        <cfvo type="min"/>
        <cfvo type="max"/>
        <color rgb="FFFCFCFF"/>
        <color rgb="FF63BE7B"/>
      </colorScale>
    </cfRule>
    <cfRule type="colorScale" priority="9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44">
    <cfRule type="colorScale" priority="9946">
      <colorScale>
        <cfvo type="min"/>
        <cfvo type="max"/>
        <color rgb="FFFCFCFF"/>
        <color rgb="FF63BE7B"/>
      </colorScale>
    </cfRule>
    <cfRule type="colorScale" priority="99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44">
    <cfRule type="cellIs" dxfId="2" priority="9948" operator="greaterThan">
      <formula>1</formula>
    </cfRule>
    <cfRule type="colorScale" priority="9949">
      <colorScale>
        <cfvo type="min"/>
        <cfvo type="max"/>
        <color rgb="FFFCFCFF"/>
        <color rgb="FF63BE7B"/>
      </colorScale>
    </cfRule>
    <cfRule type="colorScale" priority="9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44">
    <cfRule type="colorScale" priority="9951">
      <colorScale>
        <cfvo type="min"/>
        <cfvo type="max"/>
        <color rgb="FFFCFCFF"/>
        <color rgb="FF63BE7B"/>
      </colorScale>
    </cfRule>
    <cfRule type="colorScale" priority="9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44">
    <cfRule type="colorScale" priority="9953">
      <colorScale>
        <cfvo type="min"/>
        <cfvo type="max"/>
        <color rgb="FFFCFCFF"/>
        <color rgb="FF63BE7B"/>
      </colorScale>
    </cfRule>
    <cfRule type="colorScale" priority="99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44">
    <cfRule type="cellIs" dxfId="2" priority="9955" operator="greaterThan">
      <formula>1</formula>
    </cfRule>
    <cfRule type="colorScale" priority="9956">
      <colorScale>
        <cfvo type="min"/>
        <cfvo type="max"/>
        <color rgb="FFFCFCFF"/>
        <color rgb="FF63BE7B"/>
      </colorScale>
    </cfRule>
    <cfRule type="colorScale" priority="99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44">
    <cfRule type="colorScale" priority="9958">
      <colorScale>
        <cfvo type="min"/>
        <cfvo type="max"/>
        <color rgb="FFFCFCFF"/>
        <color rgb="FF63BE7B"/>
      </colorScale>
    </cfRule>
    <cfRule type="colorScale" priority="99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44">
    <cfRule type="colorScale" priority="9960">
      <colorScale>
        <cfvo type="min"/>
        <cfvo type="max"/>
        <color rgb="FFFCFCFF"/>
        <color rgb="FF63BE7B"/>
      </colorScale>
    </cfRule>
    <cfRule type="colorScale" priority="99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44">
    <cfRule type="cellIs" dxfId="2" priority="9962" operator="greaterThan">
      <formula>1</formula>
    </cfRule>
    <cfRule type="colorScale" priority="9963">
      <colorScale>
        <cfvo type="min"/>
        <cfvo type="max"/>
        <color rgb="FFFCFCFF"/>
        <color rgb="FF63BE7B"/>
      </colorScale>
    </cfRule>
    <cfRule type="colorScale" priority="99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44">
    <cfRule type="colorScale" priority="9965">
      <colorScale>
        <cfvo type="min"/>
        <cfvo type="max"/>
        <color rgb="FFFCFCFF"/>
        <color rgb="FF63BE7B"/>
      </colorScale>
    </cfRule>
    <cfRule type="colorScale" priority="9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44">
    <cfRule type="colorScale" priority="9967">
      <colorScale>
        <cfvo type="min"/>
        <cfvo type="max"/>
        <color rgb="FFFCFCFF"/>
        <color rgb="FF63BE7B"/>
      </colorScale>
    </cfRule>
    <cfRule type="colorScale" priority="99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44">
    <cfRule type="cellIs" dxfId="2" priority="9969" operator="greaterThan">
      <formula>1</formula>
    </cfRule>
    <cfRule type="colorScale" priority="9970">
      <colorScale>
        <cfvo type="min"/>
        <cfvo type="max"/>
        <color rgb="FFFCFCFF"/>
        <color rgb="FF63BE7B"/>
      </colorScale>
    </cfRule>
    <cfRule type="colorScale" priority="9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44">
    <cfRule type="colorScale" priority="9972">
      <colorScale>
        <cfvo type="min"/>
        <cfvo type="max"/>
        <color rgb="FFFCFCFF"/>
        <color rgb="FF63BE7B"/>
      </colorScale>
    </cfRule>
    <cfRule type="colorScale" priority="9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44">
    <cfRule type="colorScale" priority="9974">
      <colorScale>
        <cfvo type="min"/>
        <cfvo type="max"/>
        <color rgb="FFFCFCFF"/>
        <color rgb="FF63BE7B"/>
      </colorScale>
    </cfRule>
    <cfRule type="colorScale" priority="9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44">
    <cfRule type="cellIs" dxfId="2" priority="9976" operator="greaterThan">
      <formula>1</formula>
    </cfRule>
    <cfRule type="colorScale" priority="9977">
      <colorScale>
        <cfvo type="min"/>
        <cfvo type="max"/>
        <color rgb="FFFCFCFF"/>
        <color rgb="FF63BE7B"/>
      </colorScale>
    </cfRule>
    <cfRule type="colorScale" priority="9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44">
    <cfRule type="colorScale" priority="9979">
      <colorScale>
        <cfvo type="min"/>
        <cfvo type="max"/>
        <color rgb="FFFCFCFF"/>
        <color rgb="FF63BE7B"/>
      </colorScale>
    </cfRule>
    <cfRule type="colorScale" priority="99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44">
    <cfRule type="colorScale" priority="9981">
      <colorScale>
        <cfvo type="min"/>
        <cfvo type="max"/>
        <color rgb="FFFCFCFF"/>
        <color rgb="FF63BE7B"/>
      </colorScale>
    </cfRule>
    <cfRule type="colorScale" priority="99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44">
    <cfRule type="cellIs" dxfId="2" priority="9983" operator="greaterThan">
      <formula>1</formula>
    </cfRule>
    <cfRule type="colorScale" priority="9984">
      <colorScale>
        <cfvo type="min"/>
        <cfvo type="max"/>
        <color rgb="FFFCFCFF"/>
        <color rgb="FF63BE7B"/>
      </colorScale>
    </cfRule>
    <cfRule type="colorScale" priority="9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44">
    <cfRule type="colorScale" priority="9986">
      <colorScale>
        <cfvo type="min"/>
        <cfvo type="max"/>
        <color rgb="FFFCFCFF"/>
        <color rgb="FF63BE7B"/>
      </colorScale>
    </cfRule>
    <cfRule type="colorScale" priority="9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44">
    <cfRule type="colorScale" priority="9988">
      <colorScale>
        <cfvo type="min"/>
        <cfvo type="max"/>
        <color rgb="FFFCFCFF"/>
        <color rgb="FF63BE7B"/>
      </colorScale>
    </cfRule>
    <cfRule type="colorScale" priority="99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44">
    <cfRule type="cellIs" dxfId="2" priority="9990" operator="greaterThan">
      <formula>1</formula>
    </cfRule>
    <cfRule type="colorScale" priority="9991">
      <colorScale>
        <cfvo type="min"/>
        <cfvo type="max"/>
        <color rgb="FFFCFCFF"/>
        <color rgb="FF63BE7B"/>
      </colorScale>
    </cfRule>
    <cfRule type="colorScale" priority="9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44">
    <cfRule type="colorScale" priority="9993">
      <colorScale>
        <cfvo type="min"/>
        <cfvo type="max"/>
        <color rgb="FFFCFCFF"/>
        <color rgb="FF63BE7B"/>
      </colorScale>
    </cfRule>
    <cfRule type="colorScale" priority="99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44">
    <cfRule type="colorScale" priority="9995">
      <colorScale>
        <cfvo type="min"/>
        <cfvo type="max"/>
        <color rgb="FFFCFCFF"/>
        <color rgb="FF63BE7B"/>
      </colorScale>
    </cfRule>
    <cfRule type="colorScale" priority="99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44">
    <cfRule type="cellIs" dxfId="2" priority="9997" operator="greaterThan">
      <formula>1</formula>
    </cfRule>
    <cfRule type="colorScale" priority="9998">
      <colorScale>
        <cfvo type="min"/>
        <cfvo type="max"/>
        <color rgb="FFFCFCFF"/>
        <color rgb="FF63BE7B"/>
      </colorScale>
    </cfRule>
    <cfRule type="colorScale" priority="99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44">
    <cfRule type="colorScale" priority="10000">
      <colorScale>
        <cfvo type="min"/>
        <cfvo type="max"/>
        <color rgb="FFFCFCFF"/>
        <color rgb="FF63BE7B"/>
      </colorScale>
    </cfRule>
    <cfRule type="colorScale" priority="100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44">
    <cfRule type="colorScale" priority="10002">
      <colorScale>
        <cfvo type="min"/>
        <cfvo type="max"/>
        <color rgb="FFFCFCFF"/>
        <color rgb="FF63BE7B"/>
      </colorScale>
    </cfRule>
    <cfRule type="colorScale" priority="100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44">
    <cfRule type="cellIs" dxfId="2" priority="10004" operator="greaterThan">
      <formula>1</formula>
    </cfRule>
    <cfRule type="colorScale" priority="10005">
      <colorScale>
        <cfvo type="min"/>
        <cfvo type="max"/>
        <color rgb="FFFCFCFF"/>
        <color rgb="FF63BE7B"/>
      </colorScale>
    </cfRule>
    <cfRule type="colorScale" priority="10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44">
    <cfRule type="colorScale" priority="10007">
      <colorScale>
        <cfvo type="min"/>
        <cfvo type="max"/>
        <color rgb="FFFCFCFF"/>
        <color rgb="FF63BE7B"/>
      </colorScale>
    </cfRule>
    <cfRule type="colorScale" priority="100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44">
    <cfRule type="colorScale" priority="10009">
      <colorScale>
        <cfvo type="min"/>
        <cfvo type="max"/>
        <color rgb="FFFCFCFF"/>
        <color rgb="FF63BE7B"/>
      </colorScale>
    </cfRule>
    <cfRule type="colorScale" priority="100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44">
    <cfRule type="cellIs" dxfId="2" priority="10011" operator="greaterThan">
      <formula>1</formula>
    </cfRule>
    <cfRule type="colorScale" priority="10012">
      <colorScale>
        <cfvo type="min"/>
        <cfvo type="max"/>
        <color rgb="FFFCFCFF"/>
        <color rgb="FF63BE7B"/>
      </colorScale>
    </cfRule>
    <cfRule type="colorScale" priority="100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44">
    <cfRule type="colorScale" priority="10014">
      <colorScale>
        <cfvo type="min"/>
        <cfvo type="max"/>
        <color rgb="FFFCFCFF"/>
        <color rgb="FF63BE7B"/>
      </colorScale>
    </cfRule>
    <cfRule type="colorScale" priority="100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44">
    <cfRule type="colorScale" priority="10016">
      <colorScale>
        <cfvo type="min"/>
        <cfvo type="max"/>
        <color rgb="FFFCFCFF"/>
        <color rgb="FF63BE7B"/>
      </colorScale>
    </cfRule>
    <cfRule type="colorScale" priority="100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44">
    <cfRule type="cellIs" dxfId="2" priority="10018" operator="greaterThan">
      <formula>1</formula>
    </cfRule>
    <cfRule type="colorScale" priority="10019">
      <colorScale>
        <cfvo type="min"/>
        <cfvo type="max"/>
        <color rgb="FFFCFCFF"/>
        <color rgb="FF63BE7B"/>
      </colorScale>
    </cfRule>
    <cfRule type="colorScale" priority="10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44:LB44">
    <cfRule type="cellIs" dxfId="2" priority="9704" operator="greaterThan">
      <formula>0.31</formula>
    </cfRule>
    <cfRule type="cellIs" dxfId="2" priority="9705" operator="greaterThan">
      <formula>0.31</formula>
    </cfRule>
    <cfRule type="cellIs" dxfId="2" priority="9706" operator="greaterThan">
      <formula>0.31</formula>
    </cfRule>
    <cfRule type="cellIs" dxfId="2" priority="9707" operator="greaterThan">
      <formula>0.3</formula>
    </cfRule>
    <cfRule type="cellIs" dxfId="2" priority="9708" operator="greaterThan">
      <formula>1</formula>
    </cfRule>
    <cfRule type="cellIs" dxfId="5" priority="9709" operator="equal">
      <formula>0</formula>
    </cfRule>
  </conditionalFormatting>
  <conditionalFormatting sqref="LH44:LI44">
    <cfRule type="containsText" dxfId="0" priority="4981" operator="between" text=" ">
      <formula>NOT(ISERROR(SEARCH(" ",LH44)))</formula>
    </cfRule>
    <cfRule type="containsText" dxfId="1" priority="4982" operator="between" text=" ">
      <formula>NOT(ISERROR(SEARCH(" ",LH44)))</formula>
    </cfRule>
  </conditionalFormatting>
  <conditionalFormatting sqref="B45">
    <cfRule type="containsText" dxfId="0" priority="15061" operator="between" text=" ">
      <formula>NOT(ISERROR(SEARCH(" ",B45)))</formula>
    </cfRule>
    <cfRule type="containsText" dxfId="1" priority="15062" operator="between" text=" ">
      <formula>NOT(ISERROR(SEARCH(" ",B45)))</formula>
    </cfRule>
  </conditionalFormatting>
  <conditionalFormatting sqref="AI45">
    <cfRule type="cellIs" dxfId="4" priority="6321" operator="equal">
      <formula>0</formula>
    </cfRule>
    <cfRule type="cellIs" dxfId="2" priority="6322" operator="equal">
      <formula>0</formula>
    </cfRule>
    <cfRule type="cellIs" dxfId="2" priority="6323" operator="greaterThan">
      <formula>1</formula>
    </cfRule>
    <cfRule type="containsText" dxfId="0" priority="6324" operator="between" text=" ">
      <formula>NOT(ISERROR(SEARCH(" ",AI45)))</formula>
    </cfRule>
    <cfRule type="containsText" dxfId="1" priority="6325" operator="between" text=" ">
      <formula>NOT(ISERROR(SEARCH(" ",AI45)))</formula>
    </cfRule>
  </conditionalFormatting>
  <conditionalFormatting sqref="AJ45">
    <cfRule type="cellIs" dxfId="4" priority="6316" operator="equal">
      <formula>0</formula>
    </cfRule>
    <cfRule type="cellIs" dxfId="2" priority="6317" operator="equal">
      <formula>0</formula>
    </cfRule>
    <cfRule type="cellIs" dxfId="2" priority="6318" operator="greaterThan">
      <formula>1</formula>
    </cfRule>
    <cfRule type="containsText" dxfId="0" priority="6319" operator="between" text=" ">
      <formula>NOT(ISERROR(SEARCH(" ",AJ45)))</formula>
    </cfRule>
    <cfRule type="containsText" dxfId="1" priority="6320" operator="between" text=" ">
      <formula>NOT(ISERROR(SEARCH(" ",AJ45)))</formula>
    </cfRule>
  </conditionalFormatting>
  <conditionalFormatting sqref="AK45">
    <cfRule type="cellIs" dxfId="4" priority="6311" operator="equal">
      <formula>0</formula>
    </cfRule>
    <cfRule type="cellIs" dxfId="2" priority="6312" operator="equal">
      <formula>0</formula>
    </cfRule>
    <cfRule type="cellIs" dxfId="2" priority="6313" operator="greaterThan">
      <formula>1</formula>
    </cfRule>
    <cfRule type="containsText" dxfId="0" priority="6314" operator="between" text=" ">
      <formula>NOT(ISERROR(SEARCH(" ",AK45)))</formula>
    </cfRule>
    <cfRule type="containsText" dxfId="1" priority="6315" operator="between" text=" ">
      <formula>NOT(ISERROR(SEARCH(" ",AK45)))</formula>
    </cfRule>
  </conditionalFormatting>
  <conditionalFormatting sqref="AL45">
    <cfRule type="cellIs" dxfId="4" priority="6306" operator="equal">
      <formula>0</formula>
    </cfRule>
    <cfRule type="cellIs" dxfId="2" priority="6307" operator="equal">
      <formula>0</formula>
    </cfRule>
    <cfRule type="cellIs" dxfId="2" priority="6308" operator="greaterThan">
      <formula>1</formula>
    </cfRule>
    <cfRule type="containsText" dxfId="0" priority="6309" operator="between" text=" ">
      <formula>NOT(ISERROR(SEARCH(" ",AL45)))</formula>
    </cfRule>
    <cfRule type="containsText" dxfId="1" priority="6310" operator="between" text=" ">
      <formula>NOT(ISERROR(SEARCH(" ",AL45)))</formula>
    </cfRule>
  </conditionalFormatting>
  <conditionalFormatting sqref="BI45">
    <cfRule type="containsText" dxfId="0" priority="1013" operator="between" text=" ">
      <formula>NOT(ISERROR(SEARCH(" ",BI45)))</formula>
    </cfRule>
    <cfRule type="containsText" dxfId="1" priority="1014" operator="between" text=" ">
      <formula>NOT(ISERROR(SEARCH(" ",BI45)))</formula>
    </cfRule>
  </conditionalFormatting>
  <conditionalFormatting sqref="CD45">
    <cfRule type="containsText" dxfId="0" priority="1050" operator="between" text=" ">
      <formula>NOT(ISERROR(SEARCH(" ",CD45)))</formula>
    </cfRule>
  </conditionalFormatting>
  <conditionalFormatting sqref="CG45">
    <cfRule type="containsText" dxfId="0" priority="1049" operator="between" text=" ">
      <formula>NOT(ISERROR(SEARCH(" ",CG45)))</formula>
    </cfRule>
  </conditionalFormatting>
  <conditionalFormatting sqref="CS45">
    <cfRule type="cellIs" dxfId="2" priority="9346" operator="equal">
      <formula>1</formula>
    </cfRule>
  </conditionalFormatting>
  <conditionalFormatting sqref="DG45:DJ45">
    <cfRule type="cellIs" dxfId="2" priority="776" operator="equal">
      <formula>1</formula>
    </cfRule>
  </conditionalFormatting>
  <conditionalFormatting sqref="DL45:DN45">
    <cfRule type="cellIs" dxfId="2" priority="824" operator="equal">
      <formula>1</formula>
    </cfRule>
  </conditionalFormatting>
  <conditionalFormatting sqref="DT45">
    <cfRule type="cellIs" dxfId="2" priority="794" operator="equal">
      <formula>1</formula>
    </cfRule>
  </conditionalFormatting>
  <conditionalFormatting sqref="B46">
    <cfRule type="containsText" dxfId="0" priority="15067" operator="between" text=" ">
      <formula>NOT(ISERROR(SEARCH(" ",B46)))</formula>
    </cfRule>
    <cfRule type="containsText" dxfId="1" priority="15068" operator="between" text=" ">
      <formula>NOT(ISERROR(SEARCH(" ",B46)))</formula>
    </cfRule>
  </conditionalFormatting>
  <conditionalFormatting sqref="BQ46">
    <cfRule type="containsText" dxfId="0" priority="14866" operator="between" text=" ">
      <formula>NOT(ISERROR(SEARCH(" ",BQ46)))</formula>
    </cfRule>
    <cfRule type="containsText" dxfId="1" priority="14867" operator="between" text=" ">
      <formula>NOT(ISERROR(SEARCH(" ",BQ46)))</formula>
    </cfRule>
  </conditionalFormatting>
  <conditionalFormatting sqref="BR46">
    <cfRule type="containsText" dxfId="0" priority="15129" operator="between" text=" ">
      <formula>NOT(ISERROR(SEARCH(" ",BR46)))</formula>
    </cfRule>
    <cfRule type="containsText" dxfId="1" priority="15130" operator="between" text=" ">
      <formula>NOT(ISERROR(SEARCH(" ",BR46)))</formula>
    </cfRule>
  </conditionalFormatting>
  <conditionalFormatting sqref="CS46">
    <cfRule type="cellIs" dxfId="2" priority="6263" operator="equal">
      <formula>1</formula>
    </cfRule>
  </conditionalFormatting>
  <conditionalFormatting sqref="DW46">
    <cfRule type="containsText" dxfId="0" priority="6276" operator="between" text=" ">
      <formula>NOT(ISERROR(SEARCH(" ",DW46)))</formula>
    </cfRule>
    <cfRule type="containsText" dxfId="1" priority="6277" operator="between" text=" ">
      <formula>NOT(ISERROR(SEARCH(" ",DW46)))</formula>
    </cfRule>
    <cfRule type="containsText" dxfId="0" priority="6278" operator="between" text=" ">
      <formula>NOT(ISERROR(SEARCH(" ",DW46)))</formula>
    </cfRule>
    <cfRule type="containsText" dxfId="1" priority="6279" operator="between" text=" ">
      <formula>NOT(ISERROR(SEARCH(" ",DW46)))</formula>
    </cfRule>
  </conditionalFormatting>
  <conditionalFormatting sqref="DX46">
    <cfRule type="containsText" dxfId="0" priority="6272" operator="between" text=" ">
      <formula>NOT(ISERROR(SEARCH(" ",DX46)))</formula>
    </cfRule>
    <cfRule type="containsText" dxfId="1" priority="6273" operator="between" text=" ">
      <formula>NOT(ISERROR(SEARCH(" ",DX46)))</formula>
    </cfRule>
    <cfRule type="containsText" dxfId="0" priority="6274" operator="between" text=" ">
      <formula>NOT(ISERROR(SEARCH(" ",DX46)))</formula>
    </cfRule>
    <cfRule type="containsText" dxfId="1" priority="6275" operator="between" text=" ">
      <formula>NOT(ISERROR(SEARCH(" ",DX46)))</formula>
    </cfRule>
  </conditionalFormatting>
  <conditionalFormatting sqref="B47">
    <cfRule type="containsText" dxfId="0" priority="15063" operator="between" text=" ">
      <formula>NOT(ISERROR(SEARCH(" ",B47)))</formula>
    </cfRule>
    <cfRule type="containsText" dxfId="1" priority="15064" operator="between" text=" ">
      <formula>NOT(ISERROR(SEARCH(" ",B47)))</formula>
    </cfRule>
  </conditionalFormatting>
  <conditionalFormatting sqref="AF47">
    <cfRule type="cellIs" dxfId="4" priority="668" operator="equal">
      <formula>0</formula>
    </cfRule>
    <cfRule type="cellIs" dxfId="2" priority="669" operator="equal">
      <formula>0</formula>
    </cfRule>
    <cfRule type="cellIs" dxfId="2" priority="670" operator="greaterThan">
      <formula>1</formula>
    </cfRule>
    <cfRule type="containsText" dxfId="0" priority="671" operator="between" text=" ">
      <formula>NOT(ISERROR(SEARCH(" ",AF47)))</formula>
    </cfRule>
    <cfRule type="containsText" dxfId="1" priority="672" operator="between" text=" ">
      <formula>NOT(ISERROR(SEARCH(" ",AF47)))</formula>
    </cfRule>
  </conditionalFormatting>
  <conditionalFormatting sqref="AJ47">
    <cfRule type="cellIs" dxfId="4" priority="6296" operator="equal">
      <formula>0</formula>
    </cfRule>
    <cfRule type="cellIs" dxfId="2" priority="6297" operator="equal">
      <formula>0</formula>
    </cfRule>
    <cfRule type="cellIs" dxfId="2" priority="6298" operator="greaterThan">
      <formula>1</formula>
    </cfRule>
    <cfRule type="containsText" dxfId="0" priority="6299" operator="between" text=" ">
      <formula>NOT(ISERROR(SEARCH(" ",AJ47)))</formula>
    </cfRule>
    <cfRule type="containsText" dxfId="1" priority="6300" operator="between" text=" ">
      <formula>NOT(ISERROR(SEARCH(" ",AJ47)))</formula>
    </cfRule>
  </conditionalFormatting>
  <conditionalFormatting sqref="AK47">
    <cfRule type="cellIs" dxfId="4" priority="6291" operator="equal">
      <formula>0</formula>
    </cfRule>
    <cfRule type="cellIs" dxfId="2" priority="6292" operator="equal">
      <formula>0</formula>
    </cfRule>
    <cfRule type="cellIs" dxfId="2" priority="6293" operator="greaterThan">
      <formula>1</formula>
    </cfRule>
    <cfRule type="containsText" dxfId="0" priority="6294" operator="between" text=" ">
      <formula>NOT(ISERROR(SEARCH(" ",AK47)))</formula>
    </cfRule>
    <cfRule type="containsText" dxfId="1" priority="6295" operator="between" text=" ">
      <formula>NOT(ISERROR(SEARCH(" ",AK47)))</formula>
    </cfRule>
  </conditionalFormatting>
  <conditionalFormatting sqref="AL47">
    <cfRule type="cellIs" dxfId="4" priority="6286" operator="equal">
      <formula>0</formula>
    </cfRule>
    <cfRule type="cellIs" dxfId="2" priority="6287" operator="equal">
      <formula>0</formula>
    </cfRule>
    <cfRule type="cellIs" dxfId="2" priority="6288" operator="greaterThan">
      <formula>1</formula>
    </cfRule>
    <cfRule type="containsText" dxfId="0" priority="6289" operator="between" text=" ">
      <formula>NOT(ISERROR(SEARCH(" ",AL47)))</formula>
    </cfRule>
    <cfRule type="containsText" dxfId="1" priority="6290" operator="between" text=" ">
      <formula>NOT(ISERROR(SEARCH(" ",AL47)))</formula>
    </cfRule>
  </conditionalFormatting>
  <conditionalFormatting sqref="BI47">
    <cfRule type="containsText" dxfId="0" priority="5007" operator="between" text=" ">
      <formula>NOT(ISERROR(SEARCH(" ",BI47)))</formula>
    </cfRule>
    <cfRule type="containsText" dxfId="1" priority="5008" operator="between" text=" ">
      <formula>NOT(ISERROR(SEARCH(" ",BI47)))</formula>
    </cfRule>
  </conditionalFormatting>
  <conditionalFormatting sqref="BQ47">
    <cfRule type="containsText" dxfId="0" priority="14856" operator="between" text=" ">
      <formula>NOT(ISERROR(SEARCH(" ",BQ47)))</formula>
    </cfRule>
    <cfRule type="containsText" dxfId="1" priority="14857" operator="between" text=" ">
      <formula>NOT(ISERROR(SEARCH(" ",BQ47)))</formula>
    </cfRule>
  </conditionalFormatting>
  <conditionalFormatting sqref="BR47">
    <cfRule type="containsText" dxfId="0" priority="15139" operator="between" text=" ">
      <formula>NOT(ISERROR(SEARCH(" ",BR47)))</formula>
    </cfRule>
    <cfRule type="containsText" dxfId="1" priority="15140" operator="between" text=" ">
      <formula>NOT(ISERROR(SEARCH(" ",BR47)))</formula>
    </cfRule>
  </conditionalFormatting>
  <conditionalFormatting sqref="CE47">
    <cfRule type="containsText" dxfId="0" priority="1005" operator="between" text=" ">
      <formula>NOT(ISERROR(SEARCH(" ",CE47)))</formula>
    </cfRule>
  </conditionalFormatting>
  <conditionalFormatting sqref="CS47">
    <cfRule type="cellIs" dxfId="2" priority="6261" operator="equal">
      <formula>1</formula>
    </cfRule>
    <cfRule type="cellIs" dxfId="2" priority="6262" operator="equal">
      <formula>1</formula>
    </cfRule>
  </conditionalFormatting>
  <conditionalFormatting sqref="DL47:DN47">
    <cfRule type="cellIs" dxfId="2" priority="943" operator="equal">
      <formula>1</formula>
    </cfRule>
  </conditionalFormatting>
  <conditionalFormatting sqref="DQ47:DS47">
    <cfRule type="cellIs" dxfId="2" priority="858" operator="equal">
      <formula>1</formula>
    </cfRule>
  </conditionalFormatting>
  <conditionalFormatting sqref="HW47">
    <cfRule type="colorScale" priority="14757">
      <colorScale>
        <cfvo type="min"/>
        <cfvo type="max"/>
        <color rgb="FFFCFCFF"/>
        <color rgb="FF63BE7B"/>
      </colorScale>
    </cfRule>
    <cfRule type="colorScale" priority="147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8">
    <cfRule type="containsText" dxfId="0" priority="15065" operator="between" text=" ">
      <formula>NOT(ISERROR(SEARCH(" ",B48)))</formula>
    </cfRule>
    <cfRule type="containsText" dxfId="1" priority="15066" operator="between" text=" ">
      <formula>NOT(ISERROR(SEARCH(" ",B48)))</formula>
    </cfRule>
  </conditionalFormatting>
  <conditionalFormatting sqref="BQ48">
    <cfRule type="containsText" dxfId="0" priority="14868" operator="between" text=" ">
      <formula>NOT(ISERROR(SEARCH(" ",BQ48)))</formula>
    </cfRule>
    <cfRule type="containsText" dxfId="1" priority="14869" operator="between" text=" ">
      <formula>NOT(ISERROR(SEARCH(" ",BQ48)))</formula>
    </cfRule>
  </conditionalFormatting>
  <conditionalFormatting sqref="BR48">
    <cfRule type="containsText" dxfId="0" priority="13806" operator="between" text=" ">
      <formula>NOT(ISERROR(SEARCH(" ",BR48)))</formula>
    </cfRule>
    <cfRule type="containsText" dxfId="1" priority="13807" operator="between" text=" ">
      <formula>NOT(ISERROR(SEARCH(" ",BR48)))</formula>
    </cfRule>
  </conditionalFormatting>
  <conditionalFormatting sqref="CA48:CC48">
    <cfRule type="containsText" dxfId="0" priority="9144" operator="between" text=" ">
      <formula>NOT(ISERROR(SEARCH(" ",CA48)))</formula>
    </cfRule>
  </conditionalFormatting>
  <conditionalFormatting sqref="CD48">
    <cfRule type="containsText" dxfId="0" priority="9142" operator="between" text=" ">
      <formula>NOT(ISERROR(SEARCH(" ",CD48)))</formula>
    </cfRule>
  </conditionalFormatting>
  <conditionalFormatting sqref="CF48">
    <cfRule type="containsText" dxfId="0" priority="9143" operator="between" text=" ">
      <formula>NOT(ISERROR(SEARCH(" ",CF48)))</formula>
    </cfRule>
  </conditionalFormatting>
  <conditionalFormatting sqref="CO48">
    <cfRule type="containsText" dxfId="0" priority="607" operator="between" text=" ">
      <formula>NOT(ISERROR(SEARCH(" ",CO48)))</formula>
    </cfRule>
  </conditionalFormatting>
  <conditionalFormatting sqref="CS48">
    <cfRule type="cellIs" dxfId="2" priority="6260" operator="equal">
      <formula>1</formula>
    </cfRule>
  </conditionalFormatting>
  <conditionalFormatting sqref="DE48">
    <cfRule type="cellIs" dxfId="2" priority="965" operator="equal">
      <formula>1</formula>
    </cfRule>
  </conditionalFormatting>
  <conditionalFormatting sqref="DG48">
    <cfRule type="cellIs" dxfId="2" priority="962" operator="equal">
      <formula>1</formula>
    </cfRule>
  </conditionalFormatting>
  <conditionalFormatting sqref="DH48:DI48">
    <cfRule type="cellIs" dxfId="2" priority="938" operator="equal">
      <formula>1</formula>
    </cfRule>
  </conditionalFormatting>
  <conditionalFormatting sqref="DJ48">
    <cfRule type="cellIs" dxfId="2" priority="929" operator="equal">
      <formula>1</formula>
    </cfRule>
  </conditionalFormatting>
  <conditionalFormatting sqref="DL48:DN48">
    <cfRule type="cellIs" dxfId="2" priority="940" operator="equal">
      <formula>1</formula>
    </cfRule>
  </conditionalFormatting>
  <conditionalFormatting sqref="DQ48:DS48">
    <cfRule type="cellIs" dxfId="2" priority="856" operator="equal">
      <formula>1</formula>
    </cfRule>
  </conditionalFormatting>
  <conditionalFormatting sqref="N49:P49">
    <cfRule type="containsText" dxfId="0" priority="15107" operator="between" text=" ">
      <formula>NOT(ISERROR(SEARCH(" ",N49)))</formula>
    </cfRule>
    <cfRule type="containsText" dxfId="1" priority="15108" operator="between" text=" ">
      <formula>NOT(ISERROR(SEARCH(" ",N49)))</formula>
    </cfRule>
  </conditionalFormatting>
  <conditionalFormatting sqref="BG49">
    <cfRule type="containsText" dxfId="0" priority="15105" operator="between" text=" ">
      <formula>NOT(ISERROR(SEARCH(" ",BG49)))</formula>
    </cfRule>
    <cfRule type="containsText" dxfId="1" priority="15106" operator="between" text=" ">
      <formula>NOT(ISERROR(SEARCH(" ",BG49)))</formula>
    </cfRule>
  </conditionalFormatting>
  <conditionalFormatting sqref="BH49">
    <cfRule type="containsText" dxfId="0" priority="15100" operator="between" text=" ">
      <formula>NOT(ISERROR(SEARCH(" ",BH49)))</formula>
    </cfRule>
    <cfRule type="containsText" dxfId="1" priority="15101" operator="between" text=" ">
      <formula>NOT(ISERROR(SEARCH(" ",BH49)))</formula>
    </cfRule>
  </conditionalFormatting>
  <conditionalFormatting sqref="BQ49">
    <cfRule type="containsText" dxfId="0" priority="14858" operator="between" text=" ">
      <formula>NOT(ISERROR(SEARCH(" ",BQ49)))</formula>
    </cfRule>
    <cfRule type="containsText" dxfId="1" priority="14859" operator="between" text=" ">
      <formula>NOT(ISERROR(SEARCH(" ",BQ49)))</formula>
    </cfRule>
  </conditionalFormatting>
  <conditionalFormatting sqref="CS49">
    <cfRule type="cellIs" dxfId="2" priority="6258" operator="equal">
      <formula>1</formula>
    </cfRule>
    <cfRule type="cellIs" dxfId="2" priority="6259" operator="equal">
      <formula>1</formula>
    </cfRule>
  </conditionalFormatting>
  <conditionalFormatting sqref="DG49">
    <cfRule type="cellIs" dxfId="2" priority="960" operator="equal">
      <formula>1</formula>
    </cfRule>
  </conditionalFormatting>
  <conditionalFormatting sqref="DH49:DI49">
    <cfRule type="cellIs" dxfId="2" priority="959" operator="equal">
      <formula>1</formula>
    </cfRule>
  </conditionalFormatting>
  <conditionalFormatting sqref="B50">
    <cfRule type="cellIs" dxfId="2" priority="11433" operator="equal">
      <formula>" "</formula>
    </cfRule>
    <cfRule type="containsText" dxfId="0" priority="11434" operator="between" text=" ">
      <formula>NOT(ISERROR(SEARCH(" ",B50)))</formula>
    </cfRule>
    <cfRule type="containsText" dxfId="1" priority="11435" operator="between" text=" ">
      <formula>NOT(ISERROR(SEARCH(" ",B50)))</formula>
    </cfRule>
  </conditionalFormatting>
  <conditionalFormatting sqref="G50">
    <cfRule type="containsText" dxfId="0" priority="13122" operator="between" text=" ">
      <formula>NOT(ISERROR(SEARCH(" ",G50)))</formula>
    </cfRule>
    <cfRule type="containsText" dxfId="1" priority="13123" operator="between" text=" ">
      <formula>NOT(ISERROR(SEARCH(" ",G50)))</formula>
    </cfRule>
  </conditionalFormatting>
  <conditionalFormatting sqref="H50">
    <cfRule type="containsText" dxfId="0" priority="13147" operator="between" text=" ">
      <formula>NOT(ISERROR(SEARCH(" ",H50)))</formula>
    </cfRule>
    <cfRule type="containsText" dxfId="1" priority="13148" operator="between" text=" ">
      <formula>NOT(ISERROR(SEARCH(" ",H50)))</formula>
    </cfRule>
  </conditionalFormatting>
  <conditionalFormatting sqref="X50">
    <cfRule type="colorScale" priority="13171">
      <colorScale>
        <cfvo type="min"/>
        <cfvo type="max"/>
        <color rgb="FFFCFCFF"/>
        <color rgb="FF63BE7B"/>
      </colorScale>
    </cfRule>
    <cfRule type="colorScale" priority="131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50">
    <cfRule type="cellIs" dxfId="2" priority="13153" operator="greaterThan">
      <formula>1</formula>
    </cfRule>
    <cfRule type="containsText" dxfId="0" priority="13154" operator="between" text=" ">
      <formula>NOT(ISERROR(SEARCH(" ",AE50)))</formula>
    </cfRule>
    <cfRule type="containsText" dxfId="1" priority="13155" operator="between" text=" ">
      <formula>NOT(ISERROR(SEARCH(" ",AE50)))</formula>
    </cfRule>
  </conditionalFormatting>
  <conditionalFormatting sqref="AI50">
    <cfRule type="cellIs" dxfId="2" priority="13137" operator="equal">
      <formula>0</formula>
    </cfRule>
    <cfRule type="cellIs" dxfId="2" priority="13138" operator="greaterThan">
      <formula>1</formula>
    </cfRule>
    <cfRule type="containsText" dxfId="0" priority="13139" operator="between" text=" ">
      <formula>NOT(ISERROR(SEARCH(" ",AI50)))</formula>
    </cfRule>
    <cfRule type="containsText" dxfId="1" priority="13140" operator="between" text=" ">
      <formula>NOT(ISERROR(SEARCH(" ",AI50)))</formula>
    </cfRule>
  </conditionalFormatting>
  <conditionalFormatting sqref="AJ50">
    <cfRule type="cellIs" dxfId="4" priority="13117" operator="equal">
      <formula>0</formula>
    </cfRule>
    <cfRule type="cellIs" dxfId="2" priority="13118" operator="equal">
      <formula>0</formula>
    </cfRule>
    <cfRule type="cellIs" dxfId="2" priority="13119" operator="greaterThan">
      <formula>1</formula>
    </cfRule>
    <cfRule type="containsText" dxfId="0" priority="13120" operator="between" text=" ">
      <formula>NOT(ISERROR(SEARCH(" ",AJ50)))</formula>
    </cfRule>
    <cfRule type="containsText" dxfId="1" priority="13121" operator="between" text=" ">
      <formula>NOT(ISERROR(SEARCH(" ",AJ50)))</formula>
    </cfRule>
  </conditionalFormatting>
  <conditionalFormatting sqref="AK50">
    <cfRule type="cellIs" dxfId="4" priority="13112" operator="equal">
      <formula>0</formula>
    </cfRule>
    <cfRule type="cellIs" dxfId="2" priority="13113" operator="equal">
      <formula>0</formula>
    </cfRule>
    <cfRule type="cellIs" dxfId="2" priority="13114" operator="greaterThan">
      <formula>1</formula>
    </cfRule>
    <cfRule type="containsText" dxfId="0" priority="13115" operator="between" text=" ">
      <formula>NOT(ISERROR(SEARCH(" ",AK50)))</formula>
    </cfRule>
    <cfRule type="containsText" dxfId="1" priority="13116" operator="between" text=" ">
      <formula>NOT(ISERROR(SEARCH(" ",AK50)))</formula>
    </cfRule>
  </conditionalFormatting>
  <conditionalFormatting sqref="AL50">
    <cfRule type="cellIs" dxfId="4" priority="13107" operator="equal">
      <formula>0</formula>
    </cfRule>
    <cfRule type="cellIs" dxfId="2" priority="13108" operator="equal">
      <formula>0</formula>
    </cfRule>
    <cfRule type="cellIs" dxfId="2" priority="13109" operator="greaterThan">
      <formula>1</formula>
    </cfRule>
    <cfRule type="containsText" dxfId="0" priority="13110" operator="between" text=" ">
      <formula>NOT(ISERROR(SEARCH(" ",AL50)))</formula>
    </cfRule>
    <cfRule type="containsText" dxfId="1" priority="13111" operator="between" text=" ">
      <formula>NOT(ISERROR(SEARCH(" ",AL50)))</formula>
    </cfRule>
  </conditionalFormatting>
  <conditionalFormatting sqref="AN50:AS50">
    <cfRule type="containsText" dxfId="0" priority="13149" operator="between" text=" ">
      <formula>NOT(ISERROR(SEARCH(" ",AN50)))</formula>
    </cfRule>
    <cfRule type="containsText" dxfId="1" priority="13150" operator="between" text=" ">
      <formula>NOT(ISERROR(SEARCH(" ",AN50)))</formula>
    </cfRule>
  </conditionalFormatting>
  <conditionalFormatting sqref="AU50">
    <cfRule type="cellIs" dxfId="4" priority="9098" operator="equal">
      <formula>0</formula>
    </cfRule>
    <cfRule type="containsText" dxfId="0" priority="9099" operator="between" text=" ">
      <formula>NOT(ISERROR(SEARCH(" ",AU50)))</formula>
    </cfRule>
    <cfRule type="containsText" dxfId="1" priority="9100" operator="between" text=" ">
      <formula>NOT(ISERROR(SEARCH(" ",AU50)))</formula>
    </cfRule>
  </conditionalFormatting>
  <conditionalFormatting sqref="AW50">
    <cfRule type="cellIs" dxfId="2" priority="13156" operator="greaterThan">
      <formula>1</formula>
    </cfRule>
    <cfRule type="containsText" dxfId="0" priority="13157" operator="between" text=" ">
      <formula>NOT(ISERROR(SEARCH(" ",AW50)))</formula>
    </cfRule>
    <cfRule type="containsText" dxfId="1" priority="13158" operator="between" text=" ">
      <formula>NOT(ISERROR(SEARCH(" ",AW50)))</formula>
    </cfRule>
  </conditionalFormatting>
  <conditionalFormatting sqref="BE50:BF50">
    <cfRule type="containsText" dxfId="0" priority="13145" operator="between" text=" ">
      <formula>NOT(ISERROR(SEARCH(" ",BE50)))</formula>
    </cfRule>
    <cfRule type="containsText" dxfId="1" priority="13146" operator="between" text=" ">
      <formula>NOT(ISERROR(SEARCH(" ",BE50)))</formula>
    </cfRule>
  </conditionalFormatting>
  <conditionalFormatting sqref="BH50:BI50">
    <cfRule type="containsText" dxfId="0" priority="13151" operator="between" text=" ">
      <formula>NOT(ISERROR(SEARCH(" ",BH50)))</formula>
    </cfRule>
    <cfRule type="containsText" dxfId="1" priority="13152" operator="between" text=" ">
      <formula>NOT(ISERROR(SEARCH(" ",BH50)))</formula>
    </cfRule>
  </conditionalFormatting>
  <conditionalFormatting sqref="BJ50">
    <cfRule type="containsText" dxfId="0" priority="13159" operator="between" text=" ">
      <formula>NOT(ISERROR(SEARCH(" ",BJ50)))</formula>
    </cfRule>
    <cfRule type="containsText" dxfId="1" priority="13160" operator="between" text=" ">
      <formula>NOT(ISERROR(SEARCH(" ",BJ50)))</formula>
    </cfRule>
  </conditionalFormatting>
  <conditionalFormatting sqref="BL50">
    <cfRule type="containsText" dxfId="0" priority="9358" operator="between" text=" ">
      <formula>NOT(ISERROR(SEARCH(" ",BL50)))</formula>
    </cfRule>
    <cfRule type="containsText" dxfId="1" priority="9359" operator="between" text=" ">
      <formula>NOT(ISERROR(SEARCH(" ",BL50)))</formula>
    </cfRule>
  </conditionalFormatting>
  <conditionalFormatting sqref="BT50:BV50">
    <cfRule type="containsText" dxfId="0" priority="13143" operator="between" text=" ">
      <formula>NOT(ISERROR(SEARCH(" ",BT50)))</formula>
    </cfRule>
    <cfRule type="containsText" dxfId="1" priority="13144" operator="between" text=" ">
      <formula>NOT(ISERROR(SEARCH(" ",BT50)))</formula>
    </cfRule>
  </conditionalFormatting>
  <conditionalFormatting sqref="CO50">
    <cfRule type="containsText" dxfId="0" priority="606" operator="between" text=" ">
      <formula>NOT(ISERROR(SEARCH(" ",CO50)))</formula>
    </cfRule>
  </conditionalFormatting>
  <conditionalFormatting sqref="CP50">
    <cfRule type="containsText" dxfId="0" priority="82" operator="between" text=" ">
      <formula>NOT(ISERROR(SEARCH(" ",CP50)))</formula>
    </cfRule>
  </conditionalFormatting>
  <conditionalFormatting sqref="CQ50">
    <cfRule type="containsText" dxfId="0" priority="544" operator="between" text=" ">
      <formula>NOT(ISERROR(SEARCH(" ",CQ50)))</formula>
    </cfRule>
  </conditionalFormatting>
  <conditionalFormatting sqref="CS50">
    <cfRule type="cellIs" dxfId="2" priority="6252" operator="equal">
      <formula>1</formula>
    </cfRule>
  </conditionalFormatting>
  <conditionalFormatting sqref="DE50">
    <cfRule type="cellIs" dxfId="2" priority="966" operator="equal">
      <formula>1</formula>
    </cfRule>
  </conditionalFormatting>
  <conditionalFormatting sqref="DL50:DN50">
    <cfRule type="cellIs" dxfId="2" priority="939" operator="equal">
      <formula>1</formula>
    </cfRule>
  </conditionalFormatting>
  <conditionalFormatting sqref="DQ50:DS50">
    <cfRule type="cellIs" dxfId="2" priority="855" operator="equal">
      <formula>1</formula>
    </cfRule>
  </conditionalFormatting>
  <conditionalFormatting sqref="EA50:EJ50">
    <cfRule type="containsText" dxfId="0" priority="13141" operator="between" text=" ">
      <formula>NOT(ISERROR(SEARCH(" ",EA50)))</formula>
    </cfRule>
    <cfRule type="containsText" dxfId="1" priority="13142" operator="between" text=" ">
      <formula>NOT(ISERROR(SEARCH(" ",EA50)))</formula>
    </cfRule>
  </conditionalFormatting>
  <conditionalFormatting sqref="FG50">
    <cfRule type="cellIs" dxfId="2" priority="13173" operator="greaterThan">
      <formula>1</formula>
    </cfRule>
    <cfRule type="colorScale" priority="13174">
      <colorScale>
        <cfvo type="min"/>
        <cfvo type="max"/>
        <color rgb="FFFCFCFF"/>
        <color rgb="FF63BE7B"/>
      </colorScale>
    </cfRule>
    <cfRule type="colorScale" priority="131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0">
    <cfRule type="colorScale" priority="13134">
      <colorScale>
        <cfvo type="min"/>
        <cfvo type="max"/>
        <color rgb="FFFCFCFF"/>
        <color rgb="FF63BE7B"/>
      </colorScale>
    </cfRule>
    <cfRule type="colorScale" priority="131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0:FJ50">
    <cfRule type="colorScale" priority="13176">
      <colorScale>
        <cfvo type="min"/>
        <cfvo type="max"/>
        <color rgb="FFFCFCFF"/>
        <color rgb="FF63BE7B"/>
      </colorScale>
    </cfRule>
    <cfRule type="colorScale" priority="131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50">
    <cfRule type="colorScale" priority="13178">
      <colorScale>
        <cfvo type="min"/>
        <cfvo type="max"/>
        <color rgb="FFFCFCFF"/>
        <color rgb="FF63BE7B"/>
      </colorScale>
    </cfRule>
    <cfRule type="colorScale" priority="131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0">
    <cfRule type="colorScale" priority="13445">
      <colorScale>
        <cfvo type="min"/>
        <cfvo type="max"/>
        <color rgb="FFFCFCFF"/>
        <color rgb="FF63BE7B"/>
      </colorScale>
    </cfRule>
    <cfRule type="colorScale" priority="134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50">
    <cfRule type="cellIs" dxfId="2" priority="13180" operator="greaterThan">
      <formula>1</formula>
    </cfRule>
    <cfRule type="colorScale" priority="13181">
      <colorScale>
        <cfvo type="min"/>
        <cfvo type="max"/>
        <color rgb="FFFCFCFF"/>
        <color rgb="FF63BE7B"/>
      </colorScale>
    </cfRule>
    <cfRule type="colorScale" priority="131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50">
    <cfRule type="colorScale" priority="13183">
      <colorScale>
        <cfvo type="min"/>
        <cfvo type="max"/>
        <color rgb="FFFCFCFF"/>
        <color rgb="FF63BE7B"/>
      </colorScale>
    </cfRule>
    <cfRule type="colorScale" priority="131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50">
    <cfRule type="colorScale" priority="13441">
      <colorScale>
        <cfvo type="min"/>
        <cfvo type="max"/>
        <color rgb="FFFCFCFF"/>
        <color rgb="FF63BE7B"/>
      </colorScale>
    </cfRule>
    <cfRule type="colorScale" priority="134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0">
    <cfRule type="cellIs" dxfId="2" priority="13185" operator="greaterThan">
      <formula>1</formula>
    </cfRule>
    <cfRule type="colorScale" priority="13186">
      <colorScale>
        <cfvo type="min"/>
        <cfvo type="max"/>
        <color rgb="FFFCFCFF"/>
        <color rgb="FF63BE7B"/>
      </colorScale>
    </cfRule>
    <cfRule type="colorScale" priority="131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50">
    <cfRule type="colorScale" priority="13188">
      <colorScale>
        <cfvo type="min"/>
        <cfvo type="max"/>
        <color rgb="FFFCFCFF"/>
        <color rgb="FF63BE7B"/>
      </colorScale>
    </cfRule>
    <cfRule type="colorScale" priority="131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50">
    <cfRule type="colorScale" priority="13190">
      <colorScale>
        <cfvo type="min"/>
        <cfvo type="max"/>
        <color rgb="FFFCFCFF"/>
        <color rgb="FF63BE7B"/>
      </colorScale>
    </cfRule>
    <cfRule type="colorScale" priority="131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50">
    <cfRule type="cellIs" dxfId="2" priority="13192" operator="greaterThan">
      <formula>1</formula>
    </cfRule>
    <cfRule type="colorScale" priority="13193">
      <colorScale>
        <cfvo type="min"/>
        <cfvo type="max"/>
        <color rgb="FFFCFCFF"/>
        <color rgb="FF63BE7B"/>
      </colorScale>
    </cfRule>
    <cfRule type="colorScale" priority="13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50">
    <cfRule type="colorScale" priority="13195">
      <colorScale>
        <cfvo type="min"/>
        <cfvo type="max"/>
        <color rgb="FFFCFCFF"/>
        <color rgb="FF63BE7B"/>
      </colorScale>
    </cfRule>
    <cfRule type="colorScale" priority="131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50">
    <cfRule type="colorScale" priority="13197">
      <colorScale>
        <cfvo type="min"/>
        <cfvo type="max"/>
        <color rgb="FFFCFCFF"/>
        <color rgb="FF63BE7B"/>
      </colorScale>
    </cfRule>
    <cfRule type="colorScale" priority="131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50">
    <cfRule type="cellIs" dxfId="2" priority="13199" operator="greaterThan">
      <formula>1</formula>
    </cfRule>
    <cfRule type="colorScale" priority="13200">
      <colorScale>
        <cfvo type="min"/>
        <cfvo type="max"/>
        <color rgb="FFFCFCFF"/>
        <color rgb="FF63BE7B"/>
      </colorScale>
    </cfRule>
    <cfRule type="colorScale" priority="13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50">
    <cfRule type="colorScale" priority="13202">
      <colorScale>
        <cfvo type="min"/>
        <cfvo type="max"/>
        <color rgb="FFFCFCFF"/>
        <color rgb="FF63BE7B"/>
      </colorScale>
    </cfRule>
    <cfRule type="colorScale" priority="132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50">
    <cfRule type="colorScale" priority="13204">
      <colorScale>
        <cfvo type="min"/>
        <cfvo type="max"/>
        <color rgb="FFFCFCFF"/>
        <color rgb="FF63BE7B"/>
      </colorScale>
    </cfRule>
    <cfRule type="colorScale" priority="132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50">
    <cfRule type="cellIs" dxfId="2" priority="13206" operator="greaterThan">
      <formula>1</formula>
    </cfRule>
    <cfRule type="colorScale" priority="13207">
      <colorScale>
        <cfvo type="min"/>
        <cfvo type="max"/>
        <color rgb="FFFCFCFF"/>
        <color rgb="FF63BE7B"/>
      </colorScale>
    </cfRule>
    <cfRule type="colorScale" priority="13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50">
    <cfRule type="colorScale" priority="13209">
      <colorScale>
        <cfvo type="min"/>
        <cfvo type="max"/>
        <color rgb="FFFCFCFF"/>
        <color rgb="FF63BE7B"/>
      </colorScale>
    </cfRule>
    <cfRule type="colorScale" priority="132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50">
    <cfRule type="colorScale" priority="13211">
      <colorScale>
        <cfvo type="min"/>
        <cfvo type="max"/>
        <color rgb="FFFCFCFF"/>
        <color rgb="FF63BE7B"/>
      </colorScale>
    </cfRule>
    <cfRule type="colorScale" priority="132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50">
    <cfRule type="cellIs" dxfId="2" priority="13213" operator="greaterThan">
      <formula>1</formula>
    </cfRule>
    <cfRule type="colorScale" priority="13214">
      <colorScale>
        <cfvo type="min"/>
        <cfvo type="max"/>
        <color rgb="FFFCFCFF"/>
        <color rgb="FF63BE7B"/>
      </colorScale>
    </cfRule>
    <cfRule type="colorScale" priority="132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50">
    <cfRule type="colorScale" priority="13216">
      <colorScale>
        <cfvo type="min"/>
        <cfvo type="max"/>
        <color rgb="FFFCFCFF"/>
        <color rgb="FF63BE7B"/>
      </colorScale>
    </cfRule>
    <cfRule type="colorScale" priority="132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50">
    <cfRule type="colorScale" priority="13218">
      <colorScale>
        <cfvo type="min"/>
        <cfvo type="max"/>
        <color rgb="FFFCFCFF"/>
        <color rgb="FF63BE7B"/>
      </colorScale>
    </cfRule>
    <cfRule type="colorScale" priority="132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50">
    <cfRule type="cellIs" dxfId="2" priority="13220" operator="greaterThan">
      <formula>1</formula>
    </cfRule>
    <cfRule type="colorScale" priority="13221">
      <colorScale>
        <cfvo type="min"/>
        <cfvo type="max"/>
        <color rgb="FFFCFCFF"/>
        <color rgb="FF63BE7B"/>
      </colorScale>
    </cfRule>
    <cfRule type="colorScale" priority="132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50">
    <cfRule type="colorScale" priority="13223">
      <colorScale>
        <cfvo type="min"/>
        <cfvo type="max"/>
        <color rgb="FFFCFCFF"/>
        <color rgb="FF63BE7B"/>
      </colorScale>
    </cfRule>
    <cfRule type="colorScale" priority="132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50">
    <cfRule type="colorScale" priority="13225">
      <colorScale>
        <cfvo type="min"/>
        <cfvo type="max"/>
        <color rgb="FFFCFCFF"/>
        <color rgb="FF63BE7B"/>
      </colorScale>
    </cfRule>
    <cfRule type="colorScale" priority="132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50">
    <cfRule type="cellIs" dxfId="2" priority="13227" operator="greaterThan">
      <formula>1</formula>
    </cfRule>
    <cfRule type="colorScale" priority="13228">
      <colorScale>
        <cfvo type="min"/>
        <cfvo type="max"/>
        <color rgb="FFFCFCFF"/>
        <color rgb="FF63BE7B"/>
      </colorScale>
    </cfRule>
    <cfRule type="colorScale" priority="132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50">
    <cfRule type="colorScale" priority="13230">
      <colorScale>
        <cfvo type="min"/>
        <cfvo type="max"/>
        <color rgb="FFFCFCFF"/>
        <color rgb="FF63BE7B"/>
      </colorScale>
    </cfRule>
    <cfRule type="colorScale" priority="132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50">
    <cfRule type="colorScale" priority="13232">
      <colorScale>
        <cfvo type="min"/>
        <cfvo type="max"/>
        <color rgb="FFFCFCFF"/>
        <color rgb="FF63BE7B"/>
      </colorScale>
    </cfRule>
    <cfRule type="colorScale" priority="132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0">
    <cfRule type="cellIs" dxfId="2" priority="13234" operator="greaterThan">
      <formula>1</formula>
    </cfRule>
    <cfRule type="colorScale" priority="13235">
      <colorScale>
        <cfvo type="min"/>
        <cfvo type="max"/>
        <color rgb="FFFCFCFF"/>
        <color rgb="FF63BE7B"/>
      </colorScale>
    </cfRule>
    <cfRule type="colorScale" priority="132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50">
    <cfRule type="colorScale" priority="13237">
      <colorScale>
        <cfvo type="min"/>
        <cfvo type="max"/>
        <color rgb="FFFCFCFF"/>
        <color rgb="FF63BE7B"/>
      </colorScale>
    </cfRule>
    <cfRule type="colorScale" priority="13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50">
    <cfRule type="colorScale" priority="13239">
      <colorScale>
        <cfvo type="min"/>
        <cfvo type="max"/>
        <color rgb="FFFCFCFF"/>
        <color rgb="FF63BE7B"/>
      </colorScale>
    </cfRule>
    <cfRule type="colorScale" priority="13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50">
    <cfRule type="cellIs" dxfId="2" priority="13241" operator="greaterThan">
      <formula>1</formula>
    </cfRule>
    <cfRule type="colorScale" priority="13242">
      <colorScale>
        <cfvo type="min"/>
        <cfvo type="max"/>
        <color rgb="FFFCFCFF"/>
        <color rgb="FF63BE7B"/>
      </colorScale>
    </cfRule>
    <cfRule type="colorScale" priority="132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50">
    <cfRule type="colorScale" priority="13244">
      <colorScale>
        <cfvo type="min"/>
        <cfvo type="max"/>
        <color rgb="FFFCFCFF"/>
        <color rgb="FF63BE7B"/>
      </colorScale>
    </cfRule>
    <cfRule type="colorScale" priority="132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50">
    <cfRule type="colorScale" priority="13246">
      <colorScale>
        <cfvo type="min"/>
        <cfvo type="max"/>
        <color rgb="FFFCFCFF"/>
        <color rgb="FF63BE7B"/>
      </colorScale>
    </cfRule>
    <cfRule type="colorScale" priority="13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50">
    <cfRule type="cellIs" dxfId="2" priority="13248" operator="greaterThan">
      <formula>1</formula>
    </cfRule>
    <cfRule type="colorScale" priority="13249">
      <colorScale>
        <cfvo type="min"/>
        <cfvo type="max"/>
        <color rgb="FFFCFCFF"/>
        <color rgb="FF63BE7B"/>
      </colorScale>
    </cfRule>
    <cfRule type="colorScale" priority="13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50">
    <cfRule type="colorScale" priority="13251">
      <colorScale>
        <cfvo type="min"/>
        <cfvo type="max"/>
        <color rgb="FFFCFCFF"/>
        <color rgb="FF63BE7B"/>
      </colorScale>
    </cfRule>
    <cfRule type="colorScale" priority="13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50">
    <cfRule type="colorScale" priority="13253">
      <colorScale>
        <cfvo type="min"/>
        <cfvo type="max"/>
        <color rgb="FFFCFCFF"/>
        <color rgb="FF63BE7B"/>
      </colorScale>
    </cfRule>
    <cfRule type="colorScale" priority="13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50">
    <cfRule type="cellIs" dxfId="2" priority="13255" operator="greaterThan">
      <formula>1</formula>
    </cfRule>
    <cfRule type="colorScale" priority="13256">
      <colorScale>
        <cfvo type="min"/>
        <cfvo type="max"/>
        <color rgb="FFFCFCFF"/>
        <color rgb="FF63BE7B"/>
      </colorScale>
    </cfRule>
    <cfRule type="colorScale" priority="13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50">
    <cfRule type="colorScale" priority="13258">
      <colorScale>
        <cfvo type="min"/>
        <cfvo type="max"/>
        <color rgb="FFFCFCFF"/>
        <color rgb="FF63BE7B"/>
      </colorScale>
    </cfRule>
    <cfRule type="colorScale" priority="13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50">
    <cfRule type="colorScale" priority="13260">
      <colorScale>
        <cfvo type="min"/>
        <cfvo type="max"/>
        <color rgb="FFFCFCFF"/>
        <color rgb="FF63BE7B"/>
      </colorScale>
    </cfRule>
    <cfRule type="colorScale" priority="13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50">
    <cfRule type="cellIs" dxfId="2" priority="13262" operator="greaterThan">
      <formula>1</formula>
    </cfRule>
    <cfRule type="colorScale" priority="13263">
      <colorScale>
        <cfvo type="min"/>
        <cfvo type="max"/>
        <color rgb="FFFCFCFF"/>
        <color rgb="FF63BE7B"/>
      </colorScale>
    </cfRule>
    <cfRule type="colorScale" priority="13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50">
    <cfRule type="colorScale" priority="13265">
      <colorScale>
        <cfvo type="min"/>
        <cfvo type="max"/>
        <color rgb="FFFCFCFF"/>
        <color rgb="FF63BE7B"/>
      </colorScale>
    </cfRule>
    <cfRule type="colorScale" priority="13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50">
    <cfRule type="colorScale" priority="13267">
      <colorScale>
        <cfvo type="min"/>
        <cfvo type="max"/>
        <color rgb="FFFCFCFF"/>
        <color rgb="FF63BE7B"/>
      </colorScale>
    </cfRule>
    <cfRule type="colorScale" priority="13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50">
    <cfRule type="cellIs" dxfId="2" priority="13269" operator="greaterThan">
      <formula>1</formula>
    </cfRule>
    <cfRule type="colorScale" priority="13270">
      <colorScale>
        <cfvo type="min"/>
        <cfvo type="max"/>
        <color rgb="FFFCFCFF"/>
        <color rgb="FF63BE7B"/>
      </colorScale>
    </cfRule>
    <cfRule type="colorScale" priority="13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50">
    <cfRule type="colorScale" priority="13272">
      <colorScale>
        <cfvo type="min"/>
        <cfvo type="max"/>
        <color rgb="FFFCFCFF"/>
        <color rgb="FF63BE7B"/>
      </colorScale>
    </cfRule>
    <cfRule type="colorScale" priority="13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50">
    <cfRule type="colorScale" priority="13274">
      <colorScale>
        <cfvo type="min"/>
        <cfvo type="max"/>
        <color rgb="FFFCFCFF"/>
        <color rgb="FF63BE7B"/>
      </colorScale>
    </cfRule>
    <cfRule type="colorScale" priority="13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50">
    <cfRule type="cellIs" dxfId="2" priority="13276" operator="greaterThan">
      <formula>1</formula>
    </cfRule>
    <cfRule type="colorScale" priority="13277">
      <colorScale>
        <cfvo type="min"/>
        <cfvo type="max"/>
        <color rgb="FFFCFCFF"/>
        <color rgb="FF63BE7B"/>
      </colorScale>
    </cfRule>
    <cfRule type="colorScale" priority="132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50">
    <cfRule type="colorScale" priority="13279">
      <colorScale>
        <cfvo type="min"/>
        <cfvo type="max"/>
        <color rgb="FFFCFCFF"/>
        <color rgb="FF63BE7B"/>
      </colorScale>
    </cfRule>
    <cfRule type="colorScale" priority="13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50">
    <cfRule type="colorScale" priority="13281">
      <colorScale>
        <cfvo type="min"/>
        <cfvo type="max"/>
        <color rgb="FFFCFCFF"/>
        <color rgb="FF63BE7B"/>
      </colorScale>
    </cfRule>
    <cfRule type="colorScale" priority="13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50">
    <cfRule type="cellIs" dxfId="2" priority="13283" operator="greaterThan">
      <formula>1</formula>
    </cfRule>
    <cfRule type="colorScale" priority="13284">
      <colorScale>
        <cfvo type="min"/>
        <cfvo type="max"/>
        <color rgb="FFFCFCFF"/>
        <color rgb="FF63BE7B"/>
      </colorScale>
    </cfRule>
    <cfRule type="colorScale" priority="13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50">
    <cfRule type="colorScale" priority="13286">
      <colorScale>
        <cfvo type="min"/>
        <cfvo type="max"/>
        <color rgb="FFFCFCFF"/>
        <color rgb="FF63BE7B"/>
      </colorScale>
    </cfRule>
    <cfRule type="colorScale" priority="13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50">
    <cfRule type="colorScale" priority="13288">
      <colorScale>
        <cfvo type="min"/>
        <cfvo type="max"/>
        <color rgb="FFFCFCFF"/>
        <color rgb="FF63BE7B"/>
      </colorScale>
    </cfRule>
    <cfRule type="colorScale" priority="13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50">
    <cfRule type="cellIs" dxfId="2" priority="13290" operator="greaterThan">
      <formula>1</formula>
    </cfRule>
    <cfRule type="colorScale" priority="13291">
      <colorScale>
        <cfvo type="min"/>
        <cfvo type="max"/>
        <color rgb="FFFCFCFF"/>
        <color rgb="FF63BE7B"/>
      </colorScale>
    </cfRule>
    <cfRule type="colorScale" priority="13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50">
    <cfRule type="colorScale" priority="13293">
      <colorScale>
        <cfvo type="min"/>
        <cfvo type="max"/>
        <color rgb="FFFCFCFF"/>
        <color rgb="FF63BE7B"/>
      </colorScale>
    </cfRule>
    <cfRule type="colorScale" priority="13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50">
    <cfRule type="colorScale" priority="13295">
      <colorScale>
        <cfvo type="min"/>
        <cfvo type="max"/>
        <color rgb="FFFCFCFF"/>
        <color rgb="FF63BE7B"/>
      </colorScale>
    </cfRule>
    <cfRule type="colorScale" priority="13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50">
    <cfRule type="cellIs" dxfId="2" priority="13297" operator="greaterThan">
      <formula>1</formula>
    </cfRule>
    <cfRule type="colorScale" priority="13298">
      <colorScale>
        <cfvo type="min"/>
        <cfvo type="max"/>
        <color rgb="FFFCFCFF"/>
        <color rgb="FF63BE7B"/>
      </colorScale>
    </cfRule>
    <cfRule type="colorScale" priority="132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50">
    <cfRule type="colorScale" priority="13300">
      <colorScale>
        <cfvo type="min"/>
        <cfvo type="max"/>
        <color rgb="FFFCFCFF"/>
        <color rgb="FF63BE7B"/>
      </colorScale>
    </cfRule>
    <cfRule type="colorScale" priority="13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50">
    <cfRule type="colorScale" priority="13302">
      <colorScale>
        <cfvo type="min"/>
        <cfvo type="max"/>
        <color rgb="FFFCFCFF"/>
        <color rgb="FF63BE7B"/>
      </colorScale>
    </cfRule>
    <cfRule type="colorScale" priority="13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50">
    <cfRule type="cellIs" dxfId="2" priority="13304" operator="greaterThan">
      <formula>1</formula>
    </cfRule>
    <cfRule type="colorScale" priority="13305">
      <colorScale>
        <cfvo type="min"/>
        <cfvo type="max"/>
        <color rgb="FFFCFCFF"/>
        <color rgb="FF63BE7B"/>
      </colorScale>
    </cfRule>
    <cfRule type="colorScale" priority="133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50">
    <cfRule type="cellIs" dxfId="2" priority="13307" operator="greaterThan">
      <formula>1</formula>
    </cfRule>
    <cfRule type="colorScale" priority="13308">
      <colorScale>
        <cfvo type="min"/>
        <cfvo type="max"/>
        <color rgb="FFFCFCFF"/>
        <color rgb="FF63BE7B"/>
      </colorScale>
    </cfRule>
    <cfRule type="colorScale" priority="133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50:HY50">
    <cfRule type="colorScale" priority="13310">
      <colorScale>
        <cfvo type="min"/>
        <cfvo type="max"/>
        <color rgb="FFFCFCFF"/>
        <color rgb="FF63BE7B"/>
      </colorScale>
    </cfRule>
    <cfRule type="colorScale" priority="133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50">
    <cfRule type="colorScale" priority="13312">
      <colorScale>
        <cfvo type="min"/>
        <cfvo type="max"/>
        <color rgb="FFFCFCFF"/>
        <color rgb="FF63BE7B"/>
      </colorScale>
    </cfRule>
    <cfRule type="colorScale" priority="13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0">
    <cfRule type="colorScale" priority="13447">
      <colorScale>
        <cfvo type="min"/>
        <cfvo type="max"/>
        <color rgb="FFFCFCFF"/>
        <color rgb="FF63BE7B"/>
      </colorScale>
    </cfRule>
    <cfRule type="colorScale" priority="134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50">
    <cfRule type="cellIs" dxfId="2" priority="13314" operator="greaterThan">
      <formula>1</formula>
    </cfRule>
    <cfRule type="colorScale" priority="13315">
      <colorScale>
        <cfvo type="min"/>
        <cfvo type="max"/>
        <color rgb="FFFCFCFF"/>
        <color rgb="FF63BE7B"/>
      </colorScale>
    </cfRule>
    <cfRule type="colorScale" priority="133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50">
    <cfRule type="colorScale" priority="13317">
      <colorScale>
        <cfvo type="min"/>
        <cfvo type="max"/>
        <color rgb="FFFCFCFF"/>
        <color rgb="FF63BE7B"/>
      </colorScale>
    </cfRule>
    <cfRule type="colorScale" priority="133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0">
    <cfRule type="colorScale" priority="13443">
      <colorScale>
        <cfvo type="min"/>
        <cfvo type="max"/>
        <color rgb="FFFCFCFF"/>
        <color rgb="FF63BE7B"/>
      </colorScale>
    </cfRule>
    <cfRule type="colorScale" priority="134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50">
    <cfRule type="cellIs" dxfId="2" priority="13319" operator="greaterThan">
      <formula>1</formula>
    </cfRule>
    <cfRule type="colorScale" priority="13320">
      <colorScale>
        <cfvo type="min"/>
        <cfvo type="max"/>
        <color rgb="FFFCFCFF"/>
        <color rgb="FF63BE7B"/>
      </colorScale>
    </cfRule>
    <cfRule type="colorScale" priority="13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50">
    <cfRule type="colorScale" priority="13322">
      <colorScale>
        <cfvo type="min"/>
        <cfvo type="max"/>
        <color rgb="FFFCFCFF"/>
        <color rgb="FF63BE7B"/>
      </colorScale>
    </cfRule>
    <cfRule type="colorScale" priority="133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50">
    <cfRule type="colorScale" priority="13324">
      <colorScale>
        <cfvo type="min"/>
        <cfvo type="max"/>
        <color rgb="FFFCFCFF"/>
        <color rgb="FF63BE7B"/>
      </colorScale>
    </cfRule>
    <cfRule type="colorScale" priority="133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50">
    <cfRule type="cellIs" dxfId="2" priority="13326" operator="greaterThan">
      <formula>1</formula>
    </cfRule>
    <cfRule type="colorScale" priority="13327">
      <colorScale>
        <cfvo type="min"/>
        <cfvo type="max"/>
        <color rgb="FFFCFCFF"/>
        <color rgb="FF63BE7B"/>
      </colorScale>
    </cfRule>
    <cfRule type="colorScale" priority="13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50">
    <cfRule type="colorScale" priority="13329">
      <colorScale>
        <cfvo type="min"/>
        <cfvo type="max"/>
        <color rgb="FFFCFCFF"/>
        <color rgb="FF63BE7B"/>
      </colorScale>
    </cfRule>
    <cfRule type="colorScale" priority="133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50">
    <cfRule type="colorScale" priority="13331">
      <colorScale>
        <cfvo type="min"/>
        <cfvo type="max"/>
        <color rgb="FFFCFCFF"/>
        <color rgb="FF63BE7B"/>
      </colorScale>
    </cfRule>
    <cfRule type="colorScale" priority="13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50">
    <cfRule type="cellIs" dxfId="2" priority="13333" operator="greaterThan">
      <formula>1</formula>
    </cfRule>
    <cfRule type="colorScale" priority="13334">
      <colorScale>
        <cfvo type="min"/>
        <cfvo type="max"/>
        <color rgb="FFFCFCFF"/>
        <color rgb="FF63BE7B"/>
      </colorScale>
    </cfRule>
    <cfRule type="colorScale" priority="13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50">
    <cfRule type="colorScale" priority="13336">
      <colorScale>
        <cfvo type="min"/>
        <cfvo type="max"/>
        <color rgb="FFFCFCFF"/>
        <color rgb="FF63BE7B"/>
      </colorScale>
    </cfRule>
    <cfRule type="colorScale" priority="133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50">
    <cfRule type="colorScale" priority="13338">
      <colorScale>
        <cfvo type="min"/>
        <cfvo type="max"/>
        <color rgb="FFFCFCFF"/>
        <color rgb="FF63BE7B"/>
      </colorScale>
    </cfRule>
    <cfRule type="colorScale" priority="133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50">
    <cfRule type="cellIs" dxfId="2" priority="13340" operator="greaterThan">
      <formula>1</formula>
    </cfRule>
    <cfRule type="colorScale" priority="13341">
      <colorScale>
        <cfvo type="min"/>
        <cfvo type="max"/>
        <color rgb="FFFCFCFF"/>
        <color rgb="FF63BE7B"/>
      </colorScale>
    </cfRule>
    <cfRule type="colorScale" priority="13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50">
    <cfRule type="colorScale" priority="13343">
      <colorScale>
        <cfvo type="min"/>
        <cfvo type="max"/>
        <color rgb="FFFCFCFF"/>
        <color rgb="FF63BE7B"/>
      </colorScale>
    </cfRule>
    <cfRule type="colorScale" priority="133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50">
    <cfRule type="colorScale" priority="13345">
      <colorScale>
        <cfvo type="min"/>
        <cfvo type="max"/>
        <color rgb="FFFCFCFF"/>
        <color rgb="FF63BE7B"/>
      </colorScale>
    </cfRule>
    <cfRule type="colorScale" priority="133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50">
    <cfRule type="cellIs" dxfId="2" priority="13347" operator="greaterThan">
      <formula>1</formula>
    </cfRule>
    <cfRule type="colorScale" priority="13348">
      <colorScale>
        <cfvo type="min"/>
        <cfvo type="max"/>
        <color rgb="FFFCFCFF"/>
        <color rgb="FF63BE7B"/>
      </colorScale>
    </cfRule>
    <cfRule type="colorScale" priority="13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50">
    <cfRule type="colorScale" priority="13350">
      <colorScale>
        <cfvo type="min"/>
        <cfvo type="max"/>
        <color rgb="FFFCFCFF"/>
        <color rgb="FF63BE7B"/>
      </colorScale>
    </cfRule>
    <cfRule type="colorScale" priority="133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50">
    <cfRule type="colorScale" priority="13352">
      <colorScale>
        <cfvo type="min"/>
        <cfvo type="max"/>
        <color rgb="FFFCFCFF"/>
        <color rgb="FF63BE7B"/>
      </colorScale>
    </cfRule>
    <cfRule type="colorScale" priority="13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50">
    <cfRule type="cellIs" dxfId="2" priority="13354" operator="greaterThan">
      <formula>1</formula>
    </cfRule>
    <cfRule type="colorScale" priority="13355">
      <colorScale>
        <cfvo type="min"/>
        <cfvo type="max"/>
        <color rgb="FFFCFCFF"/>
        <color rgb="FF63BE7B"/>
      </colorScale>
    </cfRule>
    <cfRule type="colorScale" priority="13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50">
    <cfRule type="colorScale" priority="13357">
      <colorScale>
        <cfvo type="min"/>
        <cfvo type="max"/>
        <color rgb="FFFCFCFF"/>
        <color rgb="FF63BE7B"/>
      </colorScale>
    </cfRule>
    <cfRule type="colorScale" priority="13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50">
    <cfRule type="colorScale" priority="13359">
      <colorScale>
        <cfvo type="min"/>
        <cfvo type="max"/>
        <color rgb="FFFCFCFF"/>
        <color rgb="FF63BE7B"/>
      </colorScale>
    </cfRule>
    <cfRule type="colorScale" priority="133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50">
    <cfRule type="cellIs" dxfId="2" priority="13361" operator="greaterThan">
      <formula>1</formula>
    </cfRule>
    <cfRule type="colorScale" priority="13362">
      <colorScale>
        <cfvo type="min"/>
        <cfvo type="max"/>
        <color rgb="FFFCFCFF"/>
        <color rgb="FF63BE7B"/>
      </colorScale>
    </cfRule>
    <cfRule type="colorScale" priority="133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50">
    <cfRule type="colorScale" priority="13364">
      <colorScale>
        <cfvo type="min"/>
        <cfvo type="max"/>
        <color rgb="FFFCFCFF"/>
        <color rgb="FF63BE7B"/>
      </colorScale>
    </cfRule>
    <cfRule type="colorScale" priority="133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50">
    <cfRule type="colorScale" priority="13366">
      <colorScale>
        <cfvo type="min"/>
        <cfvo type="max"/>
        <color rgb="FFFCFCFF"/>
        <color rgb="FF63BE7B"/>
      </colorScale>
    </cfRule>
    <cfRule type="colorScale" priority="133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50">
    <cfRule type="cellIs" dxfId="2" priority="13368" operator="greaterThan">
      <formula>1</formula>
    </cfRule>
    <cfRule type="colorScale" priority="13369">
      <colorScale>
        <cfvo type="min"/>
        <cfvo type="max"/>
        <color rgb="FFFCFCFF"/>
        <color rgb="FF63BE7B"/>
      </colorScale>
    </cfRule>
    <cfRule type="colorScale" priority="133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50">
    <cfRule type="colorScale" priority="13371">
      <colorScale>
        <cfvo type="min"/>
        <cfvo type="max"/>
        <color rgb="FFFCFCFF"/>
        <color rgb="FF63BE7B"/>
      </colorScale>
    </cfRule>
    <cfRule type="colorScale" priority="133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50">
    <cfRule type="colorScale" priority="13373">
      <colorScale>
        <cfvo type="min"/>
        <cfvo type="max"/>
        <color rgb="FFFCFCFF"/>
        <color rgb="FF63BE7B"/>
      </colorScale>
    </cfRule>
    <cfRule type="colorScale" priority="13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50">
    <cfRule type="cellIs" dxfId="2" priority="13375" operator="greaterThan">
      <formula>1</formula>
    </cfRule>
    <cfRule type="colorScale" priority="13376">
      <colorScale>
        <cfvo type="min"/>
        <cfvo type="max"/>
        <color rgb="FFFCFCFF"/>
        <color rgb="FF63BE7B"/>
      </colorScale>
    </cfRule>
    <cfRule type="colorScale" priority="133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50">
    <cfRule type="colorScale" priority="13378">
      <colorScale>
        <cfvo type="min"/>
        <cfvo type="max"/>
        <color rgb="FFFCFCFF"/>
        <color rgb="FF63BE7B"/>
      </colorScale>
    </cfRule>
    <cfRule type="colorScale" priority="133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50">
    <cfRule type="colorScale" priority="13380">
      <colorScale>
        <cfvo type="min"/>
        <cfvo type="max"/>
        <color rgb="FFFCFCFF"/>
        <color rgb="FF63BE7B"/>
      </colorScale>
    </cfRule>
    <cfRule type="colorScale" priority="13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50">
    <cfRule type="cellIs" dxfId="2" priority="13382" operator="greaterThan">
      <formula>1</formula>
    </cfRule>
    <cfRule type="colorScale" priority="13383">
      <colorScale>
        <cfvo type="min"/>
        <cfvo type="max"/>
        <color rgb="FFFCFCFF"/>
        <color rgb="FF63BE7B"/>
      </colorScale>
    </cfRule>
    <cfRule type="colorScale" priority="133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50">
    <cfRule type="colorScale" priority="13385">
      <colorScale>
        <cfvo type="min"/>
        <cfvo type="max"/>
        <color rgb="FFFCFCFF"/>
        <color rgb="FF63BE7B"/>
      </colorScale>
    </cfRule>
    <cfRule type="colorScale" priority="133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50">
    <cfRule type="colorScale" priority="13387">
      <colorScale>
        <cfvo type="min"/>
        <cfvo type="max"/>
        <color rgb="FFFCFCFF"/>
        <color rgb="FF63BE7B"/>
      </colorScale>
    </cfRule>
    <cfRule type="colorScale" priority="133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50">
    <cfRule type="cellIs" dxfId="2" priority="13389" operator="greaterThan">
      <formula>1</formula>
    </cfRule>
    <cfRule type="colorScale" priority="13390">
      <colorScale>
        <cfvo type="min"/>
        <cfvo type="max"/>
        <color rgb="FFFCFCFF"/>
        <color rgb="FF63BE7B"/>
      </colorScale>
    </cfRule>
    <cfRule type="colorScale" priority="133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50">
    <cfRule type="colorScale" priority="13392">
      <colorScale>
        <cfvo type="min"/>
        <cfvo type="max"/>
        <color rgb="FFFCFCFF"/>
        <color rgb="FF63BE7B"/>
      </colorScale>
    </cfRule>
    <cfRule type="colorScale" priority="133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50">
    <cfRule type="colorScale" priority="13394">
      <colorScale>
        <cfvo type="min"/>
        <cfvo type="max"/>
        <color rgb="FFFCFCFF"/>
        <color rgb="FF63BE7B"/>
      </colorScale>
    </cfRule>
    <cfRule type="colorScale" priority="13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50">
    <cfRule type="cellIs" dxfId="2" priority="13396" operator="greaterThan">
      <formula>1</formula>
    </cfRule>
    <cfRule type="colorScale" priority="13397">
      <colorScale>
        <cfvo type="min"/>
        <cfvo type="max"/>
        <color rgb="FFFCFCFF"/>
        <color rgb="FF63BE7B"/>
      </colorScale>
    </cfRule>
    <cfRule type="colorScale" priority="13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50">
    <cfRule type="colorScale" priority="13399">
      <colorScale>
        <cfvo type="min"/>
        <cfvo type="max"/>
        <color rgb="FFFCFCFF"/>
        <color rgb="FF63BE7B"/>
      </colorScale>
    </cfRule>
    <cfRule type="colorScale" priority="134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50">
    <cfRule type="colorScale" priority="13401">
      <colorScale>
        <cfvo type="min"/>
        <cfvo type="max"/>
        <color rgb="FFFCFCFF"/>
        <color rgb="FF63BE7B"/>
      </colorScale>
    </cfRule>
    <cfRule type="colorScale" priority="13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50">
    <cfRule type="cellIs" dxfId="2" priority="13403" operator="greaterThan">
      <formula>1</formula>
    </cfRule>
    <cfRule type="colorScale" priority="13404">
      <colorScale>
        <cfvo type="min"/>
        <cfvo type="max"/>
        <color rgb="FFFCFCFF"/>
        <color rgb="FF63BE7B"/>
      </colorScale>
    </cfRule>
    <cfRule type="colorScale" priority="134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50">
    <cfRule type="colorScale" priority="13406">
      <colorScale>
        <cfvo type="min"/>
        <cfvo type="max"/>
        <color rgb="FFFCFCFF"/>
        <color rgb="FF63BE7B"/>
      </colorScale>
    </cfRule>
    <cfRule type="colorScale" priority="134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50">
    <cfRule type="colorScale" priority="13408">
      <colorScale>
        <cfvo type="min"/>
        <cfvo type="max"/>
        <color rgb="FFFCFCFF"/>
        <color rgb="FF63BE7B"/>
      </colorScale>
    </cfRule>
    <cfRule type="colorScale" priority="13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50">
    <cfRule type="cellIs" dxfId="2" priority="13410" operator="greaterThan">
      <formula>1</formula>
    </cfRule>
    <cfRule type="colorScale" priority="13411">
      <colorScale>
        <cfvo type="min"/>
        <cfvo type="max"/>
        <color rgb="FFFCFCFF"/>
        <color rgb="FF63BE7B"/>
      </colorScale>
    </cfRule>
    <cfRule type="colorScale" priority="134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50">
    <cfRule type="colorScale" priority="13413">
      <colorScale>
        <cfvo type="min"/>
        <cfvo type="max"/>
        <color rgb="FFFCFCFF"/>
        <color rgb="FF63BE7B"/>
      </colorScale>
    </cfRule>
    <cfRule type="colorScale" priority="13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50">
    <cfRule type="colorScale" priority="13415">
      <colorScale>
        <cfvo type="min"/>
        <cfvo type="max"/>
        <color rgb="FFFCFCFF"/>
        <color rgb="FF63BE7B"/>
      </colorScale>
    </cfRule>
    <cfRule type="colorScale" priority="134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50">
    <cfRule type="cellIs" dxfId="2" priority="13417" operator="greaterThan">
      <formula>1</formula>
    </cfRule>
    <cfRule type="colorScale" priority="13418">
      <colorScale>
        <cfvo type="min"/>
        <cfvo type="max"/>
        <color rgb="FFFCFCFF"/>
        <color rgb="FF63BE7B"/>
      </colorScale>
    </cfRule>
    <cfRule type="colorScale" priority="13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50">
    <cfRule type="colorScale" priority="13420">
      <colorScale>
        <cfvo type="min"/>
        <cfvo type="max"/>
        <color rgb="FFFCFCFF"/>
        <color rgb="FF63BE7B"/>
      </colorScale>
    </cfRule>
    <cfRule type="colorScale" priority="13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50">
    <cfRule type="colorScale" priority="13422">
      <colorScale>
        <cfvo type="min"/>
        <cfvo type="max"/>
        <color rgb="FFFCFCFF"/>
        <color rgb="FF63BE7B"/>
      </colorScale>
    </cfRule>
    <cfRule type="colorScale" priority="13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50">
    <cfRule type="cellIs" dxfId="2" priority="13424" operator="greaterThan">
      <formula>1</formula>
    </cfRule>
    <cfRule type="colorScale" priority="13425">
      <colorScale>
        <cfvo type="min"/>
        <cfvo type="max"/>
        <color rgb="FFFCFCFF"/>
        <color rgb="FF63BE7B"/>
      </colorScale>
    </cfRule>
    <cfRule type="colorScale" priority="13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50">
    <cfRule type="colorScale" priority="13427">
      <colorScale>
        <cfvo type="min"/>
        <cfvo type="max"/>
        <color rgb="FFFCFCFF"/>
        <color rgb="FF63BE7B"/>
      </colorScale>
    </cfRule>
    <cfRule type="colorScale" priority="134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50">
    <cfRule type="colorScale" priority="13429">
      <colorScale>
        <cfvo type="min"/>
        <cfvo type="max"/>
        <color rgb="FFFCFCFF"/>
        <color rgb="FF63BE7B"/>
      </colorScale>
    </cfRule>
    <cfRule type="colorScale" priority="13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50">
    <cfRule type="cellIs" dxfId="2" priority="13431" operator="greaterThan">
      <formula>1</formula>
    </cfRule>
    <cfRule type="colorScale" priority="13432">
      <colorScale>
        <cfvo type="min"/>
        <cfvo type="max"/>
        <color rgb="FFFCFCFF"/>
        <color rgb="FF63BE7B"/>
      </colorScale>
    </cfRule>
    <cfRule type="colorScale" priority="134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50">
    <cfRule type="colorScale" priority="13434">
      <colorScale>
        <cfvo type="min"/>
        <cfvo type="max"/>
        <color rgb="FFFCFCFF"/>
        <color rgb="FF63BE7B"/>
      </colorScale>
    </cfRule>
    <cfRule type="colorScale" priority="134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50">
    <cfRule type="colorScale" priority="13436">
      <colorScale>
        <cfvo type="min"/>
        <cfvo type="max"/>
        <color rgb="FFFCFCFF"/>
        <color rgb="FF63BE7B"/>
      </colorScale>
    </cfRule>
    <cfRule type="colorScale" priority="13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50">
    <cfRule type="cellIs" dxfId="2" priority="13438" operator="greaterThan">
      <formula>1</formula>
    </cfRule>
    <cfRule type="colorScale" priority="13439">
      <colorScale>
        <cfvo type="min"/>
        <cfvo type="max"/>
        <color rgb="FFFCFCFF"/>
        <color rgb="FF63BE7B"/>
      </colorScale>
    </cfRule>
    <cfRule type="colorScale" priority="13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50:LF50">
    <cfRule type="containsText" dxfId="0" priority="13165" operator="between" text=" ">
      <formula>NOT(ISERROR(SEARCH(" ",KF50)))</formula>
    </cfRule>
    <cfRule type="containsText" dxfId="1" priority="13166" operator="between" text=" ">
      <formula>NOT(ISERROR(SEARCH(" ",KF50)))</formula>
    </cfRule>
  </conditionalFormatting>
  <conditionalFormatting sqref="KI50:LB50">
    <cfRule type="cellIs" dxfId="2" priority="13126" operator="greaterThan">
      <formula>0.31</formula>
    </cfRule>
    <cfRule type="cellIs" dxfId="2" priority="13127" operator="greaterThan">
      <formula>0.31</formula>
    </cfRule>
    <cfRule type="cellIs" dxfId="2" priority="13128" operator="greaterThan">
      <formula>0.31</formula>
    </cfRule>
    <cfRule type="cellIs" dxfId="2" priority="13129" operator="greaterThan">
      <formula>0.3</formula>
    </cfRule>
    <cfRule type="cellIs" dxfId="2" priority="13130" operator="greaterThan">
      <formula>1</formula>
    </cfRule>
    <cfRule type="cellIs" dxfId="5" priority="13131" operator="equal">
      <formula>0</formula>
    </cfRule>
  </conditionalFormatting>
  <conditionalFormatting sqref="B51">
    <cfRule type="cellIs" dxfId="2" priority="10051" operator="equal">
      <formula>" "</formula>
    </cfRule>
    <cfRule type="containsText" dxfId="0" priority="10052" operator="between" text=" ">
      <formula>NOT(ISERROR(SEARCH(" ",B51)))</formula>
    </cfRule>
    <cfRule type="containsText" dxfId="1" priority="10053" operator="between" text=" ">
      <formula>NOT(ISERROR(SEARCH(" ",B51)))</formula>
    </cfRule>
  </conditionalFormatting>
  <conditionalFormatting sqref="G51">
    <cfRule type="containsText" dxfId="0" priority="10035" operator="between" text=" ">
      <formula>NOT(ISERROR(SEARCH(" ",G51)))</formula>
    </cfRule>
    <cfRule type="containsText" dxfId="1" priority="10036" operator="between" text=" ">
      <formula>NOT(ISERROR(SEARCH(" ",G51)))</formula>
    </cfRule>
  </conditionalFormatting>
  <conditionalFormatting sqref="H51">
    <cfRule type="containsText" dxfId="0" priority="10061" operator="between" text=" ">
      <formula>NOT(ISERROR(SEARCH(" ",H51)))</formula>
    </cfRule>
    <cfRule type="containsText" dxfId="1" priority="10062" operator="between" text=" ">
      <formula>NOT(ISERROR(SEARCH(" ",H51)))</formula>
    </cfRule>
  </conditionalFormatting>
  <conditionalFormatting sqref="T51">
    <cfRule type="containsText" dxfId="0" priority="9305" operator="between" text=" ">
      <formula>NOT(ISERROR(SEARCH(" ",T51)))</formula>
    </cfRule>
    <cfRule type="containsText" dxfId="1" priority="9306" operator="between" text=" ">
      <formula>NOT(ISERROR(SEARCH(" ",T51)))</formula>
    </cfRule>
  </conditionalFormatting>
  <conditionalFormatting sqref="X51">
    <cfRule type="colorScale" priority="10086">
      <colorScale>
        <cfvo type="min"/>
        <cfvo type="max"/>
        <color rgb="FFFCFCFF"/>
        <color rgb="FF63BE7B"/>
      </colorScale>
    </cfRule>
    <cfRule type="colorScale" priority="100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51">
    <cfRule type="cellIs" dxfId="2" priority="10067" operator="greaterThan">
      <formula>1</formula>
    </cfRule>
    <cfRule type="containsText" dxfId="0" priority="10068" operator="between" text=" ">
      <formula>NOT(ISERROR(SEARCH(" ",AE51)))</formula>
    </cfRule>
    <cfRule type="containsText" dxfId="1" priority="10069" operator="between" text=" ">
      <formula>NOT(ISERROR(SEARCH(" ",AE51)))</formula>
    </cfRule>
  </conditionalFormatting>
  <conditionalFormatting sqref="AF51">
    <cfRule type="cellIs" dxfId="4" priority="683" operator="equal">
      <formula>0</formula>
    </cfRule>
    <cfRule type="cellIs" dxfId="2" priority="684" operator="equal">
      <formula>0</formula>
    </cfRule>
    <cfRule type="cellIs" dxfId="2" priority="685" operator="greaterThan">
      <formula>1</formula>
    </cfRule>
    <cfRule type="containsText" dxfId="0" priority="686" operator="between" text=" ">
      <formula>NOT(ISERROR(SEARCH(" ",AF51)))</formula>
    </cfRule>
    <cfRule type="containsText" dxfId="1" priority="687" operator="between" text=" ">
      <formula>NOT(ISERROR(SEARCH(" ",AF51)))</formula>
    </cfRule>
  </conditionalFormatting>
  <conditionalFormatting sqref="AG51">
    <cfRule type="cellIs" dxfId="4" priority="9300" operator="equal">
      <formula>0</formula>
    </cfRule>
    <cfRule type="cellIs" dxfId="2" priority="9301" operator="equal">
      <formula>0</formula>
    </cfRule>
    <cfRule type="cellIs" dxfId="2" priority="9302" operator="greaterThan">
      <formula>1</formula>
    </cfRule>
    <cfRule type="containsText" dxfId="0" priority="9303" operator="between" text=" ">
      <formula>NOT(ISERROR(SEARCH(" ",AG51)))</formula>
    </cfRule>
    <cfRule type="containsText" dxfId="1" priority="9304" operator="between" text=" ">
      <formula>NOT(ISERROR(SEARCH(" ",AG51)))</formula>
    </cfRule>
  </conditionalFormatting>
  <conditionalFormatting sqref="AI51">
    <cfRule type="cellIs" dxfId="4" priority="9330" operator="equal">
      <formula>0</formula>
    </cfRule>
    <cfRule type="cellIs" dxfId="2" priority="9331" operator="equal">
      <formula>0</formula>
    </cfRule>
    <cfRule type="cellIs" dxfId="2" priority="9332" operator="greaterThan">
      <formula>1</formula>
    </cfRule>
    <cfRule type="containsText" dxfId="0" priority="9333" operator="between" text=" ">
      <formula>NOT(ISERROR(SEARCH(" ",AI51)))</formula>
    </cfRule>
    <cfRule type="containsText" dxfId="1" priority="9334" operator="between" text=" ">
      <formula>NOT(ISERROR(SEARCH(" ",AI51)))</formula>
    </cfRule>
  </conditionalFormatting>
  <conditionalFormatting sqref="AJ51:AL51">
    <cfRule type="cellIs" dxfId="4" priority="10030" operator="equal">
      <formula>0</formula>
    </cfRule>
    <cfRule type="cellIs" dxfId="2" priority="10031" operator="equal">
      <formula>0</formula>
    </cfRule>
    <cfRule type="cellIs" dxfId="2" priority="10032" operator="greaterThan">
      <formula>1</formula>
    </cfRule>
    <cfRule type="containsText" dxfId="0" priority="10033" operator="between" text=" ">
      <formula>NOT(ISERROR(SEARCH(" ",AJ51)))</formula>
    </cfRule>
    <cfRule type="containsText" dxfId="1" priority="10034" operator="between" text=" ">
      <formula>NOT(ISERROR(SEARCH(" ",AJ51)))</formula>
    </cfRule>
  </conditionalFormatting>
  <conditionalFormatting sqref="AN51:AS51">
    <cfRule type="cellIs" dxfId="4" priority="10054" operator="equal">
      <formula>0</formula>
    </cfRule>
    <cfRule type="containsText" dxfId="0" priority="10063" operator="between" text=" ">
      <formula>NOT(ISERROR(SEARCH(" ",AN51)))</formula>
    </cfRule>
    <cfRule type="containsText" dxfId="1" priority="10064" operator="between" text=" ">
      <formula>NOT(ISERROR(SEARCH(" ",AN51)))</formula>
    </cfRule>
  </conditionalFormatting>
  <conditionalFormatting sqref="AU51">
    <cfRule type="cellIs" dxfId="4" priority="9095" operator="equal">
      <formula>0</formula>
    </cfRule>
    <cfRule type="containsText" dxfId="0" priority="9096" operator="between" text=" ">
      <formula>NOT(ISERROR(SEARCH(" ",AU51)))</formula>
    </cfRule>
    <cfRule type="containsText" dxfId="1" priority="9097" operator="between" text=" ">
      <formula>NOT(ISERROR(SEARCH(" ",AU51)))</formula>
    </cfRule>
  </conditionalFormatting>
  <conditionalFormatting sqref="AW51">
    <cfRule type="cellIs" dxfId="2" priority="10038" operator="greaterThan">
      <formula>1</formula>
    </cfRule>
    <cfRule type="containsText" dxfId="0" priority="10039" operator="between" text=" ">
      <formula>NOT(ISERROR(SEARCH(" ",AW51)))</formula>
    </cfRule>
    <cfRule type="containsText" dxfId="1" priority="10040" operator="between" text=" ">
      <formula>NOT(ISERROR(SEARCH(" ",AW51)))</formula>
    </cfRule>
  </conditionalFormatting>
  <conditionalFormatting sqref="BE51:BF51">
    <cfRule type="containsText" dxfId="0" priority="10059" operator="between" text=" ">
      <formula>NOT(ISERROR(SEARCH(" ",BE51)))</formula>
    </cfRule>
    <cfRule type="containsText" dxfId="1" priority="10060" operator="between" text=" ">
      <formula>NOT(ISERROR(SEARCH(" ",BE51)))</formula>
    </cfRule>
  </conditionalFormatting>
  <conditionalFormatting sqref="BH51:BI51">
    <cfRule type="containsText" dxfId="0" priority="10065" operator="between" text=" ">
      <formula>NOT(ISERROR(SEARCH(" ",BH51)))</formula>
    </cfRule>
    <cfRule type="containsText" dxfId="1" priority="10066" operator="between" text=" ">
      <formula>NOT(ISERROR(SEARCH(" ",BH51)))</formula>
    </cfRule>
  </conditionalFormatting>
  <conditionalFormatting sqref="BJ51">
    <cfRule type="containsText" dxfId="0" priority="10070" operator="between" text=" ">
      <formula>NOT(ISERROR(SEARCH(" ",BJ51)))</formula>
    </cfRule>
    <cfRule type="containsText" dxfId="1" priority="10071" operator="between" text=" ">
      <formula>NOT(ISERROR(SEARCH(" ",BJ51)))</formula>
    </cfRule>
  </conditionalFormatting>
  <conditionalFormatting sqref="BL51">
    <cfRule type="containsText" dxfId="0" priority="10076" operator="between" text=" ">
      <formula>NOT(ISERROR(SEARCH(" ",BL51)))</formula>
    </cfRule>
    <cfRule type="containsText" dxfId="1" priority="10077" operator="between" text=" ">
      <formula>NOT(ISERROR(SEARCH(" ",BL51)))</formula>
    </cfRule>
  </conditionalFormatting>
  <conditionalFormatting sqref="BQ51">
    <cfRule type="containsText" dxfId="0" priority="9166" operator="between" text=" ">
      <formula>NOT(ISERROR(SEARCH(" ",BQ51)))</formula>
    </cfRule>
    <cfRule type="containsText" dxfId="1" priority="9167" operator="between" text=" ">
      <formula>NOT(ISERROR(SEARCH(" ",BQ51)))</formula>
    </cfRule>
  </conditionalFormatting>
  <conditionalFormatting sqref="BR51">
    <cfRule type="containsText" dxfId="0" priority="9168" operator="between" text=" ">
      <formula>NOT(ISERROR(SEARCH(" ",BR51)))</formula>
    </cfRule>
    <cfRule type="containsText" dxfId="1" priority="9169" operator="between" text=" ">
      <formula>NOT(ISERROR(SEARCH(" ",BR51)))</formula>
    </cfRule>
  </conditionalFormatting>
  <conditionalFormatting sqref="BT51">
    <cfRule type="containsText" dxfId="0" priority="10057" operator="between" text=" ">
      <formula>NOT(ISERROR(SEARCH(" ",BT51)))</formula>
    </cfRule>
    <cfRule type="containsText" dxfId="1" priority="10058" operator="between" text=" ">
      <formula>NOT(ISERROR(SEARCH(" ",BT51)))</formula>
    </cfRule>
  </conditionalFormatting>
  <conditionalFormatting sqref="BU51">
    <cfRule type="containsText" dxfId="0" priority="9078" operator="between" text=" ">
      <formula>NOT(ISERROR(SEARCH(" ",BU51)))</formula>
    </cfRule>
    <cfRule type="containsText" dxfId="1" priority="9079" operator="between" text=" ">
      <formula>NOT(ISERROR(SEARCH(" ",BU51)))</formula>
    </cfRule>
  </conditionalFormatting>
  <conditionalFormatting sqref="BV51">
    <cfRule type="containsText" dxfId="0" priority="9226" operator="between" text=" ">
      <formula>NOT(ISERROR(SEARCH(" ",BV51)))</formula>
    </cfRule>
    <cfRule type="containsText" dxfId="1" priority="9227" operator="between" text=" ">
      <formula>NOT(ISERROR(SEARCH(" ",BV51)))</formula>
    </cfRule>
  </conditionalFormatting>
  <conditionalFormatting sqref="BY51">
    <cfRule type="containsText" dxfId="0" priority="10078" operator="between" text=" ">
      <formula>NOT(ISERROR(SEARCH(" ",BY51)))</formula>
    </cfRule>
    <cfRule type="containsText" dxfId="1" priority="10079" operator="between" text=" ">
      <formula>NOT(ISERROR(SEARCH(" ",BY51)))</formula>
    </cfRule>
  </conditionalFormatting>
  <conditionalFormatting sqref="CA51:CC51">
    <cfRule type="containsText" dxfId="0" priority="9139" operator="between" text=" ">
      <formula>NOT(ISERROR(SEARCH(" ",CA51)))</formula>
    </cfRule>
  </conditionalFormatting>
  <conditionalFormatting sqref="CO51">
    <cfRule type="containsText" dxfId="0" priority="622" operator="between" text=" ">
      <formula>NOT(ISERROR(SEARCH(" ",CO51)))</formula>
    </cfRule>
  </conditionalFormatting>
  <conditionalFormatting sqref="CP51">
    <cfRule type="containsText" dxfId="0" priority="66" operator="between" text=" ">
      <formula>NOT(ISERROR(SEARCH(" ",CP51)))</formula>
    </cfRule>
  </conditionalFormatting>
  <conditionalFormatting sqref="CQ51">
    <cfRule type="containsText" dxfId="0" priority="576" operator="between" text=" ">
      <formula>NOT(ISERROR(SEARCH(" ",CQ51)))</formula>
    </cfRule>
  </conditionalFormatting>
  <conditionalFormatting sqref="CS51">
    <cfRule type="cellIs" dxfId="2" priority="9345" operator="equal">
      <formula>1</formula>
    </cfRule>
  </conditionalFormatting>
  <conditionalFormatting sqref="DL51:DN51">
    <cfRule type="cellIs" dxfId="2" priority="945" operator="equal">
      <formula>1</formula>
    </cfRule>
  </conditionalFormatting>
  <conditionalFormatting sqref="DQ51:DS51">
    <cfRule type="cellIs" dxfId="2" priority="860" operator="equal">
      <formula>1</formula>
    </cfRule>
  </conditionalFormatting>
  <conditionalFormatting sqref="EA51:EJ51">
    <cfRule type="containsText" dxfId="0" priority="10055" operator="between" text=" ">
      <formula>NOT(ISERROR(SEARCH(" ",EA51)))</formula>
    </cfRule>
    <cfRule type="containsText" dxfId="1" priority="10056" operator="between" text=" ">
      <formula>NOT(ISERROR(SEARCH(" ",EA51)))</formula>
    </cfRule>
  </conditionalFormatting>
  <conditionalFormatting sqref="EL51">
    <cfRule type="cellIs" dxfId="2" priority="9252" operator="equal">
      <formula>0</formula>
    </cfRule>
    <cfRule type="containsText" dxfId="0" priority="9253" operator="between" text=" ">
      <formula>NOT(ISERROR(SEARCH(" ",EL51)))</formula>
    </cfRule>
    <cfRule type="containsText" dxfId="1" priority="9254" operator="between" text=" ">
      <formula>NOT(ISERROR(SEARCH(" ",EL51)))</formula>
    </cfRule>
  </conditionalFormatting>
  <conditionalFormatting sqref="FG51">
    <cfRule type="cellIs" dxfId="2" priority="10088" operator="greaterThan">
      <formula>1</formula>
    </cfRule>
    <cfRule type="colorScale" priority="10089">
      <colorScale>
        <cfvo type="min"/>
        <cfvo type="max"/>
        <color rgb="FFFCFCFF"/>
        <color rgb="FF63BE7B"/>
      </colorScale>
    </cfRule>
    <cfRule type="colorScale" priority="100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1">
    <cfRule type="colorScale" priority="10049">
      <colorScale>
        <cfvo type="min"/>
        <cfvo type="max"/>
        <color rgb="FFFCFCFF"/>
        <color rgb="FF63BE7B"/>
      </colorScale>
    </cfRule>
    <cfRule type="colorScale" priority="100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1:FJ51">
    <cfRule type="colorScale" priority="10091">
      <colorScale>
        <cfvo type="min"/>
        <cfvo type="max"/>
        <color rgb="FFFCFCFF"/>
        <color rgb="FF63BE7B"/>
      </colorScale>
    </cfRule>
    <cfRule type="colorScale" priority="100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51">
    <cfRule type="colorScale" priority="10093">
      <colorScale>
        <cfvo type="min"/>
        <cfvo type="max"/>
        <color rgb="FFFCFCFF"/>
        <color rgb="FF63BE7B"/>
      </colorScale>
    </cfRule>
    <cfRule type="colorScale" priority="100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1">
    <cfRule type="colorScale" priority="10360">
      <colorScale>
        <cfvo type="min"/>
        <cfvo type="max"/>
        <color rgb="FFFCFCFF"/>
        <color rgb="FF63BE7B"/>
      </colorScale>
    </cfRule>
    <cfRule type="colorScale" priority="10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51">
    <cfRule type="cellIs" dxfId="2" priority="10095" operator="greaterThan">
      <formula>1</formula>
    </cfRule>
    <cfRule type="colorScale" priority="10096">
      <colorScale>
        <cfvo type="min"/>
        <cfvo type="max"/>
        <color rgb="FFFCFCFF"/>
        <color rgb="FF63BE7B"/>
      </colorScale>
    </cfRule>
    <cfRule type="colorScale" priority="100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51">
    <cfRule type="colorScale" priority="10098">
      <colorScale>
        <cfvo type="min"/>
        <cfvo type="max"/>
        <color rgb="FFFCFCFF"/>
        <color rgb="FF63BE7B"/>
      </colorScale>
    </cfRule>
    <cfRule type="colorScale" priority="100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51">
    <cfRule type="colorScale" priority="10356">
      <colorScale>
        <cfvo type="min"/>
        <cfvo type="max"/>
        <color rgb="FFFCFCFF"/>
        <color rgb="FF63BE7B"/>
      </colorScale>
    </cfRule>
    <cfRule type="colorScale" priority="10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1">
    <cfRule type="cellIs" dxfId="2" priority="10100" operator="greaterThan">
      <formula>1</formula>
    </cfRule>
    <cfRule type="colorScale" priority="10101">
      <colorScale>
        <cfvo type="min"/>
        <cfvo type="max"/>
        <color rgb="FFFCFCFF"/>
        <color rgb="FF63BE7B"/>
      </colorScale>
    </cfRule>
    <cfRule type="colorScale" priority="10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51">
    <cfRule type="colorScale" priority="10103">
      <colorScale>
        <cfvo type="min"/>
        <cfvo type="max"/>
        <color rgb="FFFCFCFF"/>
        <color rgb="FF63BE7B"/>
      </colorScale>
    </cfRule>
    <cfRule type="colorScale" priority="10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51">
    <cfRule type="colorScale" priority="10105">
      <colorScale>
        <cfvo type="min"/>
        <cfvo type="max"/>
        <color rgb="FFFCFCFF"/>
        <color rgb="FF63BE7B"/>
      </colorScale>
    </cfRule>
    <cfRule type="colorScale" priority="101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51">
    <cfRule type="cellIs" dxfId="2" priority="10107" operator="greaterThan">
      <formula>1</formula>
    </cfRule>
    <cfRule type="colorScale" priority="10108">
      <colorScale>
        <cfvo type="min"/>
        <cfvo type="max"/>
        <color rgb="FFFCFCFF"/>
        <color rgb="FF63BE7B"/>
      </colorScale>
    </cfRule>
    <cfRule type="colorScale" priority="101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51">
    <cfRule type="colorScale" priority="10110">
      <colorScale>
        <cfvo type="min"/>
        <cfvo type="max"/>
        <color rgb="FFFCFCFF"/>
        <color rgb="FF63BE7B"/>
      </colorScale>
    </cfRule>
    <cfRule type="colorScale" priority="101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51">
    <cfRule type="colorScale" priority="10112">
      <colorScale>
        <cfvo type="min"/>
        <cfvo type="max"/>
        <color rgb="FFFCFCFF"/>
        <color rgb="FF63BE7B"/>
      </colorScale>
    </cfRule>
    <cfRule type="colorScale" priority="10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51">
    <cfRule type="cellIs" dxfId="2" priority="10114" operator="greaterThan">
      <formula>1</formula>
    </cfRule>
    <cfRule type="colorScale" priority="10115">
      <colorScale>
        <cfvo type="min"/>
        <cfvo type="max"/>
        <color rgb="FFFCFCFF"/>
        <color rgb="FF63BE7B"/>
      </colorScale>
    </cfRule>
    <cfRule type="colorScale" priority="10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51">
    <cfRule type="colorScale" priority="10117">
      <colorScale>
        <cfvo type="min"/>
        <cfvo type="max"/>
        <color rgb="FFFCFCFF"/>
        <color rgb="FF63BE7B"/>
      </colorScale>
    </cfRule>
    <cfRule type="colorScale" priority="101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51">
    <cfRule type="colorScale" priority="10119">
      <colorScale>
        <cfvo type="min"/>
        <cfvo type="max"/>
        <color rgb="FFFCFCFF"/>
        <color rgb="FF63BE7B"/>
      </colorScale>
    </cfRule>
    <cfRule type="colorScale" priority="10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51">
    <cfRule type="cellIs" dxfId="2" priority="10121" operator="greaterThan">
      <formula>1</formula>
    </cfRule>
    <cfRule type="colorScale" priority="10122">
      <colorScale>
        <cfvo type="min"/>
        <cfvo type="max"/>
        <color rgb="FFFCFCFF"/>
        <color rgb="FF63BE7B"/>
      </colorScale>
    </cfRule>
    <cfRule type="colorScale" priority="101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51">
    <cfRule type="colorScale" priority="10124">
      <colorScale>
        <cfvo type="min"/>
        <cfvo type="max"/>
        <color rgb="FFFCFCFF"/>
        <color rgb="FF63BE7B"/>
      </colorScale>
    </cfRule>
    <cfRule type="colorScale" priority="10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51">
    <cfRule type="colorScale" priority="10126">
      <colorScale>
        <cfvo type="min"/>
        <cfvo type="max"/>
        <color rgb="FFFCFCFF"/>
        <color rgb="FF63BE7B"/>
      </colorScale>
    </cfRule>
    <cfRule type="colorScale" priority="101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51">
    <cfRule type="cellIs" dxfId="2" priority="10128" operator="greaterThan">
      <formula>1</formula>
    </cfRule>
    <cfRule type="colorScale" priority="10129">
      <colorScale>
        <cfvo type="min"/>
        <cfvo type="max"/>
        <color rgb="FFFCFCFF"/>
        <color rgb="FF63BE7B"/>
      </colorScale>
    </cfRule>
    <cfRule type="colorScale" priority="101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51">
    <cfRule type="colorScale" priority="10131">
      <colorScale>
        <cfvo type="min"/>
        <cfvo type="max"/>
        <color rgb="FFFCFCFF"/>
        <color rgb="FF63BE7B"/>
      </colorScale>
    </cfRule>
    <cfRule type="colorScale" priority="101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51">
    <cfRule type="colorScale" priority="10133">
      <colorScale>
        <cfvo type="min"/>
        <cfvo type="max"/>
        <color rgb="FFFCFCFF"/>
        <color rgb="FF63BE7B"/>
      </colorScale>
    </cfRule>
    <cfRule type="colorScale" priority="10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51">
    <cfRule type="cellIs" dxfId="2" priority="10135" operator="greaterThan">
      <formula>1</formula>
    </cfRule>
    <cfRule type="colorScale" priority="10136">
      <colorScale>
        <cfvo type="min"/>
        <cfvo type="max"/>
        <color rgb="FFFCFCFF"/>
        <color rgb="FF63BE7B"/>
      </colorScale>
    </cfRule>
    <cfRule type="colorScale" priority="101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51">
    <cfRule type="colorScale" priority="10138">
      <colorScale>
        <cfvo type="min"/>
        <cfvo type="max"/>
        <color rgb="FFFCFCFF"/>
        <color rgb="FF63BE7B"/>
      </colorScale>
    </cfRule>
    <cfRule type="colorScale" priority="101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51">
    <cfRule type="colorScale" priority="10140">
      <colorScale>
        <cfvo type="min"/>
        <cfvo type="max"/>
        <color rgb="FFFCFCFF"/>
        <color rgb="FF63BE7B"/>
      </colorScale>
    </cfRule>
    <cfRule type="colorScale" priority="101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51">
    <cfRule type="cellIs" dxfId="2" priority="10142" operator="greaterThan">
      <formula>1</formula>
    </cfRule>
    <cfRule type="colorScale" priority="10143">
      <colorScale>
        <cfvo type="min"/>
        <cfvo type="max"/>
        <color rgb="FFFCFCFF"/>
        <color rgb="FF63BE7B"/>
      </colorScale>
    </cfRule>
    <cfRule type="colorScale" priority="101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51">
    <cfRule type="colorScale" priority="10145">
      <colorScale>
        <cfvo type="min"/>
        <cfvo type="max"/>
        <color rgb="FFFCFCFF"/>
        <color rgb="FF63BE7B"/>
      </colorScale>
    </cfRule>
    <cfRule type="colorScale" priority="101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51">
    <cfRule type="colorScale" priority="10147">
      <colorScale>
        <cfvo type="min"/>
        <cfvo type="max"/>
        <color rgb="FFFCFCFF"/>
        <color rgb="FF63BE7B"/>
      </colorScale>
    </cfRule>
    <cfRule type="colorScale" priority="101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1">
    <cfRule type="cellIs" dxfId="2" priority="10149" operator="greaterThan">
      <formula>1</formula>
    </cfRule>
    <cfRule type="colorScale" priority="10150">
      <colorScale>
        <cfvo type="min"/>
        <cfvo type="max"/>
        <color rgb="FFFCFCFF"/>
        <color rgb="FF63BE7B"/>
      </colorScale>
    </cfRule>
    <cfRule type="colorScale" priority="101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51">
    <cfRule type="colorScale" priority="10152">
      <colorScale>
        <cfvo type="min"/>
        <cfvo type="max"/>
        <color rgb="FFFCFCFF"/>
        <color rgb="FF63BE7B"/>
      </colorScale>
    </cfRule>
    <cfRule type="colorScale" priority="10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51">
    <cfRule type="colorScale" priority="10154">
      <colorScale>
        <cfvo type="min"/>
        <cfvo type="max"/>
        <color rgb="FFFCFCFF"/>
        <color rgb="FF63BE7B"/>
      </colorScale>
    </cfRule>
    <cfRule type="colorScale" priority="101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51">
    <cfRule type="cellIs" dxfId="2" priority="10156" operator="greaterThan">
      <formula>1</formula>
    </cfRule>
    <cfRule type="colorScale" priority="10157">
      <colorScale>
        <cfvo type="min"/>
        <cfvo type="max"/>
        <color rgb="FFFCFCFF"/>
        <color rgb="FF63BE7B"/>
      </colorScale>
    </cfRule>
    <cfRule type="colorScale" priority="101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51">
    <cfRule type="colorScale" priority="10159">
      <colorScale>
        <cfvo type="min"/>
        <cfvo type="max"/>
        <color rgb="FFFCFCFF"/>
        <color rgb="FF63BE7B"/>
      </colorScale>
    </cfRule>
    <cfRule type="colorScale" priority="101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51">
    <cfRule type="colorScale" priority="10161">
      <colorScale>
        <cfvo type="min"/>
        <cfvo type="max"/>
        <color rgb="FFFCFCFF"/>
        <color rgb="FF63BE7B"/>
      </colorScale>
    </cfRule>
    <cfRule type="colorScale" priority="101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51">
    <cfRule type="cellIs" dxfId="2" priority="10163" operator="greaterThan">
      <formula>1</formula>
    </cfRule>
    <cfRule type="colorScale" priority="10164">
      <colorScale>
        <cfvo type="min"/>
        <cfvo type="max"/>
        <color rgb="FFFCFCFF"/>
        <color rgb="FF63BE7B"/>
      </colorScale>
    </cfRule>
    <cfRule type="colorScale" priority="101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51">
    <cfRule type="colorScale" priority="10166">
      <colorScale>
        <cfvo type="min"/>
        <cfvo type="max"/>
        <color rgb="FFFCFCFF"/>
        <color rgb="FF63BE7B"/>
      </colorScale>
    </cfRule>
    <cfRule type="colorScale" priority="101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51">
    <cfRule type="colorScale" priority="10168">
      <colorScale>
        <cfvo type="min"/>
        <cfvo type="max"/>
        <color rgb="FFFCFCFF"/>
        <color rgb="FF63BE7B"/>
      </colorScale>
    </cfRule>
    <cfRule type="colorScale" priority="101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51">
    <cfRule type="cellIs" dxfId="2" priority="10170" operator="greaterThan">
      <formula>1</formula>
    </cfRule>
    <cfRule type="colorScale" priority="10171">
      <colorScale>
        <cfvo type="min"/>
        <cfvo type="max"/>
        <color rgb="FFFCFCFF"/>
        <color rgb="FF63BE7B"/>
      </colorScale>
    </cfRule>
    <cfRule type="colorScale" priority="101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51">
    <cfRule type="colorScale" priority="10173">
      <colorScale>
        <cfvo type="min"/>
        <cfvo type="max"/>
        <color rgb="FFFCFCFF"/>
        <color rgb="FF63BE7B"/>
      </colorScale>
    </cfRule>
    <cfRule type="colorScale" priority="101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51">
    <cfRule type="colorScale" priority="10175">
      <colorScale>
        <cfvo type="min"/>
        <cfvo type="max"/>
        <color rgb="FFFCFCFF"/>
        <color rgb="FF63BE7B"/>
      </colorScale>
    </cfRule>
    <cfRule type="colorScale" priority="10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51">
    <cfRule type="cellIs" dxfId="2" priority="10177" operator="greaterThan">
      <formula>1</formula>
    </cfRule>
    <cfRule type="colorScale" priority="10178">
      <colorScale>
        <cfvo type="min"/>
        <cfvo type="max"/>
        <color rgb="FFFCFCFF"/>
        <color rgb="FF63BE7B"/>
      </colorScale>
    </cfRule>
    <cfRule type="colorScale" priority="101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51">
    <cfRule type="colorScale" priority="10180">
      <colorScale>
        <cfvo type="min"/>
        <cfvo type="max"/>
        <color rgb="FFFCFCFF"/>
        <color rgb="FF63BE7B"/>
      </colorScale>
    </cfRule>
    <cfRule type="colorScale" priority="101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51">
    <cfRule type="colorScale" priority="10182">
      <colorScale>
        <cfvo type="min"/>
        <cfvo type="max"/>
        <color rgb="FFFCFCFF"/>
        <color rgb="FF63BE7B"/>
      </colorScale>
    </cfRule>
    <cfRule type="colorScale" priority="10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51">
    <cfRule type="cellIs" dxfId="2" priority="10184" operator="greaterThan">
      <formula>1</formula>
    </cfRule>
    <cfRule type="colorScale" priority="10185">
      <colorScale>
        <cfvo type="min"/>
        <cfvo type="max"/>
        <color rgb="FFFCFCFF"/>
        <color rgb="FF63BE7B"/>
      </colorScale>
    </cfRule>
    <cfRule type="colorScale" priority="101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51">
    <cfRule type="colorScale" priority="10187">
      <colorScale>
        <cfvo type="min"/>
        <cfvo type="max"/>
        <color rgb="FFFCFCFF"/>
        <color rgb="FF63BE7B"/>
      </colorScale>
    </cfRule>
    <cfRule type="colorScale" priority="101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51">
    <cfRule type="colorScale" priority="10189">
      <colorScale>
        <cfvo type="min"/>
        <cfvo type="max"/>
        <color rgb="FFFCFCFF"/>
        <color rgb="FF63BE7B"/>
      </colorScale>
    </cfRule>
    <cfRule type="colorScale" priority="101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51">
    <cfRule type="cellIs" dxfId="2" priority="10191" operator="greaterThan">
      <formula>1</formula>
    </cfRule>
    <cfRule type="colorScale" priority="10192">
      <colorScale>
        <cfvo type="min"/>
        <cfvo type="max"/>
        <color rgb="FFFCFCFF"/>
        <color rgb="FF63BE7B"/>
      </colorScale>
    </cfRule>
    <cfRule type="colorScale" priority="101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51">
    <cfRule type="colorScale" priority="10194">
      <colorScale>
        <cfvo type="min"/>
        <cfvo type="max"/>
        <color rgb="FFFCFCFF"/>
        <color rgb="FF63BE7B"/>
      </colorScale>
    </cfRule>
    <cfRule type="colorScale" priority="101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51">
    <cfRule type="colorScale" priority="10196">
      <colorScale>
        <cfvo type="min"/>
        <cfvo type="max"/>
        <color rgb="FFFCFCFF"/>
        <color rgb="FF63BE7B"/>
      </colorScale>
    </cfRule>
    <cfRule type="colorScale" priority="101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51">
    <cfRule type="cellIs" dxfId="2" priority="10198" operator="greaterThan">
      <formula>1</formula>
    </cfRule>
    <cfRule type="colorScale" priority="10199">
      <colorScale>
        <cfvo type="min"/>
        <cfvo type="max"/>
        <color rgb="FFFCFCFF"/>
        <color rgb="FF63BE7B"/>
      </colorScale>
    </cfRule>
    <cfRule type="colorScale" priority="102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51">
    <cfRule type="colorScale" priority="10201">
      <colorScale>
        <cfvo type="min"/>
        <cfvo type="max"/>
        <color rgb="FFFCFCFF"/>
        <color rgb="FF63BE7B"/>
      </colorScale>
    </cfRule>
    <cfRule type="colorScale" priority="102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51">
    <cfRule type="colorScale" priority="10203">
      <colorScale>
        <cfvo type="min"/>
        <cfvo type="max"/>
        <color rgb="FFFCFCFF"/>
        <color rgb="FF63BE7B"/>
      </colorScale>
    </cfRule>
    <cfRule type="colorScale" priority="10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51">
    <cfRule type="cellIs" dxfId="2" priority="10205" operator="greaterThan">
      <formula>1</formula>
    </cfRule>
    <cfRule type="colorScale" priority="10206">
      <colorScale>
        <cfvo type="min"/>
        <cfvo type="max"/>
        <color rgb="FFFCFCFF"/>
        <color rgb="FF63BE7B"/>
      </colorScale>
    </cfRule>
    <cfRule type="colorScale" priority="102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51">
    <cfRule type="colorScale" priority="10208">
      <colorScale>
        <cfvo type="min"/>
        <cfvo type="max"/>
        <color rgb="FFFCFCFF"/>
        <color rgb="FF63BE7B"/>
      </colorScale>
    </cfRule>
    <cfRule type="colorScale" priority="102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51">
    <cfRule type="colorScale" priority="10210">
      <colorScale>
        <cfvo type="min"/>
        <cfvo type="max"/>
        <color rgb="FFFCFCFF"/>
        <color rgb="FF63BE7B"/>
      </colorScale>
    </cfRule>
    <cfRule type="colorScale" priority="102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51">
    <cfRule type="cellIs" dxfId="2" priority="10212" operator="greaterThan">
      <formula>1</formula>
    </cfRule>
    <cfRule type="colorScale" priority="10213">
      <colorScale>
        <cfvo type="min"/>
        <cfvo type="max"/>
        <color rgb="FFFCFCFF"/>
        <color rgb="FF63BE7B"/>
      </colorScale>
    </cfRule>
    <cfRule type="colorScale" priority="102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51">
    <cfRule type="colorScale" priority="10215">
      <colorScale>
        <cfvo type="min"/>
        <cfvo type="max"/>
        <color rgb="FFFCFCFF"/>
        <color rgb="FF63BE7B"/>
      </colorScale>
    </cfRule>
    <cfRule type="colorScale" priority="102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51">
    <cfRule type="colorScale" priority="10217">
      <colorScale>
        <cfvo type="min"/>
        <cfvo type="max"/>
        <color rgb="FFFCFCFF"/>
        <color rgb="FF63BE7B"/>
      </colorScale>
    </cfRule>
    <cfRule type="colorScale" priority="102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51">
    <cfRule type="cellIs" dxfId="2" priority="10219" operator="greaterThan">
      <formula>1</formula>
    </cfRule>
    <cfRule type="colorScale" priority="10220">
      <colorScale>
        <cfvo type="min"/>
        <cfvo type="max"/>
        <color rgb="FFFCFCFF"/>
        <color rgb="FF63BE7B"/>
      </colorScale>
    </cfRule>
    <cfRule type="colorScale" priority="102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51">
    <cfRule type="cellIs" dxfId="2" priority="10222" operator="greaterThan">
      <formula>1</formula>
    </cfRule>
    <cfRule type="colorScale" priority="10223">
      <colorScale>
        <cfvo type="min"/>
        <cfvo type="max"/>
        <color rgb="FFFCFCFF"/>
        <color rgb="FF63BE7B"/>
      </colorScale>
    </cfRule>
    <cfRule type="colorScale" priority="102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51:HY51">
    <cfRule type="colorScale" priority="10225">
      <colorScale>
        <cfvo type="min"/>
        <cfvo type="max"/>
        <color rgb="FFFCFCFF"/>
        <color rgb="FF63BE7B"/>
      </colorScale>
    </cfRule>
    <cfRule type="colorScale" priority="102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51">
    <cfRule type="colorScale" priority="10227">
      <colorScale>
        <cfvo type="min"/>
        <cfvo type="max"/>
        <color rgb="FFFCFCFF"/>
        <color rgb="FF63BE7B"/>
      </colorScale>
    </cfRule>
    <cfRule type="colorScale" priority="10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1">
    <cfRule type="colorScale" priority="10362">
      <colorScale>
        <cfvo type="min"/>
        <cfvo type="max"/>
        <color rgb="FFFCFCFF"/>
        <color rgb="FF63BE7B"/>
      </colorScale>
    </cfRule>
    <cfRule type="colorScale" priority="103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51">
    <cfRule type="cellIs" dxfId="2" priority="10229" operator="greaterThan">
      <formula>1</formula>
    </cfRule>
    <cfRule type="colorScale" priority="10230">
      <colorScale>
        <cfvo type="min"/>
        <cfvo type="max"/>
        <color rgb="FFFCFCFF"/>
        <color rgb="FF63BE7B"/>
      </colorScale>
    </cfRule>
    <cfRule type="colorScale" priority="102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51">
    <cfRule type="colorScale" priority="10232">
      <colorScale>
        <cfvo type="min"/>
        <cfvo type="max"/>
        <color rgb="FFFCFCFF"/>
        <color rgb="FF63BE7B"/>
      </colorScale>
    </cfRule>
    <cfRule type="colorScale" priority="102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1">
    <cfRule type="colorScale" priority="10358">
      <colorScale>
        <cfvo type="min"/>
        <cfvo type="max"/>
        <color rgb="FFFCFCFF"/>
        <color rgb="FF63BE7B"/>
      </colorScale>
    </cfRule>
    <cfRule type="colorScale" priority="10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51">
    <cfRule type="cellIs" dxfId="2" priority="10234" operator="greaterThan">
      <formula>1</formula>
    </cfRule>
    <cfRule type="colorScale" priority="10235">
      <colorScale>
        <cfvo type="min"/>
        <cfvo type="max"/>
        <color rgb="FFFCFCFF"/>
        <color rgb="FF63BE7B"/>
      </colorScale>
    </cfRule>
    <cfRule type="colorScale" priority="102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51">
    <cfRule type="colorScale" priority="10237">
      <colorScale>
        <cfvo type="min"/>
        <cfvo type="max"/>
        <color rgb="FFFCFCFF"/>
        <color rgb="FF63BE7B"/>
      </colorScale>
    </cfRule>
    <cfRule type="colorScale" priority="10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51">
    <cfRule type="colorScale" priority="10239">
      <colorScale>
        <cfvo type="min"/>
        <cfvo type="max"/>
        <color rgb="FFFCFCFF"/>
        <color rgb="FF63BE7B"/>
      </colorScale>
    </cfRule>
    <cfRule type="colorScale" priority="10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51">
    <cfRule type="cellIs" dxfId="2" priority="10241" operator="greaterThan">
      <formula>1</formula>
    </cfRule>
    <cfRule type="colorScale" priority="10242">
      <colorScale>
        <cfvo type="min"/>
        <cfvo type="max"/>
        <color rgb="FFFCFCFF"/>
        <color rgb="FF63BE7B"/>
      </colorScale>
    </cfRule>
    <cfRule type="colorScale" priority="102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51">
    <cfRule type="colorScale" priority="10244">
      <colorScale>
        <cfvo type="min"/>
        <cfvo type="max"/>
        <color rgb="FFFCFCFF"/>
        <color rgb="FF63BE7B"/>
      </colorScale>
    </cfRule>
    <cfRule type="colorScale" priority="102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51">
    <cfRule type="colorScale" priority="10246">
      <colorScale>
        <cfvo type="min"/>
        <cfvo type="max"/>
        <color rgb="FFFCFCFF"/>
        <color rgb="FF63BE7B"/>
      </colorScale>
    </cfRule>
    <cfRule type="colorScale" priority="10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51">
    <cfRule type="cellIs" dxfId="2" priority="10248" operator="greaterThan">
      <formula>1</formula>
    </cfRule>
    <cfRule type="colorScale" priority="10249">
      <colorScale>
        <cfvo type="min"/>
        <cfvo type="max"/>
        <color rgb="FFFCFCFF"/>
        <color rgb="FF63BE7B"/>
      </colorScale>
    </cfRule>
    <cfRule type="colorScale" priority="10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51">
    <cfRule type="colorScale" priority="10251">
      <colorScale>
        <cfvo type="min"/>
        <cfvo type="max"/>
        <color rgb="FFFCFCFF"/>
        <color rgb="FF63BE7B"/>
      </colorScale>
    </cfRule>
    <cfRule type="colorScale" priority="10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51">
    <cfRule type="colorScale" priority="10253">
      <colorScale>
        <cfvo type="min"/>
        <cfvo type="max"/>
        <color rgb="FFFCFCFF"/>
        <color rgb="FF63BE7B"/>
      </colorScale>
    </cfRule>
    <cfRule type="colorScale" priority="10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51">
    <cfRule type="cellIs" dxfId="2" priority="10255" operator="greaterThan">
      <formula>1</formula>
    </cfRule>
    <cfRule type="colorScale" priority="10256">
      <colorScale>
        <cfvo type="min"/>
        <cfvo type="max"/>
        <color rgb="FFFCFCFF"/>
        <color rgb="FF63BE7B"/>
      </colorScale>
    </cfRule>
    <cfRule type="colorScale" priority="10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51">
    <cfRule type="colorScale" priority="10258">
      <colorScale>
        <cfvo type="min"/>
        <cfvo type="max"/>
        <color rgb="FFFCFCFF"/>
        <color rgb="FF63BE7B"/>
      </colorScale>
    </cfRule>
    <cfRule type="colorScale" priority="10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51">
    <cfRule type="colorScale" priority="10260">
      <colorScale>
        <cfvo type="min"/>
        <cfvo type="max"/>
        <color rgb="FFFCFCFF"/>
        <color rgb="FF63BE7B"/>
      </colorScale>
    </cfRule>
    <cfRule type="colorScale" priority="10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51">
    <cfRule type="cellIs" dxfId="2" priority="10262" operator="greaterThan">
      <formula>1</formula>
    </cfRule>
    <cfRule type="colorScale" priority="10263">
      <colorScale>
        <cfvo type="min"/>
        <cfvo type="max"/>
        <color rgb="FFFCFCFF"/>
        <color rgb="FF63BE7B"/>
      </colorScale>
    </cfRule>
    <cfRule type="colorScale" priority="10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51">
    <cfRule type="colorScale" priority="10265">
      <colorScale>
        <cfvo type="min"/>
        <cfvo type="max"/>
        <color rgb="FFFCFCFF"/>
        <color rgb="FF63BE7B"/>
      </colorScale>
    </cfRule>
    <cfRule type="colorScale" priority="10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51">
    <cfRule type="colorScale" priority="10267">
      <colorScale>
        <cfvo type="min"/>
        <cfvo type="max"/>
        <color rgb="FFFCFCFF"/>
        <color rgb="FF63BE7B"/>
      </colorScale>
    </cfRule>
    <cfRule type="colorScale" priority="10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51">
    <cfRule type="cellIs" dxfId="2" priority="10269" operator="greaterThan">
      <formula>1</formula>
    </cfRule>
    <cfRule type="colorScale" priority="10270">
      <colorScale>
        <cfvo type="min"/>
        <cfvo type="max"/>
        <color rgb="FFFCFCFF"/>
        <color rgb="FF63BE7B"/>
      </colorScale>
    </cfRule>
    <cfRule type="colorScale" priority="10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51">
    <cfRule type="colorScale" priority="10272">
      <colorScale>
        <cfvo type="min"/>
        <cfvo type="max"/>
        <color rgb="FFFCFCFF"/>
        <color rgb="FF63BE7B"/>
      </colorScale>
    </cfRule>
    <cfRule type="colorScale" priority="10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51">
    <cfRule type="colorScale" priority="10274">
      <colorScale>
        <cfvo type="min"/>
        <cfvo type="max"/>
        <color rgb="FFFCFCFF"/>
        <color rgb="FF63BE7B"/>
      </colorScale>
    </cfRule>
    <cfRule type="colorScale" priority="10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51">
    <cfRule type="cellIs" dxfId="2" priority="10276" operator="greaterThan">
      <formula>1</formula>
    </cfRule>
    <cfRule type="colorScale" priority="10277">
      <colorScale>
        <cfvo type="min"/>
        <cfvo type="max"/>
        <color rgb="FFFCFCFF"/>
        <color rgb="FF63BE7B"/>
      </colorScale>
    </cfRule>
    <cfRule type="colorScale" priority="102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51">
    <cfRule type="colorScale" priority="10279">
      <colorScale>
        <cfvo type="min"/>
        <cfvo type="max"/>
        <color rgb="FFFCFCFF"/>
        <color rgb="FF63BE7B"/>
      </colorScale>
    </cfRule>
    <cfRule type="colorScale" priority="10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51">
    <cfRule type="colorScale" priority="10281">
      <colorScale>
        <cfvo type="min"/>
        <cfvo type="max"/>
        <color rgb="FFFCFCFF"/>
        <color rgb="FF63BE7B"/>
      </colorScale>
    </cfRule>
    <cfRule type="colorScale" priority="10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51">
    <cfRule type="cellIs" dxfId="2" priority="10283" operator="greaterThan">
      <formula>1</formula>
    </cfRule>
    <cfRule type="colorScale" priority="10284">
      <colorScale>
        <cfvo type="min"/>
        <cfvo type="max"/>
        <color rgb="FFFCFCFF"/>
        <color rgb="FF63BE7B"/>
      </colorScale>
    </cfRule>
    <cfRule type="colorScale" priority="10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51">
    <cfRule type="colorScale" priority="10286">
      <colorScale>
        <cfvo type="min"/>
        <cfvo type="max"/>
        <color rgb="FFFCFCFF"/>
        <color rgb="FF63BE7B"/>
      </colorScale>
    </cfRule>
    <cfRule type="colorScale" priority="10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51">
    <cfRule type="colorScale" priority="10288">
      <colorScale>
        <cfvo type="min"/>
        <cfvo type="max"/>
        <color rgb="FFFCFCFF"/>
        <color rgb="FF63BE7B"/>
      </colorScale>
    </cfRule>
    <cfRule type="colorScale" priority="10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51">
    <cfRule type="cellIs" dxfId="2" priority="10290" operator="greaterThan">
      <formula>1</formula>
    </cfRule>
    <cfRule type="colorScale" priority="10291">
      <colorScale>
        <cfvo type="min"/>
        <cfvo type="max"/>
        <color rgb="FFFCFCFF"/>
        <color rgb="FF63BE7B"/>
      </colorScale>
    </cfRule>
    <cfRule type="colorScale" priority="10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51">
    <cfRule type="colorScale" priority="10293">
      <colorScale>
        <cfvo type="min"/>
        <cfvo type="max"/>
        <color rgb="FFFCFCFF"/>
        <color rgb="FF63BE7B"/>
      </colorScale>
    </cfRule>
    <cfRule type="colorScale" priority="10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51">
    <cfRule type="colorScale" priority="10295">
      <colorScale>
        <cfvo type="min"/>
        <cfvo type="max"/>
        <color rgb="FFFCFCFF"/>
        <color rgb="FF63BE7B"/>
      </colorScale>
    </cfRule>
    <cfRule type="colorScale" priority="10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51">
    <cfRule type="cellIs" dxfId="2" priority="10297" operator="greaterThan">
      <formula>1</formula>
    </cfRule>
    <cfRule type="colorScale" priority="10298">
      <colorScale>
        <cfvo type="min"/>
        <cfvo type="max"/>
        <color rgb="FFFCFCFF"/>
        <color rgb="FF63BE7B"/>
      </colorScale>
    </cfRule>
    <cfRule type="colorScale" priority="102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51">
    <cfRule type="colorScale" priority="10300">
      <colorScale>
        <cfvo type="min"/>
        <cfvo type="max"/>
        <color rgb="FFFCFCFF"/>
        <color rgb="FF63BE7B"/>
      </colorScale>
    </cfRule>
    <cfRule type="colorScale" priority="10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51">
    <cfRule type="colorScale" priority="10302">
      <colorScale>
        <cfvo type="min"/>
        <cfvo type="max"/>
        <color rgb="FFFCFCFF"/>
        <color rgb="FF63BE7B"/>
      </colorScale>
    </cfRule>
    <cfRule type="colorScale" priority="10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51">
    <cfRule type="cellIs" dxfId="2" priority="10304" operator="greaterThan">
      <formula>1</formula>
    </cfRule>
    <cfRule type="colorScale" priority="10305">
      <colorScale>
        <cfvo type="min"/>
        <cfvo type="max"/>
        <color rgb="FFFCFCFF"/>
        <color rgb="FF63BE7B"/>
      </colorScale>
    </cfRule>
    <cfRule type="colorScale" priority="103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51">
    <cfRule type="colorScale" priority="10307">
      <colorScale>
        <cfvo type="min"/>
        <cfvo type="max"/>
        <color rgb="FFFCFCFF"/>
        <color rgb="FF63BE7B"/>
      </colorScale>
    </cfRule>
    <cfRule type="colorScale" priority="103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51">
    <cfRule type="colorScale" priority="10309">
      <colorScale>
        <cfvo type="min"/>
        <cfvo type="max"/>
        <color rgb="FFFCFCFF"/>
        <color rgb="FF63BE7B"/>
      </colorScale>
    </cfRule>
    <cfRule type="colorScale" priority="10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51">
    <cfRule type="cellIs" dxfId="2" priority="10311" operator="greaterThan">
      <formula>1</formula>
    </cfRule>
    <cfRule type="colorScale" priority="10312">
      <colorScale>
        <cfvo type="min"/>
        <cfvo type="max"/>
        <color rgb="FFFCFCFF"/>
        <color rgb="FF63BE7B"/>
      </colorScale>
    </cfRule>
    <cfRule type="colorScale" priority="10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51">
    <cfRule type="colorScale" priority="10314">
      <colorScale>
        <cfvo type="min"/>
        <cfvo type="max"/>
        <color rgb="FFFCFCFF"/>
        <color rgb="FF63BE7B"/>
      </colorScale>
    </cfRule>
    <cfRule type="colorScale" priority="103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51">
    <cfRule type="colorScale" priority="10316">
      <colorScale>
        <cfvo type="min"/>
        <cfvo type="max"/>
        <color rgb="FFFCFCFF"/>
        <color rgb="FF63BE7B"/>
      </colorScale>
    </cfRule>
    <cfRule type="colorScale" priority="10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51">
    <cfRule type="cellIs" dxfId="2" priority="10318" operator="greaterThan">
      <formula>1</formula>
    </cfRule>
    <cfRule type="colorScale" priority="10319">
      <colorScale>
        <cfvo type="min"/>
        <cfvo type="max"/>
        <color rgb="FFFCFCFF"/>
        <color rgb="FF63BE7B"/>
      </colorScale>
    </cfRule>
    <cfRule type="colorScale" priority="10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51">
    <cfRule type="colorScale" priority="10321">
      <colorScale>
        <cfvo type="min"/>
        <cfvo type="max"/>
        <color rgb="FFFCFCFF"/>
        <color rgb="FF63BE7B"/>
      </colorScale>
    </cfRule>
    <cfRule type="colorScale" priority="10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51">
    <cfRule type="colorScale" priority="10323">
      <colorScale>
        <cfvo type="min"/>
        <cfvo type="max"/>
        <color rgb="FFFCFCFF"/>
        <color rgb="FF63BE7B"/>
      </colorScale>
    </cfRule>
    <cfRule type="colorScale" priority="10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51">
    <cfRule type="cellIs" dxfId="2" priority="10325" operator="greaterThan">
      <formula>1</formula>
    </cfRule>
    <cfRule type="colorScale" priority="10326">
      <colorScale>
        <cfvo type="min"/>
        <cfvo type="max"/>
        <color rgb="FFFCFCFF"/>
        <color rgb="FF63BE7B"/>
      </colorScale>
    </cfRule>
    <cfRule type="colorScale" priority="103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51">
    <cfRule type="colorScale" priority="10328">
      <colorScale>
        <cfvo type="min"/>
        <cfvo type="max"/>
        <color rgb="FFFCFCFF"/>
        <color rgb="FF63BE7B"/>
      </colorScale>
    </cfRule>
    <cfRule type="colorScale" priority="10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51">
    <cfRule type="colorScale" priority="10330">
      <colorScale>
        <cfvo type="min"/>
        <cfvo type="max"/>
        <color rgb="FFFCFCFF"/>
        <color rgb="FF63BE7B"/>
      </colorScale>
    </cfRule>
    <cfRule type="colorScale" priority="10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51">
    <cfRule type="cellIs" dxfId="2" priority="10332" operator="greaterThan">
      <formula>1</formula>
    </cfRule>
    <cfRule type="colorScale" priority="10333">
      <colorScale>
        <cfvo type="min"/>
        <cfvo type="max"/>
        <color rgb="FFFCFCFF"/>
        <color rgb="FF63BE7B"/>
      </colorScale>
    </cfRule>
    <cfRule type="colorScale" priority="10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51">
    <cfRule type="colorScale" priority="10335">
      <colorScale>
        <cfvo type="min"/>
        <cfvo type="max"/>
        <color rgb="FFFCFCFF"/>
        <color rgb="FF63BE7B"/>
      </colorScale>
    </cfRule>
    <cfRule type="colorScale" priority="10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51">
    <cfRule type="colorScale" priority="10337">
      <colorScale>
        <cfvo type="min"/>
        <cfvo type="max"/>
        <color rgb="FFFCFCFF"/>
        <color rgb="FF63BE7B"/>
      </colorScale>
    </cfRule>
    <cfRule type="colorScale" priority="10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51">
    <cfRule type="cellIs" dxfId="2" priority="10339" operator="greaterThan">
      <formula>1</formula>
    </cfRule>
    <cfRule type="colorScale" priority="10340">
      <colorScale>
        <cfvo type="min"/>
        <cfvo type="max"/>
        <color rgb="FFFCFCFF"/>
        <color rgb="FF63BE7B"/>
      </colorScale>
    </cfRule>
    <cfRule type="colorScale" priority="10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51">
    <cfRule type="colorScale" priority="10342">
      <colorScale>
        <cfvo type="min"/>
        <cfvo type="max"/>
        <color rgb="FFFCFCFF"/>
        <color rgb="FF63BE7B"/>
      </colorScale>
    </cfRule>
    <cfRule type="colorScale" priority="103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51">
    <cfRule type="colorScale" priority="10344">
      <colorScale>
        <cfvo type="min"/>
        <cfvo type="max"/>
        <color rgb="FFFCFCFF"/>
        <color rgb="FF63BE7B"/>
      </colorScale>
    </cfRule>
    <cfRule type="colorScale" priority="10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51">
    <cfRule type="cellIs" dxfId="2" priority="10346" operator="greaterThan">
      <formula>1</formula>
    </cfRule>
    <cfRule type="colorScale" priority="10347">
      <colorScale>
        <cfvo type="min"/>
        <cfvo type="max"/>
        <color rgb="FFFCFCFF"/>
        <color rgb="FF63BE7B"/>
      </colorScale>
    </cfRule>
    <cfRule type="colorScale" priority="10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51">
    <cfRule type="colorScale" priority="10349">
      <colorScale>
        <cfvo type="min"/>
        <cfvo type="max"/>
        <color rgb="FFFCFCFF"/>
        <color rgb="FF63BE7B"/>
      </colorScale>
    </cfRule>
    <cfRule type="colorScale" priority="10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51">
    <cfRule type="colorScale" priority="10351">
      <colorScale>
        <cfvo type="min"/>
        <cfvo type="max"/>
        <color rgb="FFFCFCFF"/>
        <color rgb="FF63BE7B"/>
      </colorScale>
    </cfRule>
    <cfRule type="colorScale" priority="10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51">
    <cfRule type="cellIs" dxfId="2" priority="10353" operator="greaterThan">
      <formula>1</formula>
    </cfRule>
    <cfRule type="colorScale" priority="10354">
      <colorScale>
        <cfvo type="min"/>
        <cfvo type="max"/>
        <color rgb="FFFCFCFF"/>
        <color rgb="FF63BE7B"/>
      </colorScale>
    </cfRule>
    <cfRule type="colorScale" priority="10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51:LB51">
    <cfRule type="cellIs" dxfId="2" priority="10041" operator="greaterThan">
      <formula>0.31</formula>
    </cfRule>
    <cfRule type="cellIs" dxfId="2" priority="10042" operator="greaterThan">
      <formula>0.31</formula>
    </cfRule>
    <cfRule type="cellIs" dxfId="2" priority="10043" operator="greaterThan">
      <formula>0.31</formula>
    </cfRule>
    <cfRule type="cellIs" dxfId="2" priority="10044" operator="greaterThan">
      <formula>0.3</formula>
    </cfRule>
    <cfRule type="cellIs" dxfId="2" priority="10045" operator="greaterThan">
      <formula>1</formula>
    </cfRule>
    <cfRule type="cellIs" dxfId="5" priority="10046" operator="equal">
      <formula>0</formula>
    </cfRule>
  </conditionalFormatting>
  <conditionalFormatting sqref="LH51:LI51">
    <cfRule type="containsText" dxfId="0" priority="4983" operator="between" text=" ">
      <formula>NOT(ISERROR(SEARCH(" ",LH51)))</formula>
    </cfRule>
    <cfRule type="containsText" dxfId="1" priority="4984" operator="between" text=" ">
      <formula>NOT(ISERROR(SEARCH(" ",LH51)))</formula>
    </cfRule>
  </conditionalFormatting>
  <conditionalFormatting sqref="B52">
    <cfRule type="cellIs" dxfId="2" priority="11103" operator="equal">
      <formula>" "</formula>
    </cfRule>
    <cfRule type="containsText" dxfId="0" priority="11104" operator="between" text=" ">
      <formula>NOT(ISERROR(SEARCH(" ",B52)))</formula>
    </cfRule>
    <cfRule type="containsText" dxfId="1" priority="11105" operator="between" text=" ">
      <formula>NOT(ISERROR(SEARCH(" ",B52)))</formula>
    </cfRule>
  </conditionalFormatting>
  <conditionalFormatting sqref="G52">
    <cfRule type="containsText" dxfId="0" priority="11112" operator="between" text=" ">
      <formula>NOT(ISERROR(SEARCH(" ",G52)))</formula>
    </cfRule>
    <cfRule type="containsText" dxfId="1" priority="11113" operator="between" text=" ">
      <formula>NOT(ISERROR(SEARCH(" ",G52)))</formula>
    </cfRule>
  </conditionalFormatting>
  <conditionalFormatting sqref="X52">
    <cfRule type="colorScale" priority="11155">
      <colorScale>
        <cfvo type="min"/>
        <cfvo type="max"/>
        <color rgb="FFFCFCFF"/>
        <color rgb="FF63BE7B"/>
      </colorScale>
    </cfRule>
    <cfRule type="colorScale" priority="111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52">
    <cfRule type="cellIs" dxfId="2" priority="11137" operator="greaterThan">
      <formula>1</formula>
    </cfRule>
    <cfRule type="containsText" dxfId="0" priority="11138" operator="between" text=" ">
      <formula>NOT(ISERROR(SEARCH(" ",AE52)))</formula>
    </cfRule>
    <cfRule type="containsText" dxfId="1" priority="11139" operator="between" text=" ">
      <formula>NOT(ISERROR(SEARCH(" ",AE52)))</formula>
    </cfRule>
  </conditionalFormatting>
  <conditionalFormatting sqref="AI52">
    <cfRule type="cellIs" dxfId="4" priority="9310" operator="equal">
      <formula>0</formula>
    </cfRule>
    <cfRule type="cellIs" dxfId="2" priority="9311" operator="equal">
      <formula>0</formula>
    </cfRule>
    <cfRule type="cellIs" dxfId="2" priority="9312" operator="greaterThan">
      <formula>1</formula>
    </cfRule>
    <cfRule type="containsText" dxfId="0" priority="9313" operator="between" text=" ">
      <formula>NOT(ISERROR(SEARCH(" ",AI52)))</formula>
    </cfRule>
    <cfRule type="containsText" dxfId="1" priority="9314" operator="between" text=" ">
      <formula>NOT(ISERROR(SEARCH(" ",AI52)))</formula>
    </cfRule>
  </conditionalFormatting>
  <conditionalFormatting sqref="AJ52">
    <cfRule type="cellIs" dxfId="4" priority="11107" operator="equal">
      <formula>0</formula>
    </cfRule>
    <cfRule type="cellIs" dxfId="2" priority="11108" operator="equal">
      <formula>0</formula>
    </cfRule>
    <cfRule type="cellIs" dxfId="2" priority="11109" operator="greaterThan">
      <formula>1</formula>
    </cfRule>
    <cfRule type="containsText" dxfId="0" priority="11110" operator="between" text=" ">
      <formula>NOT(ISERROR(SEARCH(" ",AJ52)))</formula>
    </cfRule>
    <cfRule type="containsText" dxfId="1" priority="11111" operator="between" text=" ">
      <formula>NOT(ISERROR(SEARCH(" ",AJ52)))</formula>
    </cfRule>
  </conditionalFormatting>
  <conditionalFormatting sqref="AK52">
    <cfRule type="cellIs" dxfId="4" priority="9260" operator="equal">
      <formula>0</formula>
    </cfRule>
    <cfRule type="cellIs" dxfId="2" priority="9261" operator="equal">
      <formula>0</formula>
    </cfRule>
    <cfRule type="cellIs" dxfId="2" priority="9262" operator="greaterThan">
      <formula>1</formula>
    </cfRule>
    <cfRule type="containsText" dxfId="0" priority="9263" operator="between" text=" ">
      <formula>NOT(ISERROR(SEARCH(" ",AK52)))</formula>
    </cfRule>
    <cfRule type="containsText" dxfId="1" priority="9264" operator="between" text=" ">
      <formula>NOT(ISERROR(SEARCH(" ",AK52)))</formula>
    </cfRule>
  </conditionalFormatting>
  <conditionalFormatting sqref="AL52">
    <cfRule type="cellIs" dxfId="4" priority="9255" operator="equal">
      <formula>0</formula>
    </cfRule>
    <cfRule type="cellIs" dxfId="2" priority="9256" operator="equal">
      <formula>0</formula>
    </cfRule>
    <cfRule type="cellIs" dxfId="2" priority="9257" operator="greaterThan">
      <formula>1</formula>
    </cfRule>
    <cfRule type="containsText" dxfId="0" priority="9258" operator="between" text=" ">
      <formula>NOT(ISERROR(SEARCH(" ",AL52)))</formula>
    </cfRule>
    <cfRule type="containsText" dxfId="1" priority="9259" operator="between" text=" ">
      <formula>NOT(ISERROR(SEARCH(" ",AL52)))</formula>
    </cfRule>
  </conditionalFormatting>
  <conditionalFormatting sqref="AN52:AS52">
    <cfRule type="cellIs" dxfId="4" priority="11126" operator="equal">
      <formula>0</formula>
    </cfRule>
    <cfRule type="containsText" dxfId="0" priority="11133" operator="between" text=" ">
      <formula>NOT(ISERROR(SEARCH(" ",AN52)))</formula>
    </cfRule>
    <cfRule type="containsText" dxfId="1" priority="11134" operator="between" text=" ">
      <formula>NOT(ISERROR(SEARCH(" ",AN52)))</formula>
    </cfRule>
  </conditionalFormatting>
  <conditionalFormatting sqref="AU52">
    <cfRule type="cellIs" dxfId="4" priority="9113" operator="equal">
      <formula>0</formula>
    </cfRule>
    <cfRule type="containsText" dxfId="0" priority="9114" operator="between" text=" ">
      <formula>NOT(ISERROR(SEARCH(" ",AU52)))</formula>
    </cfRule>
    <cfRule type="containsText" dxfId="1" priority="9115" operator="between" text=" ">
      <formula>NOT(ISERROR(SEARCH(" ",AU52)))</formula>
    </cfRule>
  </conditionalFormatting>
  <conditionalFormatting sqref="AW52">
    <cfRule type="cellIs" dxfId="2" priority="11140" operator="greaterThan">
      <formula>1</formula>
    </cfRule>
    <cfRule type="containsText" dxfId="0" priority="11141" operator="between" text=" ">
      <formula>NOT(ISERROR(SEARCH(" ",AW52)))</formula>
    </cfRule>
    <cfRule type="containsText" dxfId="1" priority="11142" operator="between" text=" ">
      <formula>NOT(ISERROR(SEARCH(" ",AW52)))</formula>
    </cfRule>
  </conditionalFormatting>
  <conditionalFormatting sqref="BE52:BF52">
    <cfRule type="containsText" dxfId="0" priority="11131" operator="between" text=" ">
      <formula>NOT(ISERROR(SEARCH(" ",BE52)))</formula>
    </cfRule>
    <cfRule type="containsText" dxfId="1" priority="11132" operator="between" text=" ">
      <formula>NOT(ISERROR(SEARCH(" ",BE52)))</formula>
    </cfRule>
  </conditionalFormatting>
  <conditionalFormatting sqref="BH52:BI52">
    <cfRule type="containsText" dxfId="0" priority="11135" operator="between" text=" ">
      <formula>NOT(ISERROR(SEARCH(" ",BH52)))</formula>
    </cfRule>
    <cfRule type="containsText" dxfId="1" priority="11136" operator="between" text=" ">
      <formula>NOT(ISERROR(SEARCH(" ",BH52)))</formula>
    </cfRule>
  </conditionalFormatting>
  <conditionalFormatting sqref="BJ52">
    <cfRule type="containsText" dxfId="0" priority="11143" operator="between" text=" ">
      <formula>NOT(ISERROR(SEARCH(" ",BJ52)))</formula>
    </cfRule>
    <cfRule type="containsText" dxfId="1" priority="11144" operator="between" text=" ">
      <formula>NOT(ISERROR(SEARCH(" ",BJ52)))</formula>
    </cfRule>
  </conditionalFormatting>
  <conditionalFormatting sqref="BQ52">
    <cfRule type="containsText" dxfId="0" priority="9154" operator="between" text=" ">
      <formula>NOT(ISERROR(SEARCH(" ",BQ52)))</formula>
    </cfRule>
    <cfRule type="containsText" dxfId="1" priority="9155" operator="between" text=" ">
      <formula>NOT(ISERROR(SEARCH(" ",BQ52)))</formula>
    </cfRule>
  </conditionalFormatting>
  <conditionalFormatting sqref="BR52">
    <cfRule type="containsText" dxfId="0" priority="9122" operator="between" text=" ">
      <formula>NOT(ISERROR(SEARCH(" ",BR52)))</formula>
    </cfRule>
    <cfRule type="containsText" dxfId="1" priority="9123" operator="between" text=" ">
      <formula>NOT(ISERROR(SEARCH(" ",BR52)))</formula>
    </cfRule>
  </conditionalFormatting>
  <conditionalFormatting sqref="BT52">
    <cfRule type="containsText" dxfId="0" priority="11129" operator="between" text=" ">
      <formula>NOT(ISERROR(SEARCH(" ",BT52)))</formula>
    </cfRule>
    <cfRule type="containsText" dxfId="1" priority="11130" operator="between" text=" ">
      <formula>NOT(ISERROR(SEARCH(" ",BT52)))</formula>
    </cfRule>
  </conditionalFormatting>
  <conditionalFormatting sqref="BU52">
    <cfRule type="containsText" dxfId="0" priority="9220" operator="between" text=" ">
      <formula>NOT(ISERROR(SEARCH(" ",BU52)))</formula>
    </cfRule>
    <cfRule type="containsText" dxfId="1" priority="9221" operator="between" text=" ">
      <formula>NOT(ISERROR(SEARCH(" ",BU52)))</formula>
    </cfRule>
  </conditionalFormatting>
  <conditionalFormatting sqref="BV52">
    <cfRule type="containsText" dxfId="0" priority="9222" operator="between" text=" ">
      <formula>NOT(ISERROR(SEARCH(" ",BV52)))</formula>
    </cfRule>
    <cfRule type="containsText" dxfId="1" priority="9223" operator="between" text=" ">
      <formula>NOT(ISERROR(SEARCH(" ",BV52)))</formula>
    </cfRule>
  </conditionalFormatting>
  <conditionalFormatting sqref="CO52">
    <cfRule type="containsText" dxfId="0" priority="605" operator="between" text=" ">
      <formula>NOT(ISERROR(SEARCH(" ",CO52)))</formula>
    </cfRule>
  </conditionalFormatting>
  <conditionalFormatting sqref="CP52">
    <cfRule type="containsText" dxfId="0" priority="76" operator="between" text=" ">
      <formula>NOT(ISERROR(SEARCH(" ",CP52)))</formula>
    </cfRule>
  </conditionalFormatting>
  <conditionalFormatting sqref="CQ52">
    <cfRule type="containsText" dxfId="0" priority="550" operator="between" text=" ">
      <formula>NOT(ISERROR(SEARCH(" ",CQ52)))</formula>
    </cfRule>
  </conditionalFormatting>
  <conditionalFormatting sqref="CS52">
    <cfRule type="cellIs" dxfId="2" priority="6257" operator="equal">
      <formula>1</formula>
    </cfRule>
  </conditionalFormatting>
  <conditionalFormatting sqref="DE52">
    <cfRule type="cellIs" dxfId="2" priority="928" operator="equal">
      <formula>1</formula>
    </cfRule>
  </conditionalFormatting>
  <conditionalFormatting sqref="EA52:EJ52">
    <cfRule type="containsText" dxfId="0" priority="11127" operator="between" text=" ">
      <formula>NOT(ISERROR(SEARCH(" ",EA52)))</formula>
    </cfRule>
    <cfRule type="containsText" dxfId="1" priority="11128" operator="between" text=" ">
      <formula>NOT(ISERROR(SEARCH(" ",EA52)))</formula>
    </cfRule>
  </conditionalFormatting>
  <conditionalFormatting sqref="EL52">
    <cfRule type="cellIs" dxfId="2" priority="11115" operator="equal">
      <formula>0</formula>
    </cfRule>
  </conditionalFormatting>
  <conditionalFormatting sqref="FG52">
    <cfRule type="cellIs" dxfId="2" priority="11157" operator="greaterThan">
      <formula>1</formula>
    </cfRule>
    <cfRule type="colorScale" priority="11158">
      <colorScale>
        <cfvo type="min"/>
        <cfvo type="max"/>
        <color rgb="FFFCFCFF"/>
        <color rgb="FF63BE7B"/>
      </colorScale>
    </cfRule>
    <cfRule type="colorScale" priority="111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2">
    <cfRule type="colorScale" priority="11124">
      <colorScale>
        <cfvo type="min"/>
        <cfvo type="max"/>
        <color rgb="FFFCFCFF"/>
        <color rgb="FF63BE7B"/>
      </colorScale>
    </cfRule>
    <cfRule type="colorScale" priority="11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2:FJ52">
    <cfRule type="colorScale" priority="11160">
      <colorScale>
        <cfvo type="min"/>
        <cfvo type="max"/>
        <color rgb="FFFCFCFF"/>
        <color rgb="FF63BE7B"/>
      </colorScale>
    </cfRule>
    <cfRule type="colorScale" priority="111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52">
    <cfRule type="colorScale" priority="11162">
      <colorScale>
        <cfvo type="min"/>
        <cfvo type="max"/>
        <color rgb="FFFCFCFF"/>
        <color rgb="FF63BE7B"/>
      </colorScale>
    </cfRule>
    <cfRule type="colorScale" priority="111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2">
    <cfRule type="colorScale" priority="11429">
      <colorScale>
        <cfvo type="min"/>
        <cfvo type="max"/>
        <color rgb="FFFCFCFF"/>
        <color rgb="FF63BE7B"/>
      </colorScale>
    </cfRule>
    <cfRule type="colorScale" priority="11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52">
    <cfRule type="cellIs" dxfId="2" priority="11164" operator="greaterThan">
      <formula>1</formula>
    </cfRule>
    <cfRule type="colorScale" priority="11165">
      <colorScale>
        <cfvo type="min"/>
        <cfvo type="max"/>
        <color rgb="FFFCFCFF"/>
        <color rgb="FF63BE7B"/>
      </colorScale>
    </cfRule>
    <cfRule type="colorScale" priority="11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52">
    <cfRule type="colorScale" priority="11167">
      <colorScale>
        <cfvo type="min"/>
        <cfvo type="max"/>
        <color rgb="FFFCFCFF"/>
        <color rgb="FF63BE7B"/>
      </colorScale>
    </cfRule>
    <cfRule type="colorScale" priority="111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52">
    <cfRule type="colorScale" priority="11425">
      <colorScale>
        <cfvo type="min"/>
        <cfvo type="max"/>
        <color rgb="FFFCFCFF"/>
        <color rgb="FF63BE7B"/>
      </colorScale>
    </cfRule>
    <cfRule type="colorScale" priority="11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2">
    <cfRule type="cellIs" dxfId="2" priority="11169" operator="greaterThan">
      <formula>1</formula>
    </cfRule>
    <cfRule type="colorScale" priority="11170">
      <colorScale>
        <cfvo type="min"/>
        <cfvo type="max"/>
        <color rgb="FFFCFCFF"/>
        <color rgb="FF63BE7B"/>
      </colorScale>
    </cfRule>
    <cfRule type="colorScale" priority="111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52">
    <cfRule type="colorScale" priority="11172">
      <colorScale>
        <cfvo type="min"/>
        <cfvo type="max"/>
        <color rgb="FFFCFCFF"/>
        <color rgb="FF63BE7B"/>
      </colorScale>
    </cfRule>
    <cfRule type="colorScale" priority="111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52">
    <cfRule type="colorScale" priority="11174">
      <colorScale>
        <cfvo type="min"/>
        <cfvo type="max"/>
        <color rgb="FFFCFCFF"/>
        <color rgb="FF63BE7B"/>
      </colorScale>
    </cfRule>
    <cfRule type="colorScale" priority="111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52">
    <cfRule type="cellIs" dxfId="2" priority="11176" operator="greaterThan">
      <formula>1</formula>
    </cfRule>
    <cfRule type="colorScale" priority="11177">
      <colorScale>
        <cfvo type="min"/>
        <cfvo type="max"/>
        <color rgb="FFFCFCFF"/>
        <color rgb="FF63BE7B"/>
      </colorScale>
    </cfRule>
    <cfRule type="colorScale" priority="11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52">
    <cfRule type="colorScale" priority="11179">
      <colorScale>
        <cfvo type="min"/>
        <cfvo type="max"/>
        <color rgb="FFFCFCFF"/>
        <color rgb="FF63BE7B"/>
      </colorScale>
    </cfRule>
    <cfRule type="colorScale" priority="111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52">
    <cfRule type="colorScale" priority="11181">
      <colorScale>
        <cfvo type="min"/>
        <cfvo type="max"/>
        <color rgb="FFFCFCFF"/>
        <color rgb="FF63BE7B"/>
      </colorScale>
    </cfRule>
    <cfRule type="colorScale" priority="111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52">
    <cfRule type="cellIs" dxfId="2" priority="11183" operator="greaterThan">
      <formula>1</formula>
    </cfRule>
    <cfRule type="colorScale" priority="11184">
      <colorScale>
        <cfvo type="min"/>
        <cfvo type="max"/>
        <color rgb="FFFCFCFF"/>
        <color rgb="FF63BE7B"/>
      </colorScale>
    </cfRule>
    <cfRule type="colorScale" priority="111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52">
    <cfRule type="colorScale" priority="11186">
      <colorScale>
        <cfvo type="min"/>
        <cfvo type="max"/>
        <color rgb="FFFCFCFF"/>
        <color rgb="FF63BE7B"/>
      </colorScale>
    </cfRule>
    <cfRule type="colorScale" priority="111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52">
    <cfRule type="colorScale" priority="11188">
      <colorScale>
        <cfvo type="min"/>
        <cfvo type="max"/>
        <color rgb="FFFCFCFF"/>
        <color rgb="FF63BE7B"/>
      </colorScale>
    </cfRule>
    <cfRule type="colorScale" priority="111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52">
    <cfRule type="cellIs" dxfId="2" priority="11190" operator="greaterThan">
      <formula>1</formula>
    </cfRule>
    <cfRule type="colorScale" priority="11191">
      <colorScale>
        <cfvo type="min"/>
        <cfvo type="max"/>
        <color rgb="FFFCFCFF"/>
        <color rgb="FF63BE7B"/>
      </colorScale>
    </cfRule>
    <cfRule type="colorScale" priority="11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52">
    <cfRule type="colorScale" priority="11193">
      <colorScale>
        <cfvo type="min"/>
        <cfvo type="max"/>
        <color rgb="FFFCFCFF"/>
        <color rgb="FF63BE7B"/>
      </colorScale>
    </cfRule>
    <cfRule type="colorScale" priority="11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52">
    <cfRule type="colorScale" priority="11195">
      <colorScale>
        <cfvo type="min"/>
        <cfvo type="max"/>
        <color rgb="FFFCFCFF"/>
        <color rgb="FF63BE7B"/>
      </colorScale>
    </cfRule>
    <cfRule type="colorScale" priority="111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52">
    <cfRule type="cellIs" dxfId="2" priority="11197" operator="greaterThan">
      <formula>1</formula>
    </cfRule>
    <cfRule type="colorScale" priority="11198">
      <colorScale>
        <cfvo type="min"/>
        <cfvo type="max"/>
        <color rgb="FFFCFCFF"/>
        <color rgb="FF63BE7B"/>
      </colorScale>
    </cfRule>
    <cfRule type="colorScale" priority="111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52">
    <cfRule type="colorScale" priority="11200">
      <colorScale>
        <cfvo type="min"/>
        <cfvo type="max"/>
        <color rgb="FFFCFCFF"/>
        <color rgb="FF63BE7B"/>
      </colorScale>
    </cfRule>
    <cfRule type="colorScale" priority="11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52">
    <cfRule type="colorScale" priority="11202">
      <colorScale>
        <cfvo type="min"/>
        <cfvo type="max"/>
        <color rgb="FFFCFCFF"/>
        <color rgb="FF63BE7B"/>
      </colorScale>
    </cfRule>
    <cfRule type="colorScale" priority="112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52">
    <cfRule type="cellIs" dxfId="2" priority="11204" operator="greaterThan">
      <formula>1</formula>
    </cfRule>
    <cfRule type="colorScale" priority="11205">
      <colorScale>
        <cfvo type="min"/>
        <cfvo type="max"/>
        <color rgb="FFFCFCFF"/>
        <color rgb="FF63BE7B"/>
      </colorScale>
    </cfRule>
    <cfRule type="colorScale" priority="112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52">
    <cfRule type="colorScale" priority="11207">
      <colorScale>
        <cfvo type="min"/>
        <cfvo type="max"/>
        <color rgb="FFFCFCFF"/>
        <color rgb="FF63BE7B"/>
      </colorScale>
    </cfRule>
    <cfRule type="colorScale" priority="11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52">
    <cfRule type="colorScale" priority="11209">
      <colorScale>
        <cfvo type="min"/>
        <cfvo type="max"/>
        <color rgb="FFFCFCFF"/>
        <color rgb="FF63BE7B"/>
      </colorScale>
    </cfRule>
    <cfRule type="colorScale" priority="112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52">
    <cfRule type="cellIs" dxfId="2" priority="11211" operator="greaterThan">
      <formula>1</formula>
    </cfRule>
    <cfRule type="colorScale" priority="11212">
      <colorScale>
        <cfvo type="min"/>
        <cfvo type="max"/>
        <color rgb="FFFCFCFF"/>
        <color rgb="FF63BE7B"/>
      </colorScale>
    </cfRule>
    <cfRule type="colorScale" priority="112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52">
    <cfRule type="colorScale" priority="11214">
      <colorScale>
        <cfvo type="min"/>
        <cfvo type="max"/>
        <color rgb="FFFCFCFF"/>
        <color rgb="FF63BE7B"/>
      </colorScale>
    </cfRule>
    <cfRule type="colorScale" priority="112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52">
    <cfRule type="colorScale" priority="11216">
      <colorScale>
        <cfvo type="min"/>
        <cfvo type="max"/>
        <color rgb="FFFCFCFF"/>
        <color rgb="FF63BE7B"/>
      </colorScale>
    </cfRule>
    <cfRule type="colorScale" priority="112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2">
    <cfRule type="cellIs" dxfId="2" priority="11218" operator="greaterThan">
      <formula>1</formula>
    </cfRule>
    <cfRule type="colorScale" priority="11219">
      <colorScale>
        <cfvo type="min"/>
        <cfvo type="max"/>
        <color rgb="FFFCFCFF"/>
        <color rgb="FF63BE7B"/>
      </colorScale>
    </cfRule>
    <cfRule type="colorScale" priority="112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52">
    <cfRule type="colorScale" priority="11221">
      <colorScale>
        <cfvo type="min"/>
        <cfvo type="max"/>
        <color rgb="FFFCFCFF"/>
        <color rgb="FF63BE7B"/>
      </colorScale>
    </cfRule>
    <cfRule type="colorScale" priority="112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52">
    <cfRule type="colorScale" priority="11223">
      <colorScale>
        <cfvo type="min"/>
        <cfvo type="max"/>
        <color rgb="FFFCFCFF"/>
        <color rgb="FF63BE7B"/>
      </colorScale>
    </cfRule>
    <cfRule type="colorScale" priority="112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52">
    <cfRule type="cellIs" dxfId="2" priority="11225" operator="greaterThan">
      <formula>1</formula>
    </cfRule>
    <cfRule type="colorScale" priority="11226">
      <colorScale>
        <cfvo type="min"/>
        <cfvo type="max"/>
        <color rgb="FFFCFCFF"/>
        <color rgb="FF63BE7B"/>
      </colorScale>
    </cfRule>
    <cfRule type="colorScale" priority="112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52">
    <cfRule type="colorScale" priority="11228">
      <colorScale>
        <cfvo type="min"/>
        <cfvo type="max"/>
        <color rgb="FFFCFCFF"/>
        <color rgb="FF63BE7B"/>
      </colorScale>
    </cfRule>
    <cfRule type="colorScale" priority="112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52">
    <cfRule type="colorScale" priority="11230">
      <colorScale>
        <cfvo type="min"/>
        <cfvo type="max"/>
        <color rgb="FFFCFCFF"/>
        <color rgb="FF63BE7B"/>
      </colorScale>
    </cfRule>
    <cfRule type="colorScale" priority="112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52">
    <cfRule type="cellIs" dxfId="2" priority="11232" operator="greaterThan">
      <formula>1</formula>
    </cfRule>
    <cfRule type="colorScale" priority="11233">
      <colorScale>
        <cfvo type="min"/>
        <cfvo type="max"/>
        <color rgb="FFFCFCFF"/>
        <color rgb="FF63BE7B"/>
      </colorScale>
    </cfRule>
    <cfRule type="colorScale" priority="112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52">
    <cfRule type="colorScale" priority="11235">
      <colorScale>
        <cfvo type="min"/>
        <cfvo type="max"/>
        <color rgb="FFFCFCFF"/>
        <color rgb="FF63BE7B"/>
      </colorScale>
    </cfRule>
    <cfRule type="colorScale" priority="112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52">
    <cfRule type="colorScale" priority="11237">
      <colorScale>
        <cfvo type="min"/>
        <cfvo type="max"/>
        <color rgb="FFFCFCFF"/>
        <color rgb="FF63BE7B"/>
      </colorScale>
    </cfRule>
    <cfRule type="colorScale" priority="11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52">
    <cfRule type="cellIs" dxfId="2" priority="11239" operator="greaterThan">
      <formula>1</formula>
    </cfRule>
    <cfRule type="colorScale" priority="11240">
      <colorScale>
        <cfvo type="min"/>
        <cfvo type="max"/>
        <color rgb="FFFCFCFF"/>
        <color rgb="FF63BE7B"/>
      </colorScale>
    </cfRule>
    <cfRule type="colorScale" priority="112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52">
    <cfRule type="colorScale" priority="11242">
      <colorScale>
        <cfvo type="min"/>
        <cfvo type="max"/>
        <color rgb="FFFCFCFF"/>
        <color rgb="FF63BE7B"/>
      </colorScale>
    </cfRule>
    <cfRule type="colorScale" priority="112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52">
    <cfRule type="colorScale" priority="11244">
      <colorScale>
        <cfvo type="min"/>
        <cfvo type="max"/>
        <color rgb="FFFCFCFF"/>
        <color rgb="FF63BE7B"/>
      </colorScale>
    </cfRule>
    <cfRule type="colorScale" priority="112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52">
    <cfRule type="cellIs" dxfId="2" priority="11246" operator="greaterThan">
      <formula>1</formula>
    </cfRule>
    <cfRule type="colorScale" priority="11247">
      <colorScale>
        <cfvo type="min"/>
        <cfvo type="max"/>
        <color rgb="FFFCFCFF"/>
        <color rgb="FF63BE7B"/>
      </colorScale>
    </cfRule>
    <cfRule type="colorScale" priority="112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52">
    <cfRule type="colorScale" priority="11249">
      <colorScale>
        <cfvo type="min"/>
        <cfvo type="max"/>
        <color rgb="FFFCFCFF"/>
        <color rgb="FF63BE7B"/>
      </colorScale>
    </cfRule>
    <cfRule type="colorScale" priority="11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52">
    <cfRule type="colorScale" priority="11251">
      <colorScale>
        <cfvo type="min"/>
        <cfvo type="max"/>
        <color rgb="FFFCFCFF"/>
        <color rgb="FF63BE7B"/>
      </colorScale>
    </cfRule>
    <cfRule type="colorScale" priority="11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52">
    <cfRule type="cellIs" dxfId="2" priority="11253" operator="greaterThan">
      <formula>1</formula>
    </cfRule>
    <cfRule type="colorScale" priority="11254">
      <colorScale>
        <cfvo type="min"/>
        <cfvo type="max"/>
        <color rgb="FFFCFCFF"/>
        <color rgb="FF63BE7B"/>
      </colorScale>
    </cfRule>
    <cfRule type="colorScale" priority="112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52">
    <cfRule type="colorScale" priority="11256">
      <colorScale>
        <cfvo type="min"/>
        <cfvo type="max"/>
        <color rgb="FFFCFCFF"/>
        <color rgb="FF63BE7B"/>
      </colorScale>
    </cfRule>
    <cfRule type="colorScale" priority="11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52">
    <cfRule type="colorScale" priority="11258">
      <colorScale>
        <cfvo type="min"/>
        <cfvo type="max"/>
        <color rgb="FFFCFCFF"/>
        <color rgb="FF63BE7B"/>
      </colorScale>
    </cfRule>
    <cfRule type="colorScale" priority="11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52">
    <cfRule type="cellIs" dxfId="2" priority="11260" operator="greaterThan">
      <formula>1</formula>
    </cfRule>
    <cfRule type="colorScale" priority="11261">
      <colorScale>
        <cfvo type="min"/>
        <cfvo type="max"/>
        <color rgb="FFFCFCFF"/>
        <color rgb="FF63BE7B"/>
      </colorScale>
    </cfRule>
    <cfRule type="colorScale" priority="11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52">
    <cfRule type="colorScale" priority="11263">
      <colorScale>
        <cfvo type="min"/>
        <cfvo type="max"/>
        <color rgb="FFFCFCFF"/>
        <color rgb="FF63BE7B"/>
      </colorScale>
    </cfRule>
    <cfRule type="colorScale" priority="11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52">
    <cfRule type="colorScale" priority="11265">
      <colorScale>
        <cfvo type="min"/>
        <cfvo type="max"/>
        <color rgb="FFFCFCFF"/>
        <color rgb="FF63BE7B"/>
      </colorScale>
    </cfRule>
    <cfRule type="colorScale" priority="11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52">
    <cfRule type="cellIs" dxfId="2" priority="11267" operator="greaterThan">
      <formula>1</formula>
    </cfRule>
    <cfRule type="colorScale" priority="11268">
      <colorScale>
        <cfvo type="min"/>
        <cfvo type="max"/>
        <color rgb="FFFCFCFF"/>
        <color rgb="FF63BE7B"/>
      </colorScale>
    </cfRule>
    <cfRule type="colorScale" priority="112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52">
    <cfRule type="colorScale" priority="11270">
      <colorScale>
        <cfvo type="min"/>
        <cfvo type="max"/>
        <color rgb="FFFCFCFF"/>
        <color rgb="FF63BE7B"/>
      </colorScale>
    </cfRule>
    <cfRule type="colorScale" priority="11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52">
    <cfRule type="colorScale" priority="11272">
      <colorScale>
        <cfvo type="min"/>
        <cfvo type="max"/>
        <color rgb="FFFCFCFF"/>
        <color rgb="FF63BE7B"/>
      </colorScale>
    </cfRule>
    <cfRule type="colorScale" priority="11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52">
    <cfRule type="cellIs" dxfId="2" priority="11274" operator="greaterThan">
      <formula>1</formula>
    </cfRule>
    <cfRule type="colorScale" priority="11275">
      <colorScale>
        <cfvo type="min"/>
        <cfvo type="max"/>
        <color rgb="FFFCFCFF"/>
        <color rgb="FF63BE7B"/>
      </colorScale>
    </cfRule>
    <cfRule type="colorScale" priority="112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52">
    <cfRule type="colorScale" priority="11277">
      <colorScale>
        <cfvo type="min"/>
        <cfvo type="max"/>
        <color rgb="FFFCFCFF"/>
        <color rgb="FF63BE7B"/>
      </colorScale>
    </cfRule>
    <cfRule type="colorScale" priority="112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52">
    <cfRule type="colorScale" priority="11279">
      <colorScale>
        <cfvo type="min"/>
        <cfvo type="max"/>
        <color rgb="FFFCFCFF"/>
        <color rgb="FF63BE7B"/>
      </colorScale>
    </cfRule>
    <cfRule type="colorScale" priority="11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52">
    <cfRule type="cellIs" dxfId="2" priority="11281" operator="greaterThan">
      <formula>1</formula>
    </cfRule>
    <cfRule type="colorScale" priority="11282">
      <colorScale>
        <cfvo type="min"/>
        <cfvo type="max"/>
        <color rgb="FFFCFCFF"/>
        <color rgb="FF63BE7B"/>
      </colorScale>
    </cfRule>
    <cfRule type="colorScale" priority="112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52">
    <cfRule type="colorScale" priority="11284">
      <colorScale>
        <cfvo type="min"/>
        <cfvo type="max"/>
        <color rgb="FFFCFCFF"/>
        <color rgb="FF63BE7B"/>
      </colorScale>
    </cfRule>
    <cfRule type="colorScale" priority="11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52">
    <cfRule type="colorScale" priority="11286">
      <colorScale>
        <cfvo type="min"/>
        <cfvo type="max"/>
        <color rgb="FFFCFCFF"/>
        <color rgb="FF63BE7B"/>
      </colorScale>
    </cfRule>
    <cfRule type="colorScale" priority="11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52">
    <cfRule type="cellIs" dxfId="2" priority="11288" operator="greaterThan">
      <formula>1</formula>
    </cfRule>
    <cfRule type="colorScale" priority="11289">
      <colorScale>
        <cfvo type="min"/>
        <cfvo type="max"/>
        <color rgb="FFFCFCFF"/>
        <color rgb="FF63BE7B"/>
      </colorScale>
    </cfRule>
    <cfRule type="colorScale" priority="112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52">
    <cfRule type="cellIs" dxfId="2" priority="11291" operator="greaterThan">
      <formula>1</formula>
    </cfRule>
    <cfRule type="colorScale" priority="11292">
      <colorScale>
        <cfvo type="min"/>
        <cfvo type="max"/>
        <color rgb="FFFCFCFF"/>
        <color rgb="FF63BE7B"/>
      </colorScale>
    </cfRule>
    <cfRule type="colorScale" priority="112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52:HY52">
    <cfRule type="colorScale" priority="11294">
      <colorScale>
        <cfvo type="min"/>
        <cfvo type="max"/>
        <color rgb="FFFCFCFF"/>
        <color rgb="FF63BE7B"/>
      </colorScale>
    </cfRule>
    <cfRule type="colorScale" priority="112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52">
    <cfRule type="colorScale" priority="11296">
      <colorScale>
        <cfvo type="min"/>
        <cfvo type="max"/>
        <color rgb="FFFCFCFF"/>
        <color rgb="FF63BE7B"/>
      </colorScale>
    </cfRule>
    <cfRule type="colorScale" priority="112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2">
    <cfRule type="colorScale" priority="11431">
      <colorScale>
        <cfvo type="min"/>
        <cfvo type="max"/>
        <color rgb="FFFCFCFF"/>
        <color rgb="FF63BE7B"/>
      </colorScale>
    </cfRule>
    <cfRule type="colorScale" priority="114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52">
    <cfRule type="cellIs" dxfId="2" priority="11298" operator="greaterThan">
      <formula>1</formula>
    </cfRule>
    <cfRule type="colorScale" priority="11299">
      <colorScale>
        <cfvo type="min"/>
        <cfvo type="max"/>
        <color rgb="FFFCFCFF"/>
        <color rgb="FF63BE7B"/>
      </colorScale>
    </cfRule>
    <cfRule type="colorScale" priority="113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52">
    <cfRule type="colorScale" priority="11301">
      <colorScale>
        <cfvo type="min"/>
        <cfvo type="max"/>
        <color rgb="FFFCFCFF"/>
        <color rgb="FF63BE7B"/>
      </colorScale>
    </cfRule>
    <cfRule type="colorScale" priority="113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2">
    <cfRule type="colorScale" priority="11427">
      <colorScale>
        <cfvo type="min"/>
        <cfvo type="max"/>
        <color rgb="FFFCFCFF"/>
        <color rgb="FF63BE7B"/>
      </colorScale>
    </cfRule>
    <cfRule type="colorScale" priority="114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52">
    <cfRule type="cellIs" dxfId="2" priority="11303" operator="greaterThan">
      <formula>1</formula>
    </cfRule>
    <cfRule type="colorScale" priority="11304">
      <colorScale>
        <cfvo type="min"/>
        <cfvo type="max"/>
        <color rgb="FFFCFCFF"/>
        <color rgb="FF63BE7B"/>
      </colorScale>
    </cfRule>
    <cfRule type="colorScale" priority="113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52">
    <cfRule type="colorScale" priority="11306">
      <colorScale>
        <cfvo type="min"/>
        <cfvo type="max"/>
        <color rgb="FFFCFCFF"/>
        <color rgb="FF63BE7B"/>
      </colorScale>
    </cfRule>
    <cfRule type="colorScale" priority="11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52">
    <cfRule type="colorScale" priority="11308">
      <colorScale>
        <cfvo type="min"/>
        <cfvo type="max"/>
        <color rgb="FFFCFCFF"/>
        <color rgb="FF63BE7B"/>
      </colorScale>
    </cfRule>
    <cfRule type="colorScale" priority="113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52">
    <cfRule type="cellIs" dxfId="2" priority="11310" operator="greaterThan">
      <formula>1</formula>
    </cfRule>
    <cfRule type="colorScale" priority="11311">
      <colorScale>
        <cfvo type="min"/>
        <cfvo type="max"/>
        <color rgb="FFFCFCFF"/>
        <color rgb="FF63BE7B"/>
      </colorScale>
    </cfRule>
    <cfRule type="colorScale" priority="11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52">
    <cfRule type="colorScale" priority="11313">
      <colorScale>
        <cfvo type="min"/>
        <cfvo type="max"/>
        <color rgb="FFFCFCFF"/>
        <color rgb="FF63BE7B"/>
      </colorScale>
    </cfRule>
    <cfRule type="colorScale" priority="113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52">
    <cfRule type="colorScale" priority="11315">
      <colorScale>
        <cfvo type="min"/>
        <cfvo type="max"/>
        <color rgb="FFFCFCFF"/>
        <color rgb="FF63BE7B"/>
      </colorScale>
    </cfRule>
    <cfRule type="colorScale" priority="113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52">
    <cfRule type="cellIs" dxfId="2" priority="11317" operator="greaterThan">
      <formula>1</formula>
    </cfRule>
    <cfRule type="colorScale" priority="11318">
      <colorScale>
        <cfvo type="min"/>
        <cfvo type="max"/>
        <color rgb="FFFCFCFF"/>
        <color rgb="FF63BE7B"/>
      </colorScale>
    </cfRule>
    <cfRule type="colorScale" priority="113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52">
    <cfRule type="colorScale" priority="11320">
      <colorScale>
        <cfvo type="min"/>
        <cfvo type="max"/>
        <color rgb="FFFCFCFF"/>
        <color rgb="FF63BE7B"/>
      </colorScale>
    </cfRule>
    <cfRule type="colorScale" priority="11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52">
    <cfRule type="colorScale" priority="11322">
      <colorScale>
        <cfvo type="min"/>
        <cfvo type="max"/>
        <color rgb="FFFCFCFF"/>
        <color rgb="FF63BE7B"/>
      </colorScale>
    </cfRule>
    <cfRule type="colorScale" priority="113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52">
    <cfRule type="cellIs" dxfId="2" priority="11324" operator="greaterThan">
      <formula>1</formula>
    </cfRule>
    <cfRule type="colorScale" priority="11325">
      <colorScale>
        <cfvo type="min"/>
        <cfvo type="max"/>
        <color rgb="FFFCFCFF"/>
        <color rgb="FF63BE7B"/>
      </colorScale>
    </cfRule>
    <cfRule type="colorScale" priority="11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52">
    <cfRule type="colorScale" priority="11327">
      <colorScale>
        <cfvo type="min"/>
        <cfvo type="max"/>
        <color rgb="FFFCFCFF"/>
        <color rgb="FF63BE7B"/>
      </colorScale>
    </cfRule>
    <cfRule type="colorScale" priority="11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52">
    <cfRule type="colorScale" priority="11329">
      <colorScale>
        <cfvo type="min"/>
        <cfvo type="max"/>
        <color rgb="FFFCFCFF"/>
        <color rgb="FF63BE7B"/>
      </colorScale>
    </cfRule>
    <cfRule type="colorScale" priority="113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52">
    <cfRule type="cellIs" dxfId="2" priority="11331" operator="greaterThan">
      <formula>1</formula>
    </cfRule>
    <cfRule type="colorScale" priority="11332">
      <colorScale>
        <cfvo type="min"/>
        <cfvo type="max"/>
        <color rgb="FFFCFCFF"/>
        <color rgb="FF63BE7B"/>
      </colorScale>
    </cfRule>
    <cfRule type="colorScale" priority="113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52">
    <cfRule type="colorScale" priority="11334">
      <colorScale>
        <cfvo type="min"/>
        <cfvo type="max"/>
        <color rgb="FFFCFCFF"/>
        <color rgb="FF63BE7B"/>
      </colorScale>
    </cfRule>
    <cfRule type="colorScale" priority="11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52">
    <cfRule type="colorScale" priority="11336">
      <colorScale>
        <cfvo type="min"/>
        <cfvo type="max"/>
        <color rgb="FFFCFCFF"/>
        <color rgb="FF63BE7B"/>
      </colorScale>
    </cfRule>
    <cfRule type="colorScale" priority="113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52">
    <cfRule type="cellIs" dxfId="2" priority="11338" operator="greaterThan">
      <formula>1</formula>
    </cfRule>
    <cfRule type="colorScale" priority="11339">
      <colorScale>
        <cfvo type="min"/>
        <cfvo type="max"/>
        <color rgb="FFFCFCFF"/>
        <color rgb="FF63BE7B"/>
      </colorScale>
    </cfRule>
    <cfRule type="colorScale" priority="11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52">
    <cfRule type="colorScale" priority="11341">
      <colorScale>
        <cfvo type="min"/>
        <cfvo type="max"/>
        <color rgb="FFFCFCFF"/>
        <color rgb="FF63BE7B"/>
      </colorScale>
    </cfRule>
    <cfRule type="colorScale" priority="11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52">
    <cfRule type="colorScale" priority="11343">
      <colorScale>
        <cfvo type="min"/>
        <cfvo type="max"/>
        <color rgb="FFFCFCFF"/>
        <color rgb="FF63BE7B"/>
      </colorScale>
    </cfRule>
    <cfRule type="colorScale" priority="113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52">
    <cfRule type="cellIs" dxfId="2" priority="11345" operator="greaterThan">
      <formula>1</formula>
    </cfRule>
    <cfRule type="colorScale" priority="11346">
      <colorScale>
        <cfvo type="min"/>
        <cfvo type="max"/>
        <color rgb="FFFCFCFF"/>
        <color rgb="FF63BE7B"/>
      </colorScale>
    </cfRule>
    <cfRule type="colorScale" priority="11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52">
    <cfRule type="colorScale" priority="11348">
      <colorScale>
        <cfvo type="min"/>
        <cfvo type="max"/>
        <color rgb="FFFCFCFF"/>
        <color rgb="FF63BE7B"/>
      </colorScale>
    </cfRule>
    <cfRule type="colorScale" priority="11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52">
    <cfRule type="colorScale" priority="11350">
      <colorScale>
        <cfvo type="min"/>
        <cfvo type="max"/>
        <color rgb="FFFCFCFF"/>
        <color rgb="FF63BE7B"/>
      </colorScale>
    </cfRule>
    <cfRule type="colorScale" priority="113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52">
    <cfRule type="cellIs" dxfId="2" priority="11352" operator="greaterThan">
      <formula>1</formula>
    </cfRule>
    <cfRule type="colorScale" priority="11353">
      <colorScale>
        <cfvo type="min"/>
        <cfvo type="max"/>
        <color rgb="FFFCFCFF"/>
        <color rgb="FF63BE7B"/>
      </colorScale>
    </cfRule>
    <cfRule type="colorScale" priority="11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52">
    <cfRule type="colorScale" priority="11355">
      <colorScale>
        <cfvo type="min"/>
        <cfvo type="max"/>
        <color rgb="FFFCFCFF"/>
        <color rgb="FF63BE7B"/>
      </colorScale>
    </cfRule>
    <cfRule type="colorScale" priority="11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52">
    <cfRule type="colorScale" priority="11357">
      <colorScale>
        <cfvo type="min"/>
        <cfvo type="max"/>
        <color rgb="FFFCFCFF"/>
        <color rgb="FF63BE7B"/>
      </colorScale>
    </cfRule>
    <cfRule type="colorScale" priority="11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52">
    <cfRule type="cellIs" dxfId="2" priority="11359" operator="greaterThan">
      <formula>1</formula>
    </cfRule>
    <cfRule type="colorScale" priority="11360">
      <colorScale>
        <cfvo type="min"/>
        <cfvo type="max"/>
        <color rgb="FFFCFCFF"/>
        <color rgb="FF63BE7B"/>
      </colorScale>
    </cfRule>
    <cfRule type="colorScale" priority="11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52">
    <cfRule type="colorScale" priority="11362">
      <colorScale>
        <cfvo type="min"/>
        <cfvo type="max"/>
        <color rgb="FFFCFCFF"/>
        <color rgb="FF63BE7B"/>
      </colorScale>
    </cfRule>
    <cfRule type="colorScale" priority="113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52">
    <cfRule type="colorScale" priority="11364">
      <colorScale>
        <cfvo type="min"/>
        <cfvo type="max"/>
        <color rgb="FFFCFCFF"/>
        <color rgb="FF63BE7B"/>
      </colorScale>
    </cfRule>
    <cfRule type="colorScale" priority="113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52">
    <cfRule type="cellIs" dxfId="2" priority="11366" operator="greaterThan">
      <formula>1</formula>
    </cfRule>
    <cfRule type="colorScale" priority="11367">
      <colorScale>
        <cfvo type="min"/>
        <cfvo type="max"/>
        <color rgb="FFFCFCFF"/>
        <color rgb="FF63BE7B"/>
      </colorScale>
    </cfRule>
    <cfRule type="colorScale" priority="11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52">
    <cfRule type="colorScale" priority="11369">
      <colorScale>
        <cfvo type="min"/>
        <cfvo type="max"/>
        <color rgb="FFFCFCFF"/>
        <color rgb="FF63BE7B"/>
      </colorScale>
    </cfRule>
    <cfRule type="colorScale" priority="113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52">
    <cfRule type="colorScale" priority="11371">
      <colorScale>
        <cfvo type="min"/>
        <cfvo type="max"/>
        <color rgb="FFFCFCFF"/>
        <color rgb="FF63BE7B"/>
      </colorScale>
    </cfRule>
    <cfRule type="colorScale" priority="113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52">
    <cfRule type="cellIs" dxfId="2" priority="11373" operator="greaterThan">
      <formula>1</formula>
    </cfRule>
    <cfRule type="colorScale" priority="11374">
      <colorScale>
        <cfvo type="min"/>
        <cfvo type="max"/>
        <color rgb="FFFCFCFF"/>
        <color rgb="FF63BE7B"/>
      </colorScale>
    </cfRule>
    <cfRule type="colorScale" priority="113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52">
    <cfRule type="colorScale" priority="11376">
      <colorScale>
        <cfvo type="min"/>
        <cfvo type="max"/>
        <color rgb="FFFCFCFF"/>
        <color rgb="FF63BE7B"/>
      </colorScale>
    </cfRule>
    <cfRule type="colorScale" priority="113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52">
    <cfRule type="colorScale" priority="11378">
      <colorScale>
        <cfvo type="min"/>
        <cfvo type="max"/>
        <color rgb="FFFCFCFF"/>
        <color rgb="FF63BE7B"/>
      </colorScale>
    </cfRule>
    <cfRule type="colorScale" priority="113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52">
    <cfRule type="cellIs" dxfId="2" priority="11380" operator="greaterThan">
      <formula>1</formula>
    </cfRule>
    <cfRule type="colorScale" priority="11381">
      <colorScale>
        <cfvo type="min"/>
        <cfvo type="max"/>
        <color rgb="FFFCFCFF"/>
        <color rgb="FF63BE7B"/>
      </colorScale>
    </cfRule>
    <cfRule type="colorScale" priority="113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52">
    <cfRule type="colorScale" priority="11383">
      <colorScale>
        <cfvo type="min"/>
        <cfvo type="max"/>
        <color rgb="FFFCFCFF"/>
        <color rgb="FF63BE7B"/>
      </colorScale>
    </cfRule>
    <cfRule type="colorScale" priority="113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52">
    <cfRule type="colorScale" priority="11385">
      <colorScale>
        <cfvo type="min"/>
        <cfvo type="max"/>
        <color rgb="FFFCFCFF"/>
        <color rgb="FF63BE7B"/>
      </colorScale>
    </cfRule>
    <cfRule type="colorScale" priority="113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52">
    <cfRule type="cellIs" dxfId="2" priority="11387" operator="greaterThan">
      <formula>1</formula>
    </cfRule>
    <cfRule type="colorScale" priority="11388">
      <colorScale>
        <cfvo type="min"/>
        <cfvo type="max"/>
        <color rgb="FFFCFCFF"/>
        <color rgb="FF63BE7B"/>
      </colorScale>
    </cfRule>
    <cfRule type="colorScale" priority="113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52">
    <cfRule type="colorScale" priority="11390">
      <colorScale>
        <cfvo type="min"/>
        <cfvo type="max"/>
        <color rgb="FFFCFCFF"/>
        <color rgb="FF63BE7B"/>
      </colorScale>
    </cfRule>
    <cfRule type="colorScale" priority="113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52">
    <cfRule type="colorScale" priority="11392">
      <colorScale>
        <cfvo type="min"/>
        <cfvo type="max"/>
        <color rgb="FFFCFCFF"/>
        <color rgb="FF63BE7B"/>
      </colorScale>
    </cfRule>
    <cfRule type="colorScale" priority="113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52">
    <cfRule type="cellIs" dxfId="2" priority="11394" operator="greaterThan">
      <formula>1</formula>
    </cfRule>
    <cfRule type="colorScale" priority="11395">
      <colorScale>
        <cfvo type="min"/>
        <cfvo type="max"/>
        <color rgb="FFFCFCFF"/>
        <color rgb="FF63BE7B"/>
      </colorScale>
    </cfRule>
    <cfRule type="colorScale" priority="113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52">
    <cfRule type="colorScale" priority="11397">
      <colorScale>
        <cfvo type="min"/>
        <cfvo type="max"/>
        <color rgb="FFFCFCFF"/>
        <color rgb="FF63BE7B"/>
      </colorScale>
    </cfRule>
    <cfRule type="colorScale" priority="11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52">
    <cfRule type="colorScale" priority="11399">
      <colorScale>
        <cfvo type="min"/>
        <cfvo type="max"/>
        <color rgb="FFFCFCFF"/>
        <color rgb="FF63BE7B"/>
      </colorScale>
    </cfRule>
    <cfRule type="colorScale" priority="114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52">
    <cfRule type="cellIs" dxfId="2" priority="11401" operator="greaterThan">
      <formula>1</formula>
    </cfRule>
    <cfRule type="colorScale" priority="11402">
      <colorScale>
        <cfvo type="min"/>
        <cfvo type="max"/>
        <color rgb="FFFCFCFF"/>
        <color rgb="FF63BE7B"/>
      </colorScale>
    </cfRule>
    <cfRule type="colorScale" priority="11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52">
    <cfRule type="colorScale" priority="11404">
      <colorScale>
        <cfvo type="min"/>
        <cfvo type="max"/>
        <color rgb="FFFCFCFF"/>
        <color rgb="FF63BE7B"/>
      </colorScale>
    </cfRule>
    <cfRule type="colorScale" priority="114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52">
    <cfRule type="colorScale" priority="11406">
      <colorScale>
        <cfvo type="min"/>
        <cfvo type="max"/>
        <color rgb="FFFCFCFF"/>
        <color rgb="FF63BE7B"/>
      </colorScale>
    </cfRule>
    <cfRule type="colorScale" priority="114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52">
    <cfRule type="cellIs" dxfId="2" priority="11408" operator="greaterThan">
      <formula>1</formula>
    </cfRule>
    <cfRule type="colorScale" priority="11409">
      <colorScale>
        <cfvo type="min"/>
        <cfvo type="max"/>
        <color rgb="FFFCFCFF"/>
        <color rgb="FF63BE7B"/>
      </colorScale>
    </cfRule>
    <cfRule type="colorScale" priority="114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52">
    <cfRule type="colorScale" priority="11411">
      <colorScale>
        <cfvo type="min"/>
        <cfvo type="max"/>
        <color rgb="FFFCFCFF"/>
        <color rgb="FF63BE7B"/>
      </colorScale>
    </cfRule>
    <cfRule type="colorScale" priority="114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52">
    <cfRule type="colorScale" priority="11413">
      <colorScale>
        <cfvo type="min"/>
        <cfvo type="max"/>
        <color rgb="FFFCFCFF"/>
        <color rgb="FF63BE7B"/>
      </colorScale>
    </cfRule>
    <cfRule type="colorScale" priority="11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52">
    <cfRule type="cellIs" dxfId="2" priority="11415" operator="greaterThan">
      <formula>1</formula>
    </cfRule>
    <cfRule type="colorScale" priority="11416">
      <colorScale>
        <cfvo type="min"/>
        <cfvo type="max"/>
        <color rgb="FFFCFCFF"/>
        <color rgb="FF63BE7B"/>
      </colorScale>
    </cfRule>
    <cfRule type="colorScale" priority="11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52">
    <cfRule type="colorScale" priority="11418">
      <colorScale>
        <cfvo type="min"/>
        <cfvo type="max"/>
        <color rgb="FFFCFCFF"/>
        <color rgb="FF63BE7B"/>
      </colorScale>
    </cfRule>
    <cfRule type="colorScale" priority="11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52">
    <cfRule type="colorScale" priority="11420">
      <colorScale>
        <cfvo type="min"/>
        <cfvo type="max"/>
        <color rgb="FFFCFCFF"/>
        <color rgb="FF63BE7B"/>
      </colorScale>
    </cfRule>
    <cfRule type="colorScale" priority="11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52">
    <cfRule type="cellIs" dxfId="2" priority="11422" operator="greaterThan">
      <formula>1</formula>
    </cfRule>
    <cfRule type="colorScale" priority="11423">
      <colorScale>
        <cfvo type="min"/>
        <cfvo type="max"/>
        <color rgb="FFFCFCFF"/>
        <color rgb="FF63BE7B"/>
      </colorScale>
    </cfRule>
    <cfRule type="colorScale" priority="114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52:LF52">
    <cfRule type="containsText" dxfId="0" priority="11149" operator="between" text=" ">
      <formula>NOT(ISERROR(SEARCH(" ",KF52)))</formula>
    </cfRule>
    <cfRule type="containsText" dxfId="1" priority="11150" operator="between" text=" ">
      <formula>NOT(ISERROR(SEARCH(" ",KF52)))</formula>
    </cfRule>
  </conditionalFormatting>
  <conditionalFormatting sqref="KI52:LB52">
    <cfRule type="cellIs" dxfId="2" priority="11116" operator="greaterThan">
      <formula>0.31</formula>
    </cfRule>
    <cfRule type="cellIs" dxfId="2" priority="11117" operator="greaterThan">
      <formula>0.31</formula>
    </cfRule>
    <cfRule type="cellIs" dxfId="2" priority="11118" operator="greaterThan">
      <formula>0.31</formula>
    </cfRule>
    <cfRule type="cellIs" dxfId="2" priority="11119" operator="greaterThan">
      <formula>0.3</formula>
    </cfRule>
    <cfRule type="cellIs" dxfId="2" priority="11120" operator="greaterThan">
      <formula>1</formula>
    </cfRule>
    <cfRule type="cellIs" dxfId="5" priority="11121" operator="equal">
      <formula>0</formula>
    </cfRule>
  </conditionalFormatting>
  <conditionalFormatting sqref="B53">
    <cfRule type="containsText" dxfId="0" priority="15057" operator="between" text=" ">
      <formula>NOT(ISERROR(SEARCH(" ",B53)))</formula>
    </cfRule>
    <cfRule type="containsText" dxfId="1" priority="15058" operator="between" text=" ">
      <formula>NOT(ISERROR(SEARCH(" ",B53)))</formula>
    </cfRule>
  </conditionalFormatting>
  <conditionalFormatting sqref="F53">
    <cfRule type="containsText" dxfId="0" priority="15045" operator="between" text=" ">
      <formula>NOT(ISERROR(SEARCH(" ",F53)))</formula>
    </cfRule>
    <cfRule type="containsText" dxfId="1" priority="15046" operator="between" text=" ">
      <formula>NOT(ISERROR(SEARCH(" ",F53)))</formula>
    </cfRule>
  </conditionalFormatting>
  <conditionalFormatting sqref="CA53:CC53">
    <cfRule type="containsText" dxfId="0" priority="9138" operator="between" text=" ">
      <formula>NOT(ISERROR(SEARCH(" ",CA53)))</formula>
    </cfRule>
  </conditionalFormatting>
  <conditionalFormatting sqref="CF53">
    <cfRule type="containsText" dxfId="0" priority="9137" operator="between" text=" ">
      <formula>NOT(ISERROR(SEARCH(" ",CF53)))</formula>
    </cfRule>
  </conditionalFormatting>
  <conditionalFormatting sqref="CS53">
    <cfRule type="cellIs" dxfId="2" priority="6256" operator="equal">
      <formula>1</formula>
    </cfRule>
  </conditionalFormatting>
  <conditionalFormatting sqref="CW53:CZ53">
    <cfRule type="cellIs" dxfId="2" priority="780" operator="equal">
      <formula>1</formula>
    </cfRule>
  </conditionalFormatting>
  <conditionalFormatting sqref="DG53:DI53">
    <cfRule type="cellIs" dxfId="2" priority="958" operator="equal">
      <formula>1</formula>
    </cfRule>
  </conditionalFormatting>
  <conditionalFormatting sqref="DT53">
    <cfRule type="cellIs" dxfId="2" priority="796" operator="equal">
      <formula>1</formula>
    </cfRule>
  </conditionalFormatting>
  <conditionalFormatting sqref="DX53">
    <cfRule type="containsText" dxfId="0" priority="9202" operator="between" text=" ">
      <formula>NOT(ISERROR(SEARCH(" ",DX53)))</formula>
    </cfRule>
    <cfRule type="containsText" dxfId="1" priority="9203" operator="between" text=" ">
      <formula>NOT(ISERROR(SEARCH(" ",DX53)))</formula>
    </cfRule>
    <cfRule type="containsText" dxfId="0" priority="9204" operator="between" text=" ">
      <formula>NOT(ISERROR(SEARCH(" ",DX53)))</formula>
    </cfRule>
    <cfRule type="containsText" dxfId="1" priority="9205" operator="between" text=" ">
      <formula>NOT(ISERROR(SEARCH(" ",DX53)))</formula>
    </cfRule>
  </conditionalFormatting>
  <conditionalFormatting sqref="LN53">
    <cfRule type="containsText" dxfId="0" priority="532" operator="between" text=" ">
      <formula>NOT(ISERROR(SEARCH(" ",LN53)))</formula>
    </cfRule>
    <cfRule type="containsText" dxfId="1" priority="533" operator="between" text=" ">
      <formula>NOT(ISERROR(SEARCH(" ",LN53)))</formula>
    </cfRule>
  </conditionalFormatting>
  <conditionalFormatting sqref="PE53">
    <cfRule type="containsText" dxfId="0" priority="138" operator="between" text=" ">
      <formula>NOT(ISERROR(SEARCH(" ",PE53)))</formula>
    </cfRule>
    <cfRule type="containsText" dxfId="1" priority="139" operator="between" text=" ">
      <formula>NOT(ISERROR(SEARCH(" ",PE53)))</formula>
    </cfRule>
  </conditionalFormatting>
  <conditionalFormatting sqref="B54">
    <cfRule type="containsText" dxfId="0" priority="15051" operator="between" text=" ">
      <formula>NOT(ISERROR(SEARCH(" ",B54)))</formula>
    </cfRule>
    <cfRule type="containsText" dxfId="1" priority="15052" operator="between" text=" ">
      <formula>NOT(ISERROR(SEARCH(" ",B54)))</formula>
    </cfRule>
  </conditionalFormatting>
  <conditionalFormatting sqref="F54">
    <cfRule type="containsText" dxfId="0" priority="15041" operator="between" text=" ">
      <formula>NOT(ISERROR(SEARCH(" ",F54)))</formula>
    </cfRule>
    <cfRule type="containsText" dxfId="1" priority="15042" operator="between" text=" ">
      <formula>NOT(ISERROR(SEARCH(" ",F54)))</formula>
    </cfRule>
  </conditionalFormatting>
  <conditionalFormatting sqref="BQ54">
    <cfRule type="containsText" dxfId="0" priority="14878" operator="between" text=" ">
      <formula>NOT(ISERROR(SEARCH(" ",BQ54)))</formula>
    </cfRule>
    <cfRule type="containsText" dxfId="1" priority="14879" operator="between" text=" ">
      <formula>NOT(ISERROR(SEARCH(" ",BQ54)))</formula>
    </cfRule>
  </conditionalFormatting>
  <conditionalFormatting sqref="CA54:CC54">
    <cfRule type="containsText" dxfId="0" priority="10721" operator="between" text=" ">
      <formula>NOT(ISERROR(SEARCH(" ",CA54)))</formula>
    </cfRule>
  </conditionalFormatting>
  <conditionalFormatting sqref="CD54">
    <cfRule type="containsText" dxfId="0" priority="10719" operator="between" text=" ">
      <formula>NOT(ISERROR(SEARCH(" ",CD54)))</formula>
    </cfRule>
  </conditionalFormatting>
  <conditionalFormatting sqref="CF54">
    <cfRule type="containsText" dxfId="0" priority="10720" operator="between" text=" ">
      <formula>NOT(ISERROR(SEARCH(" ",CF54)))</formula>
    </cfRule>
  </conditionalFormatting>
  <conditionalFormatting sqref="CO54">
    <cfRule type="containsText" dxfId="0" priority="632" operator="between" text=" ">
      <formula>NOT(ISERROR(SEARCH(" ",CO54)))</formula>
    </cfRule>
  </conditionalFormatting>
  <conditionalFormatting sqref="CP54">
    <cfRule type="containsText" dxfId="0" priority="85" operator="between" text=" ">
      <formula>NOT(ISERROR(SEARCH(" ",CP54)))</formula>
    </cfRule>
  </conditionalFormatting>
  <conditionalFormatting sqref="CQ54">
    <cfRule type="containsText" dxfId="0" priority="585" operator="between" text=" ">
      <formula>NOT(ISERROR(SEARCH(" ",CQ54)))</formula>
    </cfRule>
  </conditionalFormatting>
  <conditionalFormatting sqref="CS54">
    <cfRule type="cellIs" dxfId="2" priority="6255" operator="equal">
      <formula>1</formula>
    </cfRule>
  </conditionalFormatting>
  <conditionalFormatting sqref="DV54">
    <cfRule type="containsText" dxfId="0" priority="4205" operator="between" text=" ">
      <formula>NOT(ISERROR(SEARCH(" ",DV54)))</formula>
    </cfRule>
    <cfRule type="containsText" dxfId="1" priority="4206" operator="between" text=" ">
      <formula>NOT(ISERROR(SEARCH(" ",DV54)))</formula>
    </cfRule>
    <cfRule type="containsText" dxfId="0" priority="4207" operator="between" text=" ">
      <formula>NOT(ISERROR(SEARCH(" ",DV54)))</formula>
    </cfRule>
    <cfRule type="containsText" dxfId="1" priority="4208" operator="between" text=" ">
      <formula>NOT(ISERROR(SEARCH(" ",DV54)))</formula>
    </cfRule>
  </conditionalFormatting>
  <conditionalFormatting sqref="DW54">
    <cfRule type="containsText" dxfId="0" priority="4201" operator="between" text=" ">
      <formula>NOT(ISERROR(SEARCH(" ",DW54)))</formula>
    </cfRule>
    <cfRule type="containsText" dxfId="1" priority="4202" operator="between" text=" ">
      <formula>NOT(ISERROR(SEARCH(" ",DW54)))</formula>
    </cfRule>
    <cfRule type="containsText" dxfId="0" priority="4203" operator="between" text=" ">
      <formula>NOT(ISERROR(SEARCH(" ",DW54)))</formula>
    </cfRule>
    <cfRule type="containsText" dxfId="1" priority="4204" operator="between" text=" ">
      <formula>NOT(ISERROR(SEARCH(" ",DW54)))</formula>
    </cfRule>
  </conditionalFormatting>
  <conditionalFormatting sqref="DX54">
    <cfRule type="containsText" dxfId="0" priority="4197" operator="between" text=" ">
      <formula>NOT(ISERROR(SEARCH(" ",DX54)))</formula>
    </cfRule>
    <cfRule type="containsText" dxfId="1" priority="4198" operator="between" text=" ">
      <formula>NOT(ISERROR(SEARCH(" ",DX54)))</formula>
    </cfRule>
    <cfRule type="containsText" dxfId="0" priority="4199" operator="between" text=" ">
      <formula>NOT(ISERROR(SEARCH(" ",DX54)))</formula>
    </cfRule>
    <cfRule type="containsText" dxfId="1" priority="4200" operator="between" text=" ">
      <formula>NOT(ISERROR(SEARCH(" ",DX54)))</formula>
    </cfRule>
  </conditionalFormatting>
  <conditionalFormatting sqref="LN54">
    <cfRule type="containsText" dxfId="0" priority="528" operator="between" text=" ">
      <formula>NOT(ISERROR(SEARCH(" ",LN54)))</formula>
    </cfRule>
    <cfRule type="containsText" dxfId="1" priority="529" operator="between" text=" ">
      <formula>NOT(ISERROR(SEARCH(" ",LN54)))</formula>
    </cfRule>
  </conditionalFormatting>
  <conditionalFormatting sqref="PE54">
    <cfRule type="containsText" dxfId="0" priority="134" operator="between" text=" ">
      <formula>NOT(ISERROR(SEARCH(" ",PE54)))</formula>
    </cfRule>
    <cfRule type="containsText" dxfId="1" priority="135" operator="between" text=" ">
      <formula>NOT(ISERROR(SEARCH(" ",PE54)))</formula>
    </cfRule>
  </conditionalFormatting>
  <conditionalFormatting sqref="B55">
    <cfRule type="containsText" dxfId="0" priority="15055" operator="between" text=" ">
      <formula>NOT(ISERROR(SEARCH(" ",B55)))</formula>
    </cfRule>
    <cfRule type="containsText" dxfId="1" priority="15056" operator="between" text=" ">
      <formula>NOT(ISERROR(SEARCH(" ",B55)))</formula>
    </cfRule>
  </conditionalFormatting>
  <conditionalFormatting sqref="C55:E55">
    <cfRule type="containsText" dxfId="0" priority="15243" operator="between" text=" ">
      <formula>NOT(ISERROR(SEARCH(" ",C55)))</formula>
    </cfRule>
    <cfRule type="containsText" dxfId="1" priority="15244" operator="between" text=" ">
      <formula>NOT(ISERROR(SEARCH(" ",C55)))</formula>
    </cfRule>
  </conditionalFormatting>
  <conditionalFormatting sqref="F55">
    <cfRule type="containsText" dxfId="0" priority="15043" operator="between" text=" ">
      <formula>NOT(ISERROR(SEARCH(" ",F55)))</formula>
    </cfRule>
    <cfRule type="containsText" dxfId="1" priority="15044" operator="between" text=" ">
      <formula>NOT(ISERROR(SEARCH(" ",F55)))</formula>
    </cfRule>
  </conditionalFormatting>
  <conditionalFormatting sqref="BQ55">
    <cfRule type="containsText" dxfId="0" priority="14882" operator="between" text=" ">
      <formula>NOT(ISERROR(SEARCH(" ",BQ55)))</formula>
    </cfRule>
    <cfRule type="containsText" dxfId="1" priority="14883" operator="between" text=" ">
      <formula>NOT(ISERROR(SEARCH(" ",BQ55)))</formula>
    </cfRule>
  </conditionalFormatting>
  <conditionalFormatting sqref="BR55">
    <cfRule type="containsText" dxfId="0" priority="13951" operator="between" text=" ">
      <formula>NOT(ISERROR(SEARCH(" ",BR55)))</formula>
    </cfRule>
    <cfRule type="containsText" dxfId="1" priority="13952" operator="between" text=" ">
      <formula>NOT(ISERROR(SEARCH(" ",BR55)))</formula>
    </cfRule>
  </conditionalFormatting>
  <conditionalFormatting sqref="BT55:BV55">
    <cfRule type="containsText" dxfId="0" priority="15143" operator="between" text=" ">
      <formula>NOT(ISERROR(SEARCH(" ",BT55)))</formula>
    </cfRule>
    <cfRule type="containsText" dxfId="1" priority="15144" operator="between" text=" ">
      <formula>NOT(ISERROR(SEARCH(" ",BT55)))</formula>
    </cfRule>
  </conditionalFormatting>
  <conditionalFormatting sqref="CA55:CC55">
    <cfRule type="containsText" dxfId="0" priority="9136" operator="between" text=" ">
      <formula>NOT(ISERROR(SEARCH(" ",CA55)))</formula>
    </cfRule>
  </conditionalFormatting>
  <conditionalFormatting sqref="CD55">
    <cfRule type="containsText" dxfId="0" priority="9134" operator="between" text=" ">
      <formula>NOT(ISERROR(SEARCH(" ",CD55)))</formula>
    </cfRule>
  </conditionalFormatting>
  <conditionalFormatting sqref="CF55">
    <cfRule type="containsText" dxfId="0" priority="9135" operator="between" text=" ">
      <formula>NOT(ISERROR(SEARCH(" ",CF55)))</formula>
    </cfRule>
  </conditionalFormatting>
  <conditionalFormatting sqref="CG55">
    <cfRule type="containsText" dxfId="0" priority="993" operator="between" text=" ">
      <formula>NOT(ISERROR(SEARCH(" ",CG55)))</formula>
    </cfRule>
  </conditionalFormatting>
  <conditionalFormatting sqref="CS55">
    <cfRule type="cellIs" dxfId="2" priority="6254" operator="equal">
      <formula>1</formula>
    </cfRule>
  </conditionalFormatting>
  <conditionalFormatting sqref="DB55:DD55">
    <cfRule type="cellIs" dxfId="2" priority="942" operator="equal">
      <formula>1</formula>
    </cfRule>
  </conditionalFormatting>
  <conditionalFormatting sqref="DG55:DI55">
    <cfRule type="cellIs" dxfId="2" priority="957" operator="equal">
      <formula>1</formula>
    </cfRule>
  </conditionalFormatting>
  <conditionalFormatting sqref="DL55:DN55">
    <cfRule type="cellIs" dxfId="2" priority="944" operator="equal">
      <formula>1</formula>
    </cfRule>
  </conditionalFormatting>
  <conditionalFormatting sqref="DQ55:DS55">
    <cfRule type="cellIs" dxfId="2" priority="859" operator="equal">
      <formula>1</formula>
    </cfRule>
  </conditionalFormatting>
  <conditionalFormatting sqref="DT55">
    <cfRule type="cellIs" dxfId="2" priority="797" operator="equal">
      <formula>1</formula>
    </cfRule>
  </conditionalFormatting>
  <conditionalFormatting sqref="DX55">
    <cfRule type="containsText" dxfId="0" priority="9198" operator="between" text=" ">
      <formula>NOT(ISERROR(SEARCH(" ",DX55)))</formula>
    </cfRule>
    <cfRule type="containsText" dxfId="1" priority="9199" operator="between" text=" ">
      <formula>NOT(ISERROR(SEARCH(" ",DX55)))</formula>
    </cfRule>
    <cfRule type="containsText" dxfId="0" priority="9200" operator="between" text=" ">
      <formula>NOT(ISERROR(SEARCH(" ",DX55)))</formula>
    </cfRule>
    <cfRule type="containsText" dxfId="1" priority="9201" operator="between" text=" ">
      <formula>NOT(ISERROR(SEARCH(" ",DX55)))</formula>
    </cfRule>
  </conditionalFormatting>
  <conditionalFormatting sqref="LN55">
    <cfRule type="containsText" dxfId="0" priority="530" operator="between" text=" ">
      <formula>NOT(ISERROR(SEARCH(" ",LN55)))</formula>
    </cfRule>
    <cfRule type="containsText" dxfId="1" priority="531" operator="between" text=" ">
      <formula>NOT(ISERROR(SEARCH(" ",LN55)))</formula>
    </cfRule>
  </conditionalFormatting>
  <conditionalFormatting sqref="PE55">
    <cfRule type="containsText" dxfId="0" priority="136" operator="between" text=" ">
      <formula>NOT(ISERROR(SEARCH(" ",PE55)))</formula>
    </cfRule>
    <cfRule type="containsText" dxfId="1" priority="137" operator="between" text=" ">
      <formula>NOT(ISERROR(SEARCH(" ",PE55)))</formula>
    </cfRule>
  </conditionalFormatting>
  <conditionalFormatting sqref="B56">
    <cfRule type="containsText" dxfId="0" priority="15053" operator="between" text=" ">
      <formula>NOT(ISERROR(SEARCH(" ",B56)))</formula>
    </cfRule>
    <cfRule type="containsText" dxfId="1" priority="15054" operator="between" text=" ">
      <formula>NOT(ISERROR(SEARCH(" ",B56)))</formula>
    </cfRule>
  </conditionalFormatting>
  <conditionalFormatting sqref="C56:E56">
    <cfRule type="containsText" dxfId="0" priority="15231" operator="between" text=" ">
      <formula>NOT(ISERROR(SEARCH(" ",C56)))</formula>
    </cfRule>
    <cfRule type="containsText" dxfId="1" priority="15232" operator="between" text=" ">
      <formula>NOT(ISERROR(SEARCH(" ",C56)))</formula>
    </cfRule>
  </conditionalFormatting>
  <conditionalFormatting sqref="F56">
    <cfRule type="containsText" dxfId="0" priority="15071" operator="between" text=" ">
      <formula>NOT(ISERROR(SEARCH(" ",F56)))</formula>
    </cfRule>
    <cfRule type="containsText" dxfId="1" priority="15072" operator="between" text=" ">
      <formula>NOT(ISERROR(SEARCH(" ",F56)))</formula>
    </cfRule>
  </conditionalFormatting>
  <conditionalFormatting sqref="BQ56">
    <cfRule type="containsText" dxfId="0" priority="14874" operator="between" text=" ">
      <formula>NOT(ISERROR(SEARCH(" ",BQ56)))</formula>
    </cfRule>
    <cfRule type="containsText" dxfId="1" priority="14875" operator="between" text=" ">
      <formula>NOT(ISERROR(SEARCH(" ",BQ56)))</formula>
    </cfRule>
  </conditionalFormatting>
  <conditionalFormatting sqref="CA56:CC56">
    <cfRule type="containsText" dxfId="0" priority="10" operator="between" text=" ">
      <formula>NOT(ISERROR(SEARCH(" ",CA56)))</formula>
    </cfRule>
  </conditionalFormatting>
  <conditionalFormatting sqref="CD56">
    <cfRule type="containsText" dxfId="0" priority="8" operator="between" text=" ">
      <formula>NOT(ISERROR(SEARCH(" ",CD56)))</formula>
    </cfRule>
  </conditionalFormatting>
  <conditionalFormatting sqref="CE56">
    <cfRule type="containsText" dxfId="0" priority="7" operator="between" text=" ">
      <formula>NOT(ISERROR(SEARCH(" ",CE56)))</formula>
    </cfRule>
  </conditionalFormatting>
  <conditionalFormatting sqref="CF56">
    <cfRule type="containsText" dxfId="0" priority="9" operator="between" text=" ">
      <formula>NOT(ISERROR(SEARCH(" ",CF56)))</formula>
    </cfRule>
  </conditionalFormatting>
  <conditionalFormatting sqref="CG56">
    <cfRule type="containsText" dxfId="0" priority="11" operator="between" text=" ">
      <formula>NOT(ISERROR(SEARCH(" ",CG56)))</formula>
    </cfRule>
  </conditionalFormatting>
  <conditionalFormatting sqref="CS56">
    <cfRule type="cellIs" dxfId="2" priority="6253" operator="equal">
      <formula>1</formula>
    </cfRule>
  </conditionalFormatting>
  <conditionalFormatting sqref="CW56:CY56">
    <cfRule type="cellIs" dxfId="2" priority="783" operator="equal">
      <formula>1</formula>
    </cfRule>
  </conditionalFormatting>
  <conditionalFormatting sqref="CZ56">
    <cfRule type="cellIs" dxfId="2" priority="782" operator="equal">
      <formula>1</formula>
    </cfRule>
  </conditionalFormatting>
  <conditionalFormatting sqref="DG56:DI56">
    <cfRule type="cellIs" dxfId="2" priority="956" operator="equal">
      <formula>1</formula>
    </cfRule>
  </conditionalFormatting>
  <conditionalFormatting sqref="DT56">
    <cfRule type="cellIs" dxfId="2" priority="798" operator="equal">
      <formula>1</formula>
    </cfRule>
  </conditionalFormatting>
  <conditionalFormatting sqref="DX56">
    <cfRule type="containsText" dxfId="0" priority="9194" operator="between" text=" ">
      <formula>NOT(ISERROR(SEARCH(" ",DX56)))</formula>
    </cfRule>
    <cfRule type="containsText" dxfId="1" priority="9195" operator="between" text=" ">
      <formula>NOT(ISERROR(SEARCH(" ",DX56)))</formula>
    </cfRule>
    <cfRule type="containsText" dxfId="0" priority="9196" operator="between" text=" ">
      <formula>NOT(ISERROR(SEARCH(" ",DX56)))</formula>
    </cfRule>
    <cfRule type="containsText" dxfId="1" priority="9197" operator="between" text=" ">
      <formula>NOT(ISERROR(SEARCH(" ",DX56)))</formula>
    </cfRule>
  </conditionalFormatting>
  <conditionalFormatting sqref="LN56">
    <cfRule type="containsText" dxfId="0" priority="534" operator="between" text=" ">
      <formula>NOT(ISERROR(SEARCH(" ",LN56)))</formula>
    </cfRule>
    <cfRule type="containsText" dxfId="1" priority="535" operator="between" text=" ">
      <formula>NOT(ISERROR(SEARCH(" ",LN56)))</formula>
    </cfRule>
  </conditionalFormatting>
  <conditionalFormatting sqref="PE56">
    <cfRule type="containsText" dxfId="0" priority="140" operator="between" text=" ">
      <formula>NOT(ISERROR(SEARCH(" ",PE56)))</formula>
    </cfRule>
    <cfRule type="containsText" dxfId="1" priority="141" operator="between" text=" ">
      <formula>NOT(ISERROR(SEARCH(" ",PE56)))</formula>
    </cfRule>
  </conditionalFormatting>
  <conditionalFormatting sqref="D57:E57">
    <cfRule type="containsText" dxfId="0" priority="14831" operator="between" text=" ">
      <formula>NOT(ISERROR(SEARCH(" ",D57)))</formula>
    </cfRule>
    <cfRule type="containsText" dxfId="1" priority="14832" operator="between" text=" ">
      <formula>NOT(ISERROR(SEARCH(" ",D57)))</formula>
    </cfRule>
  </conditionalFormatting>
  <conditionalFormatting sqref="F57">
    <cfRule type="containsText" dxfId="0" priority="14802" operator="between" text=" ">
      <formula>NOT(ISERROR(SEARCH(" ",F57)))</formula>
    </cfRule>
    <cfRule type="containsText" dxfId="1" priority="14803" operator="between" text=" ">
      <formula>NOT(ISERROR(SEARCH(" ",F57)))</formula>
    </cfRule>
  </conditionalFormatting>
  <conditionalFormatting sqref="G57">
    <cfRule type="containsText" dxfId="0" priority="13965" operator="between" text=" ">
      <formula>NOT(ISERROR(SEARCH(" ",G57)))</formula>
    </cfRule>
    <cfRule type="containsText" dxfId="1" priority="13966" operator="between" text=" ">
      <formula>NOT(ISERROR(SEARCH(" ",G57)))</formula>
    </cfRule>
  </conditionalFormatting>
  <conditionalFormatting sqref="H57">
    <cfRule type="containsText" dxfId="0" priority="14813" operator="between" text=" ">
      <formula>NOT(ISERROR(SEARCH(" ",H57)))</formula>
    </cfRule>
    <cfRule type="containsText" dxfId="1" priority="14814" operator="between" text=" ">
      <formula>NOT(ISERROR(SEARCH(" ",H57)))</formula>
    </cfRule>
  </conditionalFormatting>
  <conditionalFormatting sqref="X57">
    <cfRule type="colorScale" priority="14805">
      <colorScale>
        <cfvo type="min"/>
        <cfvo type="max"/>
        <color rgb="FFFCFCFF"/>
        <color rgb="FF63BE7B"/>
      </colorScale>
    </cfRule>
    <cfRule type="colorScale" priority="148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57">
    <cfRule type="containsText" dxfId="0" priority="14835" operator="between" text=" ">
      <formula>NOT(ISERROR(SEARCH(" ",AD57)))</formula>
    </cfRule>
    <cfRule type="containsText" dxfId="1" priority="14836" operator="between" text=" ">
      <formula>NOT(ISERROR(SEARCH(" ",AD57)))</formula>
    </cfRule>
  </conditionalFormatting>
  <conditionalFormatting sqref="AE57">
    <cfRule type="cellIs" dxfId="2" priority="14819" operator="greaterThan">
      <formula>1</formula>
    </cfRule>
    <cfRule type="containsText" dxfId="0" priority="14820" operator="between" text=" ">
      <formula>NOT(ISERROR(SEARCH(" ",AE57)))</formula>
    </cfRule>
    <cfRule type="containsText" dxfId="1" priority="14821" operator="between" text=" ">
      <formula>NOT(ISERROR(SEARCH(" ",AE57)))</formula>
    </cfRule>
  </conditionalFormatting>
  <conditionalFormatting sqref="AI57">
    <cfRule type="cellIs" dxfId="2" priority="14807" operator="equal">
      <formula>0</formula>
    </cfRule>
    <cfRule type="cellIs" dxfId="2" priority="14808" operator="greaterThan">
      <formula>1</formula>
    </cfRule>
    <cfRule type="containsText" dxfId="0" priority="14809" operator="between" text=" ">
      <formula>NOT(ISERROR(SEARCH(" ",AI57)))</formula>
    </cfRule>
    <cfRule type="containsText" dxfId="1" priority="14810" operator="between" text=" ">
      <formula>NOT(ISERROR(SEARCH(" ",AI57)))</formula>
    </cfRule>
  </conditionalFormatting>
  <conditionalFormatting sqref="AW57">
    <cfRule type="cellIs" dxfId="2" priority="14822" operator="greaterThan">
      <formula>1</formula>
    </cfRule>
    <cfRule type="containsText" dxfId="0" priority="14823" operator="between" text=" ">
      <formula>NOT(ISERROR(SEARCH(" ",AW57)))</formula>
    </cfRule>
    <cfRule type="containsText" dxfId="1" priority="14824" operator="between" text=" ">
      <formula>NOT(ISERROR(SEARCH(" ",AW57)))</formula>
    </cfRule>
  </conditionalFormatting>
  <conditionalFormatting sqref="BH57">
    <cfRule type="containsText" dxfId="0" priority="14817" operator="between" text=" ">
      <formula>NOT(ISERROR(SEARCH(" ",BH57)))</formula>
    </cfRule>
    <cfRule type="containsText" dxfId="1" priority="14818" operator="between" text=" ">
      <formula>NOT(ISERROR(SEARCH(" ",BH57)))</formula>
    </cfRule>
  </conditionalFormatting>
  <conditionalFormatting sqref="BI57">
    <cfRule type="containsText" dxfId="0" priority="9164" operator="between" text=" ">
      <formula>NOT(ISERROR(SEARCH(" ",BI57)))</formula>
    </cfRule>
    <cfRule type="containsText" dxfId="1" priority="9165" operator="between" text=" ">
      <formula>NOT(ISERROR(SEARCH(" ",BI57)))</formula>
    </cfRule>
  </conditionalFormatting>
  <conditionalFormatting sqref="BJ57">
    <cfRule type="containsText" dxfId="0" priority="14829" operator="between" text=" ">
      <formula>NOT(ISERROR(SEARCH(" ",BJ57)))</formula>
    </cfRule>
    <cfRule type="containsText" dxfId="1" priority="14830" operator="between" text=" ">
      <formula>NOT(ISERROR(SEARCH(" ",BJ57)))</formula>
    </cfRule>
  </conditionalFormatting>
  <conditionalFormatting sqref="BQ57">
    <cfRule type="containsText" dxfId="0" priority="14800" operator="between" text=" ">
      <formula>NOT(ISERROR(SEARCH(" ",BQ57)))</formula>
    </cfRule>
    <cfRule type="containsText" dxfId="1" priority="14801" operator="between" text=" ">
      <formula>NOT(ISERROR(SEARCH(" ",BQ57)))</formula>
    </cfRule>
  </conditionalFormatting>
  <conditionalFormatting sqref="CA57:CC57">
    <cfRule type="containsText" dxfId="0" priority="9133" operator="between" text=" ">
      <formula>NOT(ISERROR(SEARCH(" ",CA57)))</formula>
    </cfRule>
  </conditionalFormatting>
  <conditionalFormatting sqref="CD57">
    <cfRule type="containsText" dxfId="0" priority="9131" operator="between" text=" ">
      <formula>NOT(ISERROR(SEARCH(" ",CD57)))</formula>
    </cfRule>
  </conditionalFormatting>
  <conditionalFormatting sqref="CF57">
    <cfRule type="containsText" dxfId="0" priority="9132" operator="between" text=" ">
      <formula>NOT(ISERROR(SEARCH(" ",CF57)))</formula>
    </cfRule>
  </conditionalFormatting>
  <conditionalFormatting sqref="CS57">
    <cfRule type="cellIs" dxfId="2" priority="6250" operator="equal">
      <formula>1</formula>
    </cfRule>
    <cfRule type="cellIs" dxfId="2" priority="6251" operator="equal">
      <formula>1</formula>
    </cfRule>
  </conditionalFormatting>
  <conditionalFormatting sqref="DX57">
    <cfRule type="containsText" dxfId="0" priority="9190" operator="between" text=" ">
      <formula>NOT(ISERROR(SEARCH(" ",DX57)))</formula>
    </cfRule>
    <cfRule type="containsText" dxfId="1" priority="9191" operator="between" text=" ">
      <formula>NOT(ISERROR(SEARCH(" ",DX57)))</formula>
    </cfRule>
    <cfRule type="containsText" dxfId="0" priority="9192" operator="between" text=" ">
      <formula>NOT(ISERROR(SEARCH(" ",DX57)))</formula>
    </cfRule>
    <cfRule type="containsText" dxfId="1" priority="9193" operator="between" text=" ">
      <formula>NOT(ISERROR(SEARCH(" ",DX57)))</formula>
    </cfRule>
  </conditionalFormatting>
  <conditionalFormatting sqref="LN57">
    <cfRule type="containsText" dxfId="0" priority="524" operator="between" text=" ">
      <formula>NOT(ISERROR(SEARCH(" ",LN57)))</formula>
    </cfRule>
    <cfRule type="containsText" dxfId="1" priority="525" operator="between" text=" ">
      <formula>NOT(ISERROR(SEARCH(" ",LN57)))</formula>
    </cfRule>
  </conditionalFormatting>
  <conditionalFormatting sqref="PE57">
    <cfRule type="containsText" dxfId="0" priority="132" operator="between" text=" ">
      <formula>NOT(ISERROR(SEARCH(" ",PE57)))</formula>
    </cfRule>
    <cfRule type="containsText" dxfId="1" priority="133" operator="between" text=" ">
      <formula>NOT(ISERROR(SEARCH(" ",PE57)))</formula>
    </cfRule>
  </conditionalFormatting>
  <conditionalFormatting sqref="C58">
    <cfRule type="containsText" dxfId="0" priority="15239" operator="between" text=" ">
      <formula>NOT(ISERROR(SEARCH(" ",C58)))</formula>
    </cfRule>
    <cfRule type="containsText" dxfId="1" priority="15240" operator="between" text=" ">
      <formula>NOT(ISERROR(SEARCH(" ",C58)))</formula>
    </cfRule>
  </conditionalFormatting>
  <conditionalFormatting sqref="D58:E58">
    <cfRule type="containsText" dxfId="0" priority="15237" operator="between" text=" ">
      <formula>NOT(ISERROR(SEARCH(" ",D58)))</formula>
    </cfRule>
    <cfRule type="containsText" dxfId="1" priority="15238" operator="between" text=" ">
      <formula>NOT(ISERROR(SEARCH(" ",D58)))</formula>
    </cfRule>
  </conditionalFormatting>
  <conditionalFormatting sqref="F58">
    <cfRule type="containsText" dxfId="0" priority="15201" operator="between" text=" ">
      <formula>NOT(ISERROR(SEARCH(" ",F58)))</formula>
    </cfRule>
    <cfRule type="containsText" dxfId="1" priority="15202" operator="between" text=" ">
      <formula>NOT(ISERROR(SEARCH(" ",F58)))</formula>
    </cfRule>
  </conditionalFormatting>
  <conditionalFormatting sqref="CA58:CC58">
    <cfRule type="containsText" dxfId="0" priority="10718" operator="between" text=" ">
      <formula>NOT(ISERROR(SEARCH(" ",CA58)))</formula>
    </cfRule>
  </conditionalFormatting>
  <conditionalFormatting sqref="CD58">
    <cfRule type="containsText" dxfId="0" priority="10716" operator="between" text=" ">
      <formula>NOT(ISERROR(SEARCH(" ",CD58)))</formula>
    </cfRule>
  </conditionalFormatting>
  <conditionalFormatting sqref="CF58">
    <cfRule type="containsText" dxfId="0" priority="10717" operator="between" text=" ">
      <formula>NOT(ISERROR(SEARCH(" ",CF58)))</formula>
    </cfRule>
  </conditionalFormatting>
  <conditionalFormatting sqref="CS58">
    <cfRule type="cellIs" dxfId="2" priority="9344" operator="equal">
      <formula>1</formula>
    </cfRule>
  </conditionalFormatting>
  <conditionalFormatting sqref="LN58">
    <cfRule type="containsText" dxfId="0" priority="540" operator="between" text=" ">
      <formula>NOT(ISERROR(SEARCH(" ",LN58)))</formula>
    </cfRule>
    <cfRule type="containsText" dxfId="1" priority="541" operator="between" text=" ">
      <formula>NOT(ISERROR(SEARCH(" ",LN58)))</formula>
    </cfRule>
  </conditionalFormatting>
  <conditionalFormatting sqref="PE58">
    <cfRule type="containsText" dxfId="0" priority="146" operator="between" text=" ">
      <formula>NOT(ISERROR(SEARCH(" ",PE58)))</formula>
    </cfRule>
    <cfRule type="containsText" dxfId="1" priority="147" operator="between" text=" ">
      <formula>NOT(ISERROR(SEARCH(" ",PE58)))</formula>
    </cfRule>
  </conditionalFormatting>
  <conditionalFormatting sqref="F59">
    <cfRule type="containsText" dxfId="0" priority="13478" operator="between" text=" ">
      <formula>NOT(ISERROR(SEARCH(" ",F59)))</formula>
    </cfRule>
    <cfRule type="containsText" dxfId="1" priority="13479" operator="between" text=" ">
      <formula>NOT(ISERROR(SEARCH(" ",F59)))</formula>
    </cfRule>
  </conditionalFormatting>
  <conditionalFormatting sqref="H59">
    <cfRule type="containsText" dxfId="0" priority="13489" operator="between" text=" ">
      <formula>NOT(ISERROR(SEARCH(" ",H59)))</formula>
    </cfRule>
    <cfRule type="containsText" dxfId="1" priority="13490" operator="between" text=" ">
      <formula>NOT(ISERROR(SEARCH(" ",H59)))</formula>
    </cfRule>
  </conditionalFormatting>
  <conditionalFormatting sqref="X59">
    <cfRule type="colorScale" priority="13513">
      <colorScale>
        <cfvo type="min"/>
        <cfvo type="max"/>
        <color rgb="FFFCFCFF"/>
        <color rgb="FF63BE7B"/>
      </colorScale>
    </cfRule>
    <cfRule type="colorScale" priority="13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59">
    <cfRule type="cellIs" dxfId="2" priority="13495" operator="greaterThan">
      <formula>1</formula>
    </cfRule>
    <cfRule type="containsText" dxfId="0" priority="13496" operator="between" text=" ">
      <formula>NOT(ISERROR(SEARCH(" ",AE59)))</formula>
    </cfRule>
    <cfRule type="containsText" dxfId="1" priority="13497" operator="between" text=" ">
      <formula>NOT(ISERROR(SEARCH(" ",AE59)))</formula>
    </cfRule>
  </conditionalFormatting>
  <conditionalFormatting sqref="AI59">
    <cfRule type="cellIs" dxfId="2" priority="13481" operator="equal">
      <formula>0</formula>
    </cfRule>
    <cfRule type="cellIs" dxfId="2" priority="13482" operator="greaterThan">
      <formula>1</formula>
    </cfRule>
    <cfRule type="containsText" dxfId="0" priority="13483" operator="between" text=" ">
      <formula>NOT(ISERROR(SEARCH(" ",AI59)))</formula>
    </cfRule>
    <cfRule type="containsText" dxfId="1" priority="13484" operator="between" text=" ">
      <formula>NOT(ISERROR(SEARCH(" ",AI59)))</formula>
    </cfRule>
  </conditionalFormatting>
  <conditionalFormatting sqref="AJ59">
    <cfRule type="cellIs" dxfId="4" priority="13460" operator="equal">
      <formula>0</formula>
    </cfRule>
    <cfRule type="cellIs" dxfId="2" priority="13461" operator="equal">
      <formula>0</formula>
    </cfRule>
    <cfRule type="cellIs" dxfId="2" priority="13462" operator="greaterThan">
      <formula>1</formula>
    </cfRule>
    <cfRule type="containsText" dxfId="0" priority="13463" operator="between" text=" ">
      <formula>NOT(ISERROR(SEARCH(" ",AJ59)))</formula>
    </cfRule>
    <cfRule type="containsText" dxfId="1" priority="13464" operator="between" text=" ">
      <formula>NOT(ISERROR(SEARCH(" ",AJ59)))</formula>
    </cfRule>
  </conditionalFormatting>
  <conditionalFormatting sqref="AK59">
    <cfRule type="cellIs" dxfId="4" priority="13455" operator="equal">
      <formula>0</formula>
    </cfRule>
    <cfRule type="cellIs" dxfId="2" priority="13456" operator="equal">
      <formula>0</formula>
    </cfRule>
    <cfRule type="cellIs" dxfId="2" priority="13457" operator="greaterThan">
      <formula>1</formula>
    </cfRule>
    <cfRule type="containsText" dxfId="0" priority="13458" operator="between" text=" ">
      <formula>NOT(ISERROR(SEARCH(" ",AK59)))</formula>
    </cfRule>
    <cfRule type="containsText" dxfId="1" priority="13459" operator="between" text=" ">
      <formula>NOT(ISERROR(SEARCH(" ",AK59)))</formula>
    </cfRule>
  </conditionalFormatting>
  <conditionalFormatting sqref="AL59">
    <cfRule type="cellIs" dxfId="4" priority="13450" operator="equal">
      <formula>0</formula>
    </cfRule>
    <cfRule type="cellIs" dxfId="2" priority="13451" operator="equal">
      <formula>0</formula>
    </cfRule>
    <cfRule type="cellIs" dxfId="2" priority="13452" operator="greaterThan">
      <formula>1</formula>
    </cfRule>
    <cfRule type="containsText" dxfId="0" priority="13453" operator="between" text=" ">
      <formula>NOT(ISERROR(SEARCH(" ",AL59)))</formula>
    </cfRule>
    <cfRule type="containsText" dxfId="1" priority="13454" operator="between" text=" ">
      <formula>NOT(ISERROR(SEARCH(" ",AL59)))</formula>
    </cfRule>
  </conditionalFormatting>
  <conditionalFormatting sqref="AN59:AS59">
    <cfRule type="containsText" dxfId="0" priority="13491" operator="between" text=" ">
      <formula>NOT(ISERROR(SEARCH(" ",AN59)))</formula>
    </cfRule>
    <cfRule type="containsText" dxfId="1" priority="13492" operator="between" text=" ">
      <formula>NOT(ISERROR(SEARCH(" ",AN59)))</formula>
    </cfRule>
  </conditionalFormatting>
  <conditionalFormatting sqref="AU59">
    <cfRule type="cellIs" dxfId="4" priority="9116" operator="equal">
      <formula>0</formula>
    </cfRule>
    <cfRule type="containsText" dxfId="0" priority="9117" operator="between" text=" ">
      <formula>NOT(ISERROR(SEARCH(" ",AU59)))</formula>
    </cfRule>
    <cfRule type="containsText" dxfId="1" priority="9118" operator="between" text=" ">
      <formula>NOT(ISERROR(SEARCH(" ",AU59)))</formula>
    </cfRule>
  </conditionalFormatting>
  <conditionalFormatting sqref="AW59">
    <cfRule type="cellIs" dxfId="2" priority="13498" operator="greaterThan">
      <formula>1</formula>
    </cfRule>
    <cfRule type="containsText" dxfId="0" priority="13499" operator="between" text=" ">
      <formula>NOT(ISERROR(SEARCH(" ",AW59)))</formula>
    </cfRule>
    <cfRule type="containsText" dxfId="1" priority="13500" operator="between" text=" ">
      <formula>NOT(ISERROR(SEARCH(" ",AW59)))</formula>
    </cfRule>
  </conditionalFormatting>
  <conditionalFormatting sqref="BE59:BF59">
    <cfRule type="containsText" dxfId="0" priority="13487" operator="between" text=" ">
      <formula>NOT(ISERROR(SEARCH(" ",BE59)))</formula>
    </cfRule>
    <cfRule type="containsText" dxfId="1" priority="13488" operator="between" text=" ">
      <formula>NOT(ISERROR(SEARCH(" ",BE59)))</formula>
    </cfRule>
  </conditionalFormatting>
  <conditionalFormatting sqref="BH59:BI59">
    <cfRule type="containsText" dxfId="0" priority="13493" operator="between" text=" ">
      <formula>NOT(ISERROR(SEARCH(" ",BH59)))</formula>
    </cfRule>
    <cfRule type="containsText" dxfId="1" priority="13494" operator="between" text=" ">
      <formula>NOT(ISERROR(SEARCH(" ",BH59)))</formula>
    </cfRule>
  </conditionalFormatting>
  <conditionalFormatting sqref="BJ59">
    <cfRule type="containsText" dxfId="0" priority="13505" operator="between" text=" ">
      <formula>NOT(ISERROR(SEARCH(" ",BJ59)))</formula>
    </cfRule>
    <cfRule type="containsText" dxfId="1" priority="13506" operator="between" text=" ">
      <formula>NOT(ISERROR(SEARCH(" ",BJ59)))</formula>
    </cfRule>
  </conditionalFormatting>
  <conditionalFormatting sqref="BL59">
    <cfRule type="containsText" dxfId="0" priority="9354" operator="between" text=" ">
      <formula>NOT(ISERROR(SEARCH(" ",BL59)))</formula>
    </cfRule>
    <cfRule type="containsText" dxfId="1" priority="9355" operator="between" text=" ">
      <formula>NOT(ISERROR(SEARCH(" ",BL59)))</formula>
    </cfRule>
  </conditionalFormatting>
  <conditionalFormatting sqref="CD59">
    <cfRule type="containsText" dxfId="0" priority="1008" operator="between" text=" ">
      <formula>NOT(ISERROR(SEARCH(" ",CD59)))</formula>
    </cfRule>
  </conditionalFormatting>
  <conditionalFormatting sqref="CE59">
    <cfRule type="containsText" dxfId="0" priority="1004" operator="between" text=" ">
      <formula>NOT(ISERROR(SEARCH(" ",CE59)))</formula>
    </cfRule>
  </conditionalFormatting>
  <conditionalFormatting sqref="CG59">
    <cfRule type="containsText" dxfId="0" priority="998" operator="between" text=" ">
      <formula>NOT(ISERROR(SEARCH(" ",CG59)))</formula>
    </cfRule>
  </conditionalFormatting>
  <conditionalFormatting sqref="CO59">
    <cfRule type="containsText" dxfId="0" priority="630" operator="between" text=" ">
      <formula>NOT(ISERROR(SEARCH(" ",CO59)))</formula>
    </cfRule>
  </conditionalFormatting>
  <conditionalFormatting sqref="CP59">
    <cfRule type="containsText" dxfId="0" priority="83" operator="between" text=" ">
      <formula>NOT(ISERROR(SEARCH(" ",CP59)))</formula>
    </cfRule>
  </conditionalFormatting>
  <conditionalFormatting sqref="CQ59">
    <cfRule type="containsText" dxfId="0" priority="584" operator="between" text=" ">
      <formula>NOT(ISERROR(SEARCH(" ",CQ59)))</formula>
    </cfRule>
  </conditionalFormatting>
  <conditionalFormatting sqref="CS59">
    <cfRule type="cellIs" dxfId="2" priority="6206" operator="equal">
      <formula>1</formula>
    </cfRule>
  </conditionalFormatting>
  <conditionalFormatting sqref="DG59:DI59">
    <cfRule type="cellIs" dxfId="2" priority="955" operator="equal">
      <formula>1</formula>
    </cfRule>
  </conditionalFormatting>
  <conditionalFormatting sqref="DX59">
    <cfRule type="containsText" dxfId="0" priority="9178" operator="between" text=" ">
      <formula>NOT(ISERROR(SEARCH(" ",DX59)))</formula>
    </cfRule>
    <cfRule type="containsText" dxfId="1" priority="9179" operator="between" text=" ">
      <formula>NOT(ISERROR(SEARCH(" ",DX59)))</formula>
    </cfRule>
    <cfRule type="containsText" dxfId="0" priority="9180" operator="between" text=" ">
      <formula>NOT(ISERROR(SEARCH(" ",DX59)))</formula>
    </cfRule>
    <cfRule type="containsText" dxfId="1" priority="9181" operator="between" text=" ">
      <formula>NOT(ISERROR(SEARCH(" ",DX59)))</formula>
    </cfRule>
  </conditionalFormatting>
  <conditionalFormatting sqref="EA59:EJ59">
    <cfRule type="containsText" dxfId="0" priority="13485" operator="between" text=" ">
      <formula>NOT(ISERROR(SEARCH(" ",EA59)))</formula>
    </cfRule>
    <cfRule type="containsText" dxfId="1" priority="13486" operator="between" text=" ">
      <formula>NOT(ISERROR(SEARCH(" ",EA59)))</formula>
    </cfRule>
  </conditionalFormatting>
  <conditionalFormatting sqref="EL59">
    <cfRule type="cellIs" dxfId="2" priority="9307" operator="equal">
      <formula>0</formula>
    </cfRule>
    <cfRule type="containsText" dxfId="0" priority="9308" operator="between" text=" ">
      <formula>NOT(ISERROR(SEARCH(" ",EL59)))</formula>
    </cfRule>
    <cfRule type="containsText" dxfId="1" priority="9309" operator="between" text=" ">
      <formula>NOT(ISERROR(SEARCH(" ",EL59)))</formula>
    </cfRule>
  </conditionalFormatting>
  <conditionalFormatting sqref="FG59">
    <cfRule type="cellIs" dxfId="2" priority="13515" operator="greaterThan">
      <formula>1</formula>
    </cfRule>
    <cfRule type="colorScale" priority="13516">
      <colorScale>
        <cfvo type="min"/>
        <cfvo type="max"/>
        <color rgb="FFFCFCFF"/>
        <color rgb="FF63BE7B"/>
      </colorScale>
    </cfRule>
    <cfRule type="colorScale" priority="13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9">
    <cfRule type="colorScale" priority="13476">
      <colorScale>
        <cfvo type="min"/>
        <cfvo type="max"/>
        <color rgb="FFFCFCFF"/>
        <color rgb="FF63BE7B"/>
      </colorScale>
    </cfRule>
    <cfRule type="colorScale" priority="13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9:FJ59">
    <cfRule type="colorScale" priority="13518">
      <colorScale>
        <cfvo type="min"/>
        <cfvo type="max"/>
        <color rgb="FFFCFCFF"/>
        <color rgb="FF63BE7B"/>
      </colorScale>
    </cfRule>
    <cfRule type="colorScale" priority="13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59">
    <cfRule type="colorScale" priority="13520">
      <colorScale>
        <cfvo type="min"/>
        <cfvo type="max"/>
        <color rgb="FFFCFCFF"/>
        <color rgb="FF63BE7B"/>
      </colorScale>
    </cfRule>
    <cfRule type="colorScale" priority="13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9">
    <cfRule type="colorScale" priority="13787">
      <colorScale>
        <cfvo type="min"/>
        <cfvo type="max"/>
        <color rgb="FFFCFCFF"/>
        <color rgb="FF63BE7B"/>
      </colorScale>
    </cfRule>
    <cfRule type="colorScale" priority="13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59">
    <cfRule type="cellIs" dxfId="2" priority="13522" operator="greaterThan">
      <formula>1</formula>
    </cfRule>
    <cfRule type="colorScale" priority="13523">
      <colorScale>
        <cfvo type="min"/>
        <cfvo type="max"/>
        <color rgb="FFFCFCFF"/>
        <color rgb="FF63BE7B"/>
      </colorScale>
    </cfRule>
    <cfRule type="colorScale" priority="13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59">
    <cfRule type="colorScale" priority="13525">
      <colorScale>
        <cfvo type="min"/>
        <cfvo type="max"/>
        <color rgb="FFFCFCFF"/>
        <color rgb="FF63BE7B"/>
      </colorScale>
    </cfRule>
    <cfRule type="colorScale" priority="13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59">
    <cfRule type="colorScale" priority="13783">
      <colorScale>
        <cfvo type="min"/>
        <cfvo type="max"/>
        <color rgb="FFFCFCFF"/>
        <color rgb="FF63BE7B"/>
      </colorScale>
    </cfRule>
    <cfRule type="colorScale" priority="137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9">
    <cfRule type="cellIs" dxfId="2" priority="13527" operator="greaterThan">
      <formula>1</formula>
    </cfRule>
    <cfRule type="colorScale" priority="13528">
      <colorScale>
        <cfvo type="min"/>
        <cfvo type="max"/>
        <color rgb="FFFCFCFF"/>
        <color rgb="FF63BE7B"/>
      </colorScale>
    </cfRule>
    <cfRule type="colorScale" priority="13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59">
    <cfRule type="colorScale" priority="13530">
      <colorScale>
        <cfvo type="min"/>
        <cfvo type="max"/>
        <color rgb="FFFCFCFF"/>
        <color rgb="FF63BE7B"/>
      </colorScale>
    </cfRule>
    <cfRule type="colorScale" priority="13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59">
    <cfRule type="colorScale" priority="13532">
      <colorScale>
        <cfvo type="min"/>
        <cfvo type="max"/>
        <color rgb="FFFCFCFF"/>
        <color rgb="FF63BE7B"/>
      </colorScale>
    </cfRule>
    <cfRule type="colorScale" priority="13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59">
    <cfRule type="cellIs" dxfId="2" priority="13534" operator="greaterThan">
      <formula>1</formula>
    </cfRule>
    <cfRule type="colorScale" priority="13535">
      <colorScale>
        <cfvo type="min"/>
        <cfvo type="max"/>
        <color rgb="FFFCFCFF"/>
        <color rgb="FF63BE7B"/>
      </colorScale>
    </cfRule>
    <cfRule type="colorScale" priority="135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59">
    <cfRule type="colorScale" priority="13537">
      <colorScale>
        <cfvo type="min"/>
        <cfvo type="max"/>
        <color rgb="FFFCFCFF"/>
        <color rgb="FF63BE7B"/>
      </colorScale>
    </cfRule>
    <cfRule type="colorScale" priority="13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59">
    <cfRule type="colorScale" priority="13539">
      <colorScale>
        <cfvo type="min"/>
        <cfvo type="max"/>
        <color rgb="FFFCFCFF"/>
        <color rgb="FF63BE7B"/>
      </colorScale>
    </cfRule>
    <cfRule type="colorScale" priority="13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59">
    <cfRule type="cellIs" dxfId="2" priority="13541" operator="greaterThan">
      <formula>1</formula>
    </cfRule>
    <cfRule type="colorScale" priority="13542">
      <colorScale>
        <cfvo type="min"/>
        <cfvo type="max"/>
        <color rgb="FFFCFCFF"/>
        <color rgb="FF63BE7B"/>
      </colorScale>
    </cfRule>
    <cfRule type="colorScale" priority="135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59">
    <cfRule type="colorScale" priority="13544">
      <colorScale>
        <cfvo type="min"/>
        <cfvo type="max"/>
        <color rgb="FFFCFCFF"/>
        <color rgb="FF63BE7B"/>
      </colorScale>
    </cfRule>
    <cfRule type="colorScale" priority="135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59">
    <cfRule type="colorScale" priority="13546">
      <colorScale>
        <cfvo type="min"/>
        <cfvo type="max"/>
        <color rgb="FFFCFCFF"/>
        <color rgb="FF63BE7B"/>
      </colorScale>
    </cfRule>
    <cfRule type="colorScale" priority="13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59">
    <cfRule type="cellIs" dxfId="2" priority="13548" operator="greaterThan">
      <formula>1</formula>
    </cfRule>
    <cfRule type="colorScale" priority="13549">
      <colorScale>
        <cfvo type="min"/>
        <cfvo type="max"/>
        <color rgb="FFFCFCFF"/>
        <color rgb="FF63BE7B"/>
      </colorScale>
    </cfRule>
    <cfRule type="colorScale" priority="13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59">
    <cfRule type="colorScale" priority="13551">
      <colorScale>
        <cfvo type="min"/>
        <cfvo type="max"/>
        <color rgb="FFFCFCFF"/>
        <color rgb="FF63BE7B"/>
      </colorScale>
    </cfRule>
    <cfRule type="colorScale" priority="13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59">
    <cfRule type="colorScale" priority="13553">
      <colorScale>
        <cfvo type="min"/>
        <cfvo type="max"/>
        <color rgb="FFFCFCFF"/>
        <color rgb="FF63BE7B"/>
      </colorScale>
    </cfRule>
    <cfRule type="colorScale" priority="13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59">
    <cfRule type="cellIs" dxfId="2" priority="13555" operator="greaterThan">
      <formula>1</formula>
    </cfRule>
    <cfRule type="colorScale" priority="13556">
      <colorScale>
        <cfvo type="min"/>
        <cfvo type="max"/>
        <color rgb="FFFCFCFF"/>
        <color rgb="FF63BE7B"/>
      </colorScale>
    </cfRule>
    <cfRule type="colorScale" priority="135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59">
    <cfRule type="colorScale" priority="13558">
      <colorScale>
        <cfvo type="min"/>
        <cfvo type="max"/>
        <color rgb="FFFCFCFF"/>
        <color rgb="FF63BE7B"/>
      </colorScale>
    </cfRule>
    <cfRule type="colorScale" priority="13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59">
    <cfRule type="colorScale" priority="13560">
      <colorScale>
        <cfvo type="min"/>
        <cfvo type="max"/>
        <color rgb="FFFCFCFF"/>
        <color rgb="FF63BE7B"/>
      </colorScale>
    </cfRule>
    <cfRule type="colorScale" priority="13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59">
    <cfRule type="cellIs" dxfId="2" priority="13562" operator="greaterThan">
      <formula>1</formula>
    </cfRule>
    <cfRule type="colorScale" priority="13563">
      <colorScale>
        <cfvo type="min"/>
        <cfvo type="max"/>
        <color rgb="FFFCFCFF"/>
        <color rgb="FF63BE7B"/>
      </colorScale>
    </cfRule>
    <cfRule type="colorScale" priority="13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59">
    <cfRule type="colorScale" priority="13565">
      <colorScale>
        <cfvo type="min"/>
        <cfvo type="max"/>
        <color rgb="FFFCFCFF"/>
        <color rgb="FF63BE7B"/>
      </colorScale>
    </cfRule>
    <cfRule type="colorScale" priority="13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59">
    <cfRule type="colorScale" priority="13567">
      <colorScale>
        <cfvo type="min"/>
        <cfvo type="max"/>
        <color rgb="FFFCFCFF"/>
        <color rgb="FF63BE7B"/>
      </colorScale>
    </cfRule>
    <cfRule type="colorScale" priority="13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59">
    <cfRule type="cellIs" dxfId="2" priority="13569" operator="greaterThan">
      <formula>1</formula>
    </cfRule>
    <cfRule type="colorScale" priority="13570">
      <colorScale>
        <cfvo type="min"/>
        <cfvo type="max"/>
        <color rgb="FFFCFCFF"/>
        <color rgb="FF63BE7B"/>
      </colorScale>
    </cfRule>
    <cfRule type="colorScale" priority="135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59">
    <cfRule type="colorScale" priority="13572">
      <colorScale>
        <cfvo type="min"/>
        <cfvo type="max"/>
        <color rgb="FFFCFCFF"/>
        <color rgb="FF63BE7B"/>
      </colorScale>
    </cfRule>
    <cfRule type="colorScale" priority="135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59">
    <cfRule type="colorScale" priority="13574">
      <colorScale>
        <cfvo type="min"/>
        <cfvo type="max"/>
        <color rgb="FFFCFCFF"/>
        <color rgb="FF63BE7B"/>
      </colorScale>
    </cfRule>
    <cfRule type="colorScale" priority="13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9">
    <cfRule type="cellIs" dxfId="2" priority="13576" operator="greaterThan">
      <formula>1</formula>
    </cfRule>
    <cfRule type="colorScale" priority="13577">
      <colorScale>
        <cfvo type="min"/>
        <cfvo type="max"/>
        <color rgb="FFFCFCFF"/>
        <color rgb="FF63BE7B"/>
      </colorScale>
    </cfRule>
    <cfRule type="colorScale" priority="135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59">
    <cfRule type="colorScale" priority="13579">
      <colorScale>
        <cfvo type="min"/>
        <cfvo type="max"/>
        <color rgb="FFFCFCFF"/>
        <color rgb="FF63BE7B"/>
      </colorScale>
    </cfRule>
    <cfRule type="colorScale" priority="135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59">
    <cfRule type="colorScale" priority="13581">
      <colorScale>
        <cfvo type="min"/>
        <cfvo type="max"/>
        <color rgb="FFFCFCFF"/>
        <color rgb="FF63BE7B"/>
      </colorScale>
    </cfRule>
    <cfRule type="colorScale" priority="13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59">
    <cfRule type="cellIs" dxfId="2" priority="13583" operator="greaterThan">
      <formula>1</formula>
    </cfRule>
    <cfRule type="colorScale" priority="13584">
      <colorScale>
        <cfvo type="min"/>
        <cfvo type="max"/>
        <color rgb="FFFCFCFF"/>
        <color rgb="FF63BE7B"/>
      </colorScale>
    </cfRule>
    <cfRule type="colorScale" priority="135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59">
    <cfRule type="colorScale" priority="13586">
      <colorScale>
        <cfvo type="min"/>
        <cfvo type="max"/>
        <color rgb="FFFCFCFF"/>
        <color rgb="FF63BE7B"/>
      </colorScale>
    </cfRule>
    <cfRule type="colorScale" priority="135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59">
    <cfRule type="colorScale" priority="13588">
      <colorScale>
        <cfvo type="min"/>
        <cfvo type="max"/>
        <color rgb="FFFCFCFF"/>
        <color rgb="FF63BE7B"/>
      </colorScale>
    </cfRule>
    <cfRule type="colorScale" priority="13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59">
    <cfRule type="cellIs" dxfId="2" priority="13590" operator="greaterThan">
      <formula>1</formula>
    </cfRule>
    <cfRule type="colorScale" priority="13591">
      <colorScale>
        <cfvo type="min"/>
        <cfvo type="max"/>
        <color rgb="FFFCFCFF"/>
        <color rgb="FF63BE7B"/>
      </colorScale>
    </cfRule>
    <cfRule type="colorScale" priority="135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59">
    <cfRule type="colorScale" priority="13593">
      <colorScale>
        <cfvo type="min"/>
        <cfvo type="max"/>
        <color rgb="FFFCFCFF"/>
        <color rgb="FF63BE7B"/>
      </colorScale>
    </cfRule>
    <cfRule type="colorScale" priority="135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59">
    <cfRule type="colorScale" priority="13595">
      <colorScale>
        <cfvo type="min"/>
        <cfvo type="max"/>
        <color rgb="FFFCFCFF"/>
        <color rgb="FF63BE7B"/>
      </colorScale>
    </cfRule>
    <cfRule type="colorScale" priority="135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59">
    <cfRule type="cellIs" dxfId="2" priority="13597" operator="greaterThan">
      <formula>1</formula>
    </cfRule>
    <cfRule type="colorScale" priority="13598">
      <colorScale>
        <cfvo type="min"/>
        <cfvo type="max"/>
        <color rgb="FFFCFCFF"/>
        <color rgb="FF63BE7B"/>
      </colorScale>
    </cfRule>
    <cfRule type="colorScale" priority="135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59">
    <cfRule type="colorScale" priority="13600">
      <colorScale>
        <cfvo type="min"/>
        <cfvo type="max"/>
        <color rgb="FFFCFCFF"/>
        <color rgb="FF63BE7B"/>
      </colorScale>
    </cfRule>
    <cfRule type="colorScale" priority="13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59">
    <cfRule type="colorScale" priority="13602">
      <colorScale>
        <cfvo type="min"/>
        <cfvo type="max"/>
        <color rgb="FFFCFCFF"/>
        <color rgb="FF63BE7B"/>
      </colorScale>
    </cfRule>
    <cfRule type="colorScale" priority="136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59">
    <cfRule type="cellIs" dxfId="2" priority="13604" operator="greaterThan">
      <formula>1</formula>
    </cfRule>
    <cfRule type="colorScale" priority="13605">
      <colorScale>
        <cfvo type="min"/>
        <cfvo type="max"/>
        <color rgb="FFFCFCFF"/>
        <color rgb="FF63BE7B"/>
      </colorScale>
    </cfRule>
    <cfRule type="colorScale" priority="136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59">
    <cfRule type="colorScale" priority="13607">
      <colorScale>
        <cfvo type="min"/>
        <cfvo type="max"/>
        <color rgb="FFFCFCFF"/>
        <color rgb="FF63BE7B"/>
      </colorScale>
    </cfRule>
    <cfRule type="colorScale" priority="136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59">
    <cfRule type="colorScale" priority="13609">
      <colorScale>
        <cfvo type="min"/>
        <cfvo type="max"/>
        <color rgb="FFFCFCFF"/>
        <color rgb="FF63BE7B"/>
      </colorScale>
    </cfRule>
    <cfRule type="colorScale" priority="136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59">
    <cfRule type="cellIs" dxfId="2" priority="13611" operator="greaterThan">
      <formula>1</formula>
    </cfRule>
    <cfRule type="colorScale" priority="13612">
      <colorScale>
        <cfvo type="min"/>
        <cfvo type="max"/>
        <color rgb="FFFCFCFF"/>
        <color rgb="FF63BE7B"/>
      </colorScale>
    </cfRule>
    <cfRule type="colorScale" priority="13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59">
    <cfRule type="colorScale" priority="13614">
      <colorScale>
        <cfvo type="min"/>
        <cfvo type="max"/>
        <color rgb="FFFCFCFF"/>
        <color rgb="FF63BE7B"/>
      </colorScale>
    </cfRule>
    <cfRule type="colorScale" priority="136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59">
    <cfRule type="colorScale" priority="13616">
      <colorScale>
        <cfvo type="min"/>
        <cfvo type="max"/>
        <color rgb="FFFCFCFF"/>
        <color rgb="FF63BE7B"/>
      </colorScale>
    </cfRule>
    <cfRule type="colorScale" priority="136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59">
    <cfRule type="cellIs" dxfId="2" priority="13618" operator="greaterThan">
      <formula>1</formula>
    </cfRule>
    <cfRule type="colorScale" priority="13619">
      <colorScale>
        <cfvo type="min"/>
        <cfvo type="max"/>
        <color rgb="FFFCFCFF"/>
        <color rgb="FF63BE7B"/>
      </colorScale>
    </cfRule>
    <cfRule type="colorScale" priority="13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59">
    <cfRule type="colorScale" priority="13621">
      <colorScale>
        <cfvo type="min"/>
        <cfvo type="max"/>
        <color rgb="FFFCFCFF"/>
        <color rgb="FF63BE7B"/>
      </colorScale>
    </cfRule>
    <cfRule type="colorScale" priority="136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59">
    <cfRule type="colorScale" priority="13623">
      <colorScale>
        <cfvo type="min"/>
        <cfvo type="max"/>
        <color rgb="FFFCFCFF"/>
        <color rgb="FF63BE7B"/>
      </colorScale>
    </cfRule>
    <cfRule type="colorScale" priority="136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59">
    <cfRule type="cellIs" dxfId="2" priority="13625" operator="greaterThan">
      <formula>1</formula>
    </cfRule>
    <cfRule type="colorScale" priority="13626">
      <colorScale>
        <cfvo type="min"/>
        <cfvo type="max"/>
        <color rgb="FFFCFCFF"/>
        <color rgb="FF63BE7B"/>
      </colorScale>
    </cfRule>
    <cfRule type="colorScale" priority="13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59">
    <cfRule type="colorScale" priority="13628">
      <colorScale>
        <cfvo type="min"/>
        <cfvo type="max"/>
        <color rgb="FFFCFCFF"/>
        <color rgb="FF63BE7B"/>
      </colorScale>
    </cfRule>
    <cfRule type="colorScale" priority="136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59">
    <cfRule type="colorScale" priority="13630">
      <colorScale>
        <cfvo type="min"/>
        <cfvo type="max"/>
        <color rgb="FFFCFCFF"/>
        <color rgb="FF63BE7B"/>
      </colorScale>
    </cfRule>
    <cfRule type="colorScale" priority="136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59">
    <cfRule type="cellIs" dxfId="2" priority="13632" operator="greaterThan">
      <formula>1</formula>
    </cfRule>
    <cfRule type="colorScale" priority="13633">
      <colorScale>
        <cfvo type="min"/>
        <cfvo type="max"/>
        <color rgb="FFFCFCFF"/>
        <color rgb="FF63BE7B"/>
      </colorScale>
    </cfRule>
    <cfRule type="colorScale" priority="13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59">
    <cfRule type="colorScale" priority="13635">
      <colorScale>
        <cfvo type="min"/>
        <cfvo type="max"/>
        <color rgb="FFFCFCFF"/>
        <color rgb="FF63BE7B"/>
      </colorScale>
    </cfRule>
    <cfRule type="colorScale" priority="136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59">
    <cfRule type="colorScale" priority="13637">
      <colorScale>
        <cfvo type="min"/>
        <cfvo type="max"/>
        <color rgb="FFFCFCFF"/>
        <color rgb="FF63BE7B"/>
      </colorScale>
    </cfRule>
    <cfRule type="colorScale" priority="136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59">
    <cfRule type="cellIs" dxfId="2" priority="13639" operator="greaterThan">
      <formula>1</formula>
    </cfRule>
    <cfRule type="colorScale" priority="13640">
      <colorScale>
        <cfvo type="min"/>
        <cfvo type="max"/>
        <color rgb="FFFCFCFF"/>
        <color rgb="FF63BE7B"/>
      </colorScale>
    </cfRule>
    <cfRule type="colorScale" priority="13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59">
    <cfRule type="colorScale" priority="13642">
      <colorScale>
        <cfvo type="min"/>
        <cfvo type="max"/>
        <color rgb="FFFCFCFF"/>
        <color rgb="FF63BE7B"/>
      </colorScale>
    </cfRule>
    <cfRule type="colorScale" priority="136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59">
    <cfRule type="colorScale" priority="13644">
      <colorScale>
        <cfvo type="min"/>
        <cfvo type="max"/>
        <color rgb="FFFCFCFF"/>
        <color rgb="FF63BE7B"/>
      </colorScale>
    </cfRule>
    <cfRule type="colorScale" priority="136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59">
    <cfRule type="cellIs" dxfId="2" priority="13646" operator="greaterThan">
      <formula>1</formula>
    </cfRule>
    <cfRule type="colorScale" priority="13647">
      <colorScale>
        <cfvo type="min"/>
        <cfvo type="max"/>
        <color rgb="FFFCFCFF"/>
        <color rgb="FF63BE7B"/>
      </colorScale>
    </cfRule>
    <cfRule type="colorScale" priority="13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59">
    <cfRule type="cellIs" dxfId="2" priority="13649" operator="greaterThan">
      <formula>1</formula>
    </cfRule>
    <cfRule type="colorScale" priority="13650">
      <colorScale>
        <cfvo type="min"/>
        <cfvo type="max"/>
        <color rgb="FFFCFCFF"/>
        <color rgb="FF63BE7B"/>
      </colorScale>
    </cfRule>
    <cfRule type="colorScale" priority="13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59">
    <cfRule type="colorScale" priority="13466">
      <colorScale>
        <cfvo type="min"/>
        <cfvo type="max"/>
        <color rgb="FFFCFCFF"/>
        <color rgb="FF63BE7B"/>
      </colorScale>
    </cfRule>
    <cfRule type="colorScale" priority="13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59:HY59">
    <cfRule type="colorScale" priority="13652">
      <colorScale>
        <cfvo type="min"/>
        <cfvo type="max"/>
        <color rgb="FFFCFCFF"/>
        <color rgb="FF63BE7B"/>
      </colorScale>
    </cfRule>
    <cfRule type="colorScale" priority="13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59">
    <cfRule type="colorScale" priority="13654">
      <colorScale>
        <cfvo type="min"/>
        <cfvo type="max"/>
        <color rgb="FFFCFCFF"/>
        <color rgb="FF63BE7B"/>
      </colorScale>
    </cfRule>
    <cfRule type="colorScale" priority="13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9">
    <cfRule type="colorScale" priority="13789">
      <colorScale>
        <cfvo type="min"/>
        <cfvo type="max"/>
        <color rgb="FFFCFCFF"/>
        <color rgb="FF63BE7B"/>
      </colorScale>
    </cfRule>
    <cfRule type="colorScale" priority="13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59">
    <cfRule type="cellIs" dxfId="2" priority="13656" operator="greaterThan">
      <formula>1</formula>
    </cfRule>
    <cfRule type="colorScale" priority="13657">
      <colorScale>
        <cfvo type="min"/>
        <cfvo type="max"/>
        <color rgb="FFFCFCFF"/>
        <color rgb="FF63BE7B"/>
      </colorScale>
    </cfRule>
    <cfRule type="colorScale" priority="136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59">
    <cfRule type="colorScale" priority="13659">
      <colorScale>
        <cfvo type="min"/>
        <cfvo type="max"/>
        <color rgb="FFFCFCFF"/>
        <color rgb="FF63BE7B"/>
      </colorScale>
    </cfRule>
    <cfRule type="colorScale" priority="13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9">
    <cfRule type="colorScale" priority="13785">
      <colorScale>
        <cfvo type="min"/>
        <cfvo type="max"/>
        <color rgb="FFFCFCFF"/>
        <color rgb="FF63BE7B"/>
      </colorScale>
    </cfRule>
    <cfRule type="colorScale" priority="137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59">
    <cfRule type="cellIs" dxfId="2" priority="13661" operator="greaterThan">
      <formula>1</formula>
    </cfRule>
    <cfRule type="colorScale" priority="13662">
      <colorScale>
        <cfvo type="min"/>
        <cfvo type="max"/>
        <color rgb="FFFCFCFF"/>
        <color rgb="FF63BE7B"/>
      </colorScale>
    </cfRule>
    <cfRule type="colorScale" priority="136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59">
    <cfRule type="colorScale" priority="13664">
      <colorScale>
        <cfvo type="min"/>
        <cfvo type="max"/>
        <color rgb="FFFCFCFF"/>
        <color rgb="FF63BE7B"/>
      </colorScale>
    </cfRule>
    <cfRule type="colorScale" priority="13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59">
    <cfRule type="colorScale" priority="13666">
      <colorScale>
        <cfvo type="min"/>
        <cfvo type="max"/>
        <color rgb="FFFCFCFF"/>
        <color rgb="FF63BE7B"/>
      </colorScale>
    </cfRule>
    <cfRule type="colorScale" priority="13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59">
    <cfRule type="cellIs" dxfId="2" priority="13668" operator="greaterThan">
      <formula>1</formula>
    </cfRule>
    <cfRule type="colorScale" priority="13669">
      <colorScale>
        <cfvo type="min"/>
        <cfvo type="max"/>
        <color rgb="FFFCFCFF"/>
        <color rgb="FF63BE7B"/>
      </colorScale>
    </cfRule>
    <cfRule type="colorScale" priority="136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59">
    <cfRule type="colorScale" priority="13671">
      <colorScale>
        <cfvo type="min"/>
        <cfvo type="max"/>
        <color rgb="FFFCFCFF"/>
        <color rgb="FF63BE7B"/>
      </colorScale>
    </cfRule>
    <cfRule type="colorScale" priority="136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59">
    <cfRule type="colorScale" priority="13673">
      <colorScale>
        <cfvo type="min"/>
        <cfvo type="max"/>
        <color rgb="FFFCFCFF"/>
        <color rgb="FF63BE7B"/>
      </colorScale>
    </cfRule>
    <cfRule type="colorScale" priority="13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59">
    <cfRule type="cellIs" dxfId="2" priority="13675" operator="greaterThan">
      <formula>1</formula>
    </cfRule>
    <cfRule type="colorScale" priority="13676">
      <colorScale>
        <cfvo type="min"/>
        <cfvo type="max"/>
        <color rgb="FFFCFCFF"/>
        <color rgb="FF63BE7B"/>
      </colorScale>
    </cfRule>
    <cfRule type="colorScale" priority="13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59">
    <cfRule type="colorScale" priority="13678">
      <colorScale>
        <cfvo type="min"/>
        <cfvo type="max"/>
        <color rgb="FFFCFCFF"/>
        <color rgb="FF63BE7B"/>
      </colorScale>
    </cfRule>
    <cfRule type="colorScale" priority="13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59">
    <cfRule type="colorScale" priority="13680">
      <colorScale>
        <cfvo type="min"/>
        <cfvo type="max"/>
        <color rgb="FFFCFCFF"/>
        <color rgb="FF63BE7B"/>
      </colorScale>
    </cfRule>
    <cfRule type="colorScale" priority="13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59">
    <cfRule type="cellIs" dxfId="2" priority="13682" operator="greaterThan">
      <formula>1</formula>
    </cfRule>
    <cfRule type="colorScale" priority="13683">
      <colorScale>
        <cfvo type="min"/>
        <cfvo type="max"/>
        <color rgb="FFFCFCFF"/>
        <color rgb="FF63BE7B"/>
      </colorScale>
    </cfRule>
    <cfRule type="colorScale" priority="136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59">
    <cfRule type="colorScale" priority="13685">
      <colorScale>
        <cfvo type="min"/>
        <cfvo type="max"/>
        <color rgb="FFFCFCFF"/>
        <color rgb="FF63BE7B"/>
      </colorScale>
    </cfRule>
    <cfRule type="colorScale" priority="136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59">
    <cfRule type="colorScale" priority="13687">
      <colorScale>
        <cfvo type="min"/>
        <cfvo type="max"/>
        <color rgb="FFFCFCFF"/>
        <color rgb="FF63BE7B"/>
      </colorScale>
    </cfRule>
    <cfRule type="colorScale" priority="13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59">
    <cfRule type="cellIs" dxfId="2" priority="13689" operator="greaterThan">
      <formula>1</formula>
    </cfRule>
    <cfRule type="colorScale" priority="13690">
      <colorScale>
        <cfvo type="min"/>
        <cfvo type="max"/>
        <color rgb="FFFCFCFF"/>
        <color rgb="FF63BE7B"/>
      </colorScale>
    </cfRule>
    <cfRule type="colorScale" priority="136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59">
    <cfRule type="colorScale" priority="13692">
      <colorScale>
        <cfvo type="min"/>
        <cfvo type="max"/>
        <color rgb="FFFCFCFF"/>
        <color rgb="FF63BE7B"/>
      </colorScale>
    </cfRule>
    <cfRule type="colorScale" priority="13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59">
    <cfRule type="colorScale" priority="13694">
      <colorScale>
        <cfvo type="min"/>
        <cfvo type="max"/>
        <color rgb="FFFCFCFF"/>
        <color rgb="FF63BE7B"/>
      </colorScale>
    </cfRule>
    <cfRule type="colorScale" priority="136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59">
    <cfRule type="cellIs" dxfId="2" priority="13696" operator="greaterThan">
      <formula>1</formula>
    </cfRule>
    <cfRule type="colorScale" priority="13697">
      <colorScale>
        <cfvo type="min"/>
        <cfvo type="max"/>
        <color rgb="FFFCFCFF"/>
        <color rgb="FF63BE7B"/>
      </colorScale>
    </cfRule>
    <cfRule type="colorScale" priority="136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59">
    <cfRule type="colorScale" priority="13699">
      <colorScale>
        <cfvo type="min"/>
        <cfvo type="max"/>
        <color rgb="FFFCFCFF"/>
        <color rgb="FF63BE7B"/>
      </colorScale>
    </cfRule>
    <cfRule type="colorScale" priority="137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59">
    <cfRule type="colorScale" priority="13701">
      <colorScale>
        <cfvo type="min"/>
        <cfvo type="max"/>
        <color rgb="FFFCFCFF"/>
        <color rgb="FF63BE7B"/>
      </colorScale>
    </cfRule>
    <cfRule type="colorScale" priority="13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59">
    <cfRule type="cellIs" dxfId="2" priority="13703" operator="greaterThan">
      <formula>1</formula>
    </cfRule>
    <cfRule type="colorScale" priority="13704">
      <colorScale>
        <cfvo type="min"/>
        <cfvo type="max"/>
        <color rgb="FFFCFCFF"/>
        <color rgb="FF63BE7B"/>
      </colorScale>
    </cfRule>
    <cfRule type="colorScale" priority="137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59">
    <cfRule type="colorScale" priority="13706">
      <colorScale>
        <cfvo type="min"/>
        <cfvo type="max"/>
        <color rgb="FFFCFCFF"/>
        <color rgb="FF63BE7B"/>
      </colorScale>
    </cfRule>
    <cfRule type="colorScale" priority="137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59">
    <cfRule type="colorScale" priority="13708">
      <colorScale>
        <cfvo type="min"/>
        <cfvo type="max"/>
        <color rgb="FFFCFCFF"/>
        <color rgb="FF63BE7B"/>
      </colorScale>
    </cfRule>
    <cfRule type="colorScale" priority="137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59">
    <cfRule type="cellIs" dxfId="2" priority="13710" operator="greaterThan">
      <formula>1</formula>
    </cfRule>
    <cfRule type="colorScale" priority="13711">
      <colorScale>
        <cfvo type="min"/>
        <cfvo type="max"/>
        <color rgb="FFFCFCFF"/>
        <color rgb="FF63BE7B"/>
      </colorScale>
    </cfRule>
    <cfRule type="colorScale" priority="137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59">
    <cfRule type="colorScale" priority="13713">
      <colorScale>
        <cfvo type="min"/>
        <cfvo type="max"/>
        <color rgb="FFFCFCFF"/>
        <color rgb="FF63BE7B"/>
      </colorScale>
    </cfRule>
    <cfRule type="colorScale" priority="13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59">
    <cfRule type="colorScale" priority="13715">
      <colorScale>
        <cfvo type="min"/>
        <cfvo type="max"/>
        <color rgb="FFFCFCFF"/>
        <color rgb="FF63BE7B"/>
      </colorScale>
    </cfRule>
    <cfRule type="colorScale" priority="13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59">
    <cfRule type="cellIs" dxfId="2" priority="13717" operator="greaterThan">
      <formula>1</formula>
    </cfRule>
    <cfRule type="colorScale" priority="13718">
      <colorScale>
        <cfvo type="min"/>
        <cfvo type="max"/>
        <color rgb="FFFCFCFF"/>
        <color rgb="FF63BE7B"/>
      </colorScale>
    </cfRule>
    <cfRule type="colorScale" priority="13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59">
    <cfRule type="colorScale" priority="13720">
      <colorScale>
        <cfvo type="min"/>
        <cfvo type="max"/>
        <color rgb="FFFCFCFF"/>
        <color rgb="FF63BE7B"/>
      </colorScale>
    </cfRule>
    <cfRule type="colorScale" priority="137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59">
    <cfRule type="colorScale" priority="13722">
      <colorScale>
        <cfvo type="min"/>
        <cfvo type="max"/>
        <color rgb="FFFCFCFF"/>
        <color rgb="FF63BE7B"/>
      </colorScale>
    </cfRule>
    <cfRule type="colorScale" priority="137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59">
    <cfRule type="cellIs" dxfId="2" priority="13724" operator="greaterThan">
      <formula>1</formula>
    </cfRule>
    <cfRule type="colorScale" priority="13725">
      <colorScale>
        <cfvo type="min"/>
        <cfvo type="max"/>
        <color rgb="FFFCFCFF"/>
        <color rgb="FF63BE7B"/>
      </colorScale>
    </cfRule>
    <cfRule type="colorScale" priority="137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59">
    <cfRule type="colorScale" priority="13727">
      <colorScale>
        <cfvo type="min"/>
        <cfvo type="max"/>
        <color rgb="FFFCFCFF"/>
        <color rgb="FF63BE7B"/>
      </colorScale>
    </cfRule>
    <cfRule type="colorScale" priority="137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59">
    <cfRule type="colorScale" priority="13729">
      <colorScale>
        <cfvo type="min"/>
        <cfvo type="max"/>
        <color rgb="FFFCFCFF"/>
        <color rgb="FF63BE7B"/>
      </colorScale>
    </cfRule>
    <cfRule type="colorScale" priority="137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59">
    <cfRule type="cellIs" dxfId="2" priority="13731" operator="greaterThan">
      <formula>1</formula>
    </cfRule>
    <cfRule type="colorScale" priority="13732">
      <colorScale>
        <cfvo type="min"/>
        <cfvo type="max"/>
        <color rgb="FFFCFCFF"/>
        <color rgb="FF63BE7B"/>
      </colorScale>
    </cfRule>
    <cfRule type="colorScale" priority="137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59">
    <cfRule type="colorScale" priority="13734">
      <colorScale>
        <cfvo type="min"/>
        <cfvo type="max"/>
        <color rgb="FFFCFCFF"/>
        <color rgb="FF63BE7B"/>
      </colorScale>
    </cfRule>
    <cfRule type="colorScale" priority="137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59">
    <cfRule type="colorScale" priority="13736">
      <colorScale>
        <cfvo type="min"/>
        <cfvo type="max"/>
        <color rgb="FFFCFCFF"/>
        <color rgb="FF63BE7B"/>
      </colorScale>
    </cfRule>
    <cfRule type="colorScale" priority="137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59">
    <cfRule type="cellIs" dxfId="2" priority="13738" operator="greaterThan">
      <formula>1</formula>
    </cfRule>
    <cfRule type="colorScale" priority="13739">
      <colorScale>
        <cfvo type="min"/>
        <cfvo type="max"/>
        <color rgb="FFFCFCFF"/>
        <color rgb="FF63BE7B"/>
      </colorScale>
    </cfRule>
    <cfRule type="colorScale" priority="137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59">
    <cfRule type="colorScale" priority="13741">
      <colorScale>
        <cfvo type="min"/>
        <cfvo type="max"/>
        <color rgb="FFFCFCFF"/>
        <color rgb="FF63BE7B"/>
      </colorScale>
    </cfRule>
    <cfRule type="colorScale" priority="137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59">
    <cfRule type="colorScale" priority="13743">
      <colorScale>
        <cfvo type="min"/>
        <cfvo type="max"/>
        <color rgb="FFFCFCFF"/>
        <color rgb="FF63BE7B"/>
      </colorScale>
    </cfRule>
    <cfRule type="colorScale" priority="137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59">
    <cfRule type="cellIs" dxfId="2" priority="13745" operator="greaterThan">
      <formula>1</formula>
    </cfRule>
    <cfRule type="colorScale" priority="13746">
      <colorScale>
        <cfvo type="min"/>
        <cfvo type="max"/>
        <color rgb="FFFCFCFF"/>
        <color rgb="FF63BE7B"/>
      </colorScale>
    </cfRule>
    <cfRule type="colorScale" priority="137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59">
    <cfRule type="colorScale" priority="13748">
      <colorScale>
        <cfvo type="min"/>
        <cfvo type="max"/>
        <color rgb="FFFCFCFF"/>
        <color rgb="FF63BE7B"/>
      </colorScale>
    </cfRule>
    <cfRule type="colorScale" priority="137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59">
    <cfRule type="colorScale" priority="13750">
      <colorScale>
        <cfvo type="min"/>
        <cfvo type="max"/>
        <color rgb="FFFCFCFF"/>
        <color rgb="FF63BE7B"/>
      </colorScale>
    </cfRule>
    <cfRule type="colorScale" priority="137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59">
    <cfRule type="cellIs" dxfId="2" priority="13752" operator="greaterThan">
      <formula>1</formula>
    </cfRule>
    <cfRule type="colorScale" priority="13753">
      <colorScale>
        <cfvo type="min"/>
        <cfvo type="max"/>
        <color rgb="FFFCFCFF"/>
        <color rgb="FF63BE7B"/>
      </colorScale>
    </cfRule>
    <cfRule type="colorScale" priority="137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59">
    <cfRule type="colorScale" priority="13755">
      <colorScale>
        <cfvo type="min"/>
        <cfvo type="max"/>
        <color rgb="FFFCFCFF"/>
        <color rgb="FF63BE7B"/>
      </colorScale>
    </cfRule>
    <cfRule type="colorScale" priority="137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59">
    <cfRule type="colorScale" priority="13757">
      <colorScale>
        <cfvo type="min"/>
        <cfvo type="max"/>
        <color rgb="FFFCFCFF"/>
        <color rgb="FF63BE7B"/>
      </colorScale>
    </cfRule>
    <cfRule type="colorScale" priority="137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59">
    <cfRule type="cellIs" dxfId="2" priority="13759" operator="greaterThan">
      <formula>1</formula>
    </cfRule>
    <cfRule type="colorScale" priority="13760">
      <colorScale>
        <cfvo type="min"/>
        <cfvo type="max"/>
        <color rgb="FFFCFCFF"/>
        <color rgb="FF63BE7B"/>
      </colorScale>
    </cfRule>
    <cfRule type="colorScale" priority="137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59">
    <cfRule type="colorScale" priority="13762">
      <colorScale>
        <cfvo type="min"/>
        <cfvo type="max"/>
        <color rgb="FFFCFCFF"/>
        <color rgb="FF63BE7B"/>
      </colorScale>
    </cfRule>
    <cfRule type="colorScale" priority="137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59">
    <cfRule type="colorScale" priority="13764">
      <colorScale>
        <cfvo type="min"/>
        <cfvo type="max"/>
        <color rgb="FFFCFCFF"/>
        <color rgb="FF63BE7B"/>
      </colorScale>
    </cfRule>
    <cfRule type="colorScale" priority="137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59">
    <cfRule type="cellIs" dxfId="2" priority="13766" operator="greaterThan">
      <formula>1</formula>
    </cfRule>
    <cfRule type="colorScale" priority="13767">
      <colorScale>
        <cfvo type="min"/>
        <cfvo type="max"/>
        <color rgb="FFFCFCFF"/>
        <color rgb="FF63BE7B"/>
      </colorScale>
    </cfRule>
    <cfRule type="colorScale" priority="137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59">
    <cfRule type="colorScale" priority="13769">
      <colorScale>
        <cfvo type="min"/>
        <cfvo type="max"/>
        <color rgb="FFFCFCFF"/>
        <color rgb="FF63BE7B"/>
      </colorScale>
    </cfRule>
    <cfRule type="colorScale" priority="137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59">
    <cfRule type="colorScale" priority="13771">
      <colorScale>
        <cfvo type="min"/>
        <cfvo type="max"/>
        <color rgb="FFFCFCFF"/>
        <color rgb="FF63BE7B"/>
      </colorScale>
    </cfRule>
    <cfRule type="colorScale" priority="137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59">
    <cfRule type="cellIs" dxfId="2" priority="13773" operator="greaterThan">
      <formula>1</formula>
    </cfRule>
    <cfRule type="colorScale" priority="13774">
      <colorScale>
        <cfvo type="min"/>
        <cfvo type="max"/>
        <color rgb="FFFCFCFF"/>
        <color rgb="FF63BE7B"/>
      </colorScale>
    </cfRule>
    <cfRule type="colorScale" priority="137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59">
    <cfRule type="colorScale" priority="13776">
      <colorScale>
        <cfvo type="min"/>
        <cfvo type="max"/>
        <color rgb="FFFCFCFF"/>
        <color rgb="FF63BE7B"/>
      </colorScale>
    </cfRule>
    <cfRule type="colorScale" priority="137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59">
    <cfRule type="colorScale" priority="13778">
      <colorScale>
        <cfvo type="min"/>
        <cfvo type="max"/>
        <color rgb="FFFCFCFF"/>
        <color rgb="FF63BE7B"/>
      </colorScale>
    </cfRule>
    <cfRule type="colorScale" priority="137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59">
    <cfRule type="cellIs" dxfId="2" priority="13780" operator="greaterThan">
      <formula>1</formula>
    </cfRule>
    <cfRule type="colorScale" priority="13781">
      <colorScale>
        <cfvo type="min"/>
        <cfvo type="max"/>
        <color rgb="FFFCFCFF"/>
        <color rgb="FF63BE7B"/>
      </colorScale>
    </cfRule>
    <cfRule type="colorScale" priority="137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59:LF59">
    <cfRule type="containsText" dxfId="0" priority="13507" operator="between" text=" ">
      <formula>NOT(ISERROR(SEARCH(" ",KF59)))</formula>
    </cfRule>
    <cfRule type="containsText" dxfId="1" priority="13508" operator="between" text=" ">
      <formula>NOT(ISERROR(SEARCH(" ",KF59)))</formula>
    </cfRule>
  </conditionalFormatting>
  <conditionalFormatting sqref="KI59:LB59">
    <cfRule type="cellIs" dxfId="2" priority="13468" operator="greaterThan">
      <formula>0.31</formula>
    </cfRule>
    <cfRule type="cellIs" dxfId="2" priority="13469" operator="greaterThan">
      <formula>0.31</formula>
    </cfRule>
    <cfRule type="cellIs" dxfId="2" priority="13470" operator="greaterThan">
      <formula>0.31</formula>
    </cfRule>
    <cfRule type="cellIs" dxfId="2" priority="13471" operator="greaterThan">
      <formula>0.3</formula>
    </cfRule>
    <cfRule type="cellIs" dxfId="2" priority="13472" operator="greaterThan">
      <formula>1</formula>
    </cfRule>
    <cfRule type="cellIs" dxfId="5" priority="13473" operator="equal">
      <formula>0</formula>
    </cfRule>
  </conditionalFormatting>
  <conditionalFormatting sqref="LN59">
    <cfRule type="containsText" dxfId="0" priority="514" operator="between" text=" ">
      <formula>NOT(ISERROR(SEARCH(" ",LN59)))</formula>
    </cfRule>
    <cfRule type="containsText" dxfId="1" priority="515" operator="between" text=" ">
      <formula>NOT(ISERROR(SEARCH(" ",LN59)))</formula>
    </cfRule>
  </conditionalFormatting>
  <conditionalFormatting sqref="PE59">
    <cfRule type="containsText" dxfId="0" priority="130" operator="between" text=" ">
      <formula>NOT(ISERROR(SEARCH(" ",PE59)))</formula>
    </cfRule>
    <cfRule type="containsText" dxfId="1" priority="131" operator="between" text=" ">
      <formula>NOT(ISERROR(SEARCH(" ",PE59)))</formula>
    </cfRule>
  </conditionalFormatting>
  <conditionalFormatting sqref="A60">
    <cfRule type="containsText" dxfId="0" priority="15229" operator="between" text=" ">
      <formula>NOT(ISERROR(SEARCH(" ",A60)))</formula>
    </cfRule>
    <cfRule type="containsText" dxfId="1" priority="15230" operator="between" text=" ">
      <formula>NOT(ISERROR(SEARCH(" ",A60)))</formula>
    </cfRule>
  </conditionalFormatting>
  <conditionalFormatting sqref="C60">
    <cfRule type="containsText" dxfId="0" priority="15227" operator="between" text=" ">
      <formula>NOT(ISERROR(SEARCH(" ",C60)))</formula>
    </cfRule>
    <cfRule type="containsText" dxfId="1" priority="15228" operator="between" text=" ">
      <formula>NOT(ISERROR(SEARCH(" ",C60)))</formula>
    </cfRule>
  </conditionalFormatting>
  <conditionalFormatting sqref="D60:E60">
    <cfRule type="containsText" dxfId="0" priority="15225" operator="between" text=" ">
      <formula>NOT(ISERROR(SEARCH(" ",D60)))</formula>
    </cfRule>
    <cfRule type="containsText" dxfId="1" priority="15226" operator="between" text=" ">
      <formula>NOT(ISERROR(SEARCH(" ",D60)))</formula>
    </cfRule>
  </conditionalFormatting>
  <conditionalFormatting sqref="F60">
    <cfRule type="containsText" dxfId="0" priority="15199" operator="between" text=" ">
      <formula>NOT(ISERROR(SEARCH(" ",F60)))</formula>
    </cfRule>
    <cfRule type="containsText" dxfId="1" priority="15200" operator="between" text=" ">
      <formula>NOT(ISERROR(SEARCH(" ",F60)))</formula>
    </cfRule>
  </conditionalFormatting>
  <conditionalFormatting sqref="AU60">
    <cfRule type="cellIs" dxfId="4" priority="9092" operator="equal">
      <formula>0</formula>
    </cfRule>
    <cfRule type="containsText" dxfId="0" priority="9093" operator="between" text=" ">
      <formula>NOT(ISERROR(SEARCH(" ",AU60)))</formula>
    </cfRule>
    <cfRule type="containsText" dxfId="1" priority="9094" operator="between" text=" ">
      <formula>NOT(ISERROR(SEARCH(" ",AU60)))</formula>
    </cfRule>
  </conditionalFormatting>
  <conditionalFormatting sqref="BO60">
    <cfRule type="containsText" dxfId="0" priority="13808" operator="between" text=" ">
      <formula>NOT(ISERROR(SEARCH(" ",BO60)))</formula>
    </cfRule>
    <cfRule type="containsText" dxfId="1" priority="13809" operator="between" text=" ">
      <formula>NOT(ISERROR(SEARCH(" ",BO60)))</formula>
    </cfRule>
  </conditionalFormatting>
  <conditionalFormatting sqref="BQ60">
    <cfRule type="containsText" dxfId="0" priority="14870" operator="between" text=" ">
      <formula>NOT(ISERROR(SEARCH(" ",BQ60)))</formula>
    </cfRule>
    <cfRule type="containsText" dxfId="1" priority="14871" operator="between" text=" ">
      <formula>NOT(ISERROR(SEARCH(" ",BQ60)))</formula>
    </cfRule>
  </conditionalFormatting>
  <conditionalFormatting sqref="DG60:DI60">
    <cfRule type="cellIs" dxfId="2" priority="954" operator="equal">
      <formula>1</formula>
    </cfRule>
  </conditionalFormatting>
  <conditionalFormatting sqref="DX60">
    <cfRule type="containsText" dxfId="0" priority="9182" operator="between" text=" ">
      <formula>NOT(ISERROR(SEARCH(" ",DX60)))</formula>
    </cfRule>
    <cfRule type="containsText" dxfId="1" priority="9183" operator="between" text=" ">
      <formula>NOT(ISERROR(SEARCH(" ",DX60)))</formula>
    </cfRule>
    <cfRule type="containsText" dxfId="0" priority="9184" operator="between" text=" ">
      <formula>NOT(ISERROR(SEARCH(" ",DX60)))</formula>
    </cfRule>
    <cfRule type="containsText" dxfId="1" priority="9185" operator="between" text=" ">
      <formula>NOT(ISERROR(SEARCH(" ",DX60)))</formula>
    </cfRule>
  </conditionalFormatting>
  <conditionalFormatting sqref="LN60">
    <cfRule type="containsText" dxfId="0" priority="538" operator="between" text=" ">
      <formula>NOT(ISERROR(SEARCH(" ",LN60)))</formula>
    </cfRule>
    <cfRule type="containsText" dxfId="1" priority="539" operator="between" text=" ">
      <formula>NOT(ISERROR(SEARCH(" ",LN60)))</formula>
    </cfRule>
  </conditionalFormatting>
  <conditionalFormatting sqref="PE60">
    <cfRule type="containsText" dxfId="0" priority="144" operator="between" text=" ">
      <formula>NOT(ISERROR(SEARCH(" ",PE60)))</formula>
    </cfRule>
    <cfRule type="containsText" dxfId="1" priority="145" operator="between" text=" ">
      <formula>NOT(ISERROR(SEARCH(" ",PE60)))</formula>
    </cfRule>
  </conditionalFormatting>
  <conditionalFormatting sqref="F61">
    <cfRule type="containsText" dxfId="0" priority="12793" operator="between" text=" ">
      <formula>NOT(ISERROR(SEARCH(" ",F61)))</formula>
    </cfRule>
    <cfRule type="containsText" dxfId="1" priority="12794" operator="between" text=" ">
      <formula>NOT(ISERROR(SEARCH(" ",F61)))</formula>
    </cfRule>
  </conditionalFormatting>
  <conditionalFormatting sqref="G61">
    <cfRule type="containsText" dxfId="0" priority="12778" operator="between" text=" ">
      <formula>NOT(ISERROR(SEARCH(" ",G61)))</formula>
    </cfRule>
    <cfRule type="containsText" dxfId="1" priority="12779" operator="between" text=" ">
      <formula>NOT(ISERROR(SEARCH(" ",G61)))</formula>
    </cfRule>
  </conditionalFormatting>
  <conditionalFormatting sqref="H61">
    <cfRule type="containsText" dxfId="0" priority="12804" operator="between" text=" ">
      <formula>NOT(ISERROR(SEARCH(" ",H61)))</formula>
    </cfRule>
    <cfRule type="containsText" dxfId="1" priority="12805" operator="between" text=" ">
      <formula>NOT(ISERROR(SEARCH(" ",H61)))</formula>
    </cfRule>
  </conditionalFormatting>
  <conditionalFormatting sqref="X61">
    <cfRule type="colorScale" priority="12828">
      <colorScale>
        <cfvo type="min"/>
        <cfvo type="max"/>
        <color rgb="FFFCFCFF"/>
        <color rgb="FF63BE7B"/>
      </colorScale>
    </cfRule>
    <cfRule type="colorScale" priority="128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61">
    <cfRule type="cellIs" dxfId="2" priority="12810" operator="greaterThan">
      <formula>1</formula>
    </cfRule>
    <cfRule type="containsText" dxfId="0" priority="12811" operator="between" text=" ">
      <formula>NOT(ISERROR(SEARCH(" ",AE61)))</formula>
    </cfRule>
    <cfRule type="containsText" dxfId="1" priority="12812" operator="between" text=" ">
      <formula>NOT(ISERROR(SEARCH(" ",AE61)))</formula>
    </cfRule>
  </conditionalFormatting>
  <conditionalFormatting sqref="AI61">
    <cfRule type="cellIs" dxfId="2" priority="12796" operator="equal">
      <formula>0</formula>
    </cfRule>
    <cfRule type="cellIs" dxfId="2" priority="12797" operator="greaterThan">
      <formula>1</formula>
    </cfRule>
    <cfRule type="containsText" dxfId="0" priority="12798" operator="between" text=" ">
      <formula>NOT(ISERROR(SEARCH(" ",AI61)))</formula>
    </cfRule>
    <cfRule type="containsText" dxfId="1" priority="12799" operator="between" text=" ">
      <formula>NOT(ISERROR(SEARCH(" ",AI61)))</formula>
    </cfRule>
  </conditionalFormatting>
  <conditionalFormatting sqref="AJ61">
    <cfRule type="cellIs" dxfId="4" priority="12773" operator="equal">
      <formula>0</formula>
    </cfRule>
    <cfRule type="cellIs" dxfId="2" priority="12774" operator="equal">
      <formula>0</formula>
    </cfRule>
    <cfRule type="cellIs" dxfId="2" priority="12775" operator="greaterThan">
      <formula>1</formula>
    </cfRule>
    <cfRule type="containsText" dxfId="0" priority="12776" operator="between" text=" ">
      <formula>NOT(ISERROR(SEARCH(" ",AJ61)))</formula>
    </cfRule>
    <cfRule type="containsText" dxfId="1" priority="12777" operator="between" text=" ">
      <formula>NOT(ISERROR(SEARCH(" ",AJ61)))</formula>
    </cfRule>
  </conditionalFormatting>
  <conditionalFormatting sqref="AK61">
    <cfRule type="cellIs" dxfId="4" priority="12768" operator="equal">
      <formula>0</formula>
    </cfRule>
    <cfRule type="cellIs" dxfId="2" priority="12769" operator="equal">
      <formula>0</formula>
    </cfRule>
    <cfRule type="cellIs" dxfId="2" priority="12770" operator="greaterThan">
      <formula>1</formula>
    </cfRule>
    <cfRule type="containsText" dxfId="0" priority="12771" operator="between" text=" ">
      <formula>NOT(ISERROR(SEARCH(" ",AK61)))</formula>
    </cfRule>
    <cfRule type="containsText" dxfId="1" priority="12772" operator="between" text=" ">
      <formula>NOT(ISERROR(SEARCH(" ",AK61)))</formula>
    </cfRule>
  </conditionalFormatting>
  <conditionalFormatting sqref="AL61">
    <cfRule type="cellIs" dxfId="4" priority="12763" operator="equal">
      <formula>0</formula>
    </cfRule>
    <cfRule type="cellIs" dxfId="2" priority="12764" operator="equal">
      <formula>0</formula>
    </cfRule>
    <cfRule type="cellIs" dxfId="2" priority="12765" operator="greaterThan">
      <formula>1</formula>
    </cfRule>
    <cfRule type="containsText" dxfId="0" priority="12766" operator="between" text=" ">
      <formula>NOT(ISERROR(SEARCH(" ",AL61)))</formula>
    </cfRule>
    <cfRule type="containsText" dxfId="1" priority="12767" operator="between" text=" ">
      <formula>NOT(ISERROR(SEARCH(" ",AL61)))</formula>
    </cfRule>
  </conditionalFormatting>
  <conditionalFormatting sqref="AN61:AP61">
    <cfRule type="containsText" dxfId="0" priority="12806" operator="between" text=" ">
      <formula>NOT(ISERROR(SEARCH(" ",AN61)))</formula>
    </cfRule>
    <cfRule type="containsText" dxfId="1" priority="12807" operator="between" text=" ">
      <formula>NOT(ISERROR(SEARCH(" ",AN61)))</formula>
    </cfRule>
  </conditionalFormatting>
  <conditionalFormatting sqref="AU61">
    <cfRule type="cellIs" dxfId="4" priority="9080" operator="equal">
      <formula>0</formula>
    </cfRule>
    <cfRule type="containsText" dxfId="0" priority="9081" operator="between" text=" ">
      <formula>NOT(ISERROR(SEARCH(" ",AU61)))</formula>
    </cfRule>
    <cfRule type="containsText" dxfId="1" priority="9082" operator="between" text=" ">
      <formula>NOT(ISERROR(SEARCH(" ",AU61)))</formula>
    </cfRule>
  </conditionalFormatting>
  <conditionalFormatting sqref="AW61">
    <cfRule type="cellIs" dxfId="2" priority="12813" operator="greaterThan">
      <formula>1</formula>
    </cfRule>
    <cfRule type="containsText" dxfId="0" priority="12814" operator="between" text=" ">
      <formula>NOT(ISERROR(SEARCH(" ",AW61)))</formula>
    </cfRule>
    <cfRule type="containsText" dxfId="1" priority="12815" operator="between" text=" ">
      <formula>NOT(ISERROR(SEARCH(" ",AW61)))</formula>
    </cfRule>
  </conditionalFormatting>
  <conditionalFormatting sqref="BE61:BF61">
    <cfRule type="containsText" dxfId="0" priority="12802" operator="between" text=" ">
      <formula>NOT(ISERROR(SEARCH(" ",BE61)))</formula>
    </cfRule>
    <cfRule type="containsText" dxfId="1" priority="12803" operator="between" text=" ">
      <formula>NOT(ISERROR(SEARCH(" ",BE61)))</formula>
    </cfRule>
  </conditionalFormatting>
  <conditionalFormatting sqref="BH61:BI61">
    <cfRule type="containsText" dxfId="0" priority="12808" operator="between" text=" ">
      <formula>NOT(ISERROR(SEARCH(" ",BH61)))</formula>
    </cfRule>
    <cfRule type="containsText" dxfId="1" priority="12809" operator="between" text=" ">
      <formula>NOT(ISERROR(SEARCH(" ",BH61)))</formula>
    </cfRule>
  </conditionalFormatting>
  <conditionalFormatting sqref="BJ61">
    <cfRule type="containsText" dxfId="0" priority="12820" operator="between" text=" ">
      <formula>NOT(ISERROR(SEARCH(" ",BJ61)))</formula>
    </cfRule>
    <cfRule type="containsText" dxfId="1" priority="12821" operator="between" text=" ">
      <formula>NOT(ISERROR(SEARCH(" ",BJ61)))</formula>
    </cfRule>
  </conditionalFormatting>
  <conditionalFormatting sqref="BL61">
    <cfRule type="containsText" dxfId="0" priority="9352" operator="between" text=" ">
      <formula>NOT(ISERROR(SEARCH(" ",BL61)))</formula>
    </cfRule>
    <cfRule type="containsText" dxfId="1" priority="9353" operator="between" text=" ">
      <formula>NOT(ISERROR(SEARCH(" ",BL61)))</formula>
    </cfRule>
  </conditionalFormatting>
  <conditionalFormatting sqref="CA61:CC61">
    <cfRule type="containsText" dxfId="0" priority="9130" operator="between" text=" ">
      <formula>NOT(ISERROR(SEARCH(" ",CA61)))</formula>
    </cfRule>
  </conditionalFormatting>
  <conditionalFormatting sqref="CF61">
    <cfRule type="containsText" dxfId="0" priority="9129" operator="between" text=" ">
      <formula>NOT(ISERROR(SEARCH(" ",CF61)))</formula>
    </cfRule>
  </conditionalFormatting>
  <conditionalFormatting sqref="CO61">
    <cfRule type="containsText" dxfId="0" priority="629" operator="between" text=" ">
      <formula>NOT(ISERROR(SEARCH(" ",CO61)))</formula>
    </cfRule>
  </conditionalFormatting>
  <conditionalFormatting sqref="CP61">
    <cfRule type="containsText" dxfId="0" priority="81" operator="between" text=" ">
      <formula>NOT(ISERROR(SEARCH(" ",CP61)))</formula>
    </cfRule>
  </conditionalFormatting>
  <conditionalFormatting sqref="CQ61">
    <cfRule type="containsText" dxfId="0" priority="583" operator="between" text=" ">
      <formula>NOT(ISERROR(SEARCH(" ",CQ61)))</formula>
    </cfRule>
  </conditionalFormatting>
  <conditionalFormatting sqref="DG61:DI61">
    <cfRule type="cellIs" dxfId="2" priority="953" operator="equal">
      <formula>1</formula>
    </cfRule>
  </conditionalFormatting>
  <conditionalFormatting sqref="DX61">
    <cfRule type="containsText" dxfId="0" priority="9186" operator="between" text=" ">
      <formula>NOT(ISERROR(SEARCH(" ",DX61)))</formula>
    </cfRule>
    <cfRule type="containsText" dxfId="1" priority="9187" operator="between" text=" ">
      <formula>NOT(ISERROR(SEARCH(" ",DX61)))</formula>
    </cfRule>
    <cfRule type="containsText" dxfId="0" priority="9188" operator="between" text=" ">
      <formula>NOT(ISERROR(SEARCH(" ",DX61)))</formula>
    </cfRule>
    <cfRule type="containsText" dxfId="1" priority="9189" operator="between" text=" ">
      <formula>NOT(ISERROR(SEARCH(" ",DX61)))</formula>
    </cfRule>
  </conditionalFormatting>
  <conditionalFormatting sqref="EA61:EJ61">
    <cfRule type="containsText" dxfId="0" priority="12800" operator="between" text=" ">
      <formula>NOT(ISERROR(SEARCH(" ",EA61)))</formula>
    </cfRule>
    <cfRule type="containsText" dxfId="1" priority="12801" operator="between" text=" ">
      <formula>NOT(ISERROR(SEARCH(" ",EA61)))</formula>
    </cfRule>
  </conditionalFormatting>
  <conditionalFormatting sqref="EL61">
    <cfRule type="cellIs" dxfId="2" priority="9335" operator="equal">
      <formula>0</formula>
    </cfRule>
    <cfRule type="containsText" dxfId="0" priority="9336" operator="between" text=" ">
      <formula>NOT(ISERROR(SEARCH(" ",EL61)))</formula>
    </cfRule>
    <cfRule type="containsText" dxfId="1" priority="9337" operator="between" text=" ">
      <formula>NOT(ISERROR(SEARCH(" ",EL61)))</formula>
    </cfRule>
  </conditionalFormatting>
  <conditionalFormatting sqref="FG61">
    <cfRule type="cellIs" dxfId="2" priority="12830" operator="greaterThan">
      <formula>1</formula>
    </cfRule>
    <cfRule type="colorScale" priority="12831">
      <colorScale>
        <cfvo type="min"/>
        <cfvo type="max"/>
        <color rgb="FFFCFCFF"/>
        <color rgb="FF63BE7B"/>
      </colorScale>
    </cfRule>
    <cfRule type="colorScale" priority="12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1">
    <cfRule type="colorScale" priority="12791">
      <colorScale>
        <cfvo type="min"/>
        <cfvo type="max"/>
        <color rgb="FFFCFCFF"/>
        <color rgb="FF63BE7B"/>
      </colorScale>
    </cfRule>
    <cfRule type="colorScale" priority="127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1:FJ61">
    <cfRule type="colorScale" priority="12833">
      <colorScale>
        <cfvo type="min"/>
        <cfvo type="max"/>
        <color rgb="FFFCFCFF"/>
        <color rgb="FF63BE7B"/>
      </colorScale>
    </cfRule>
    <cfRule type="colorScale" priority="128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1">
    <cfRule type="colorScale" priority="12835">
      <colorScale>
        <cfvo type="min"/>
        <cfvo type="max"/>
        <color rgb="FFFCFCFF"/>
        <color rgb="FF63BE7B"/>
      </colorScale>
    </cfRule>
    <cfRule type="colorScale" priority="128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1">
    <cfRule type="colorScale" priority="13102">
      <colorScale>
        <cfvo type="min"/>
        <cfvo type="max"/>
        <color rgb="FFFCFCFF"/>
        <color rgb="FF63BE7B"/>
      </colorScale>
    </cfRule>
    <cfRule type="colorScale" priority="13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1">
    <cfRule type="cellIs" dxfId="2" priority="12837" operator="greaterThan">
      <formula>1</formula>
    </cfRule>
    <cfRule type="colorScale" priority="12838">
      <colorScale>
        <cfvo type="min"/>
        <cfvo type="max"/>
        <color rgb="FFFCFCFF"/>
        <color rgb="FF63BE7B"/>
      </colorScale>
    </cfRule>
    <cfRule type="colorScale" priority="12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1">
    <cfRule type="colorScale" priority="12840">
      <colorScale>
        <cfvo type="min"/>
        <cfvo type="max"/>
        <color rgb="FFFCFCFF"/>
        <color rgb="FF63BE7B"/>
      </colorScale>
    </cfRule>
    <cfRule type="colorScale" priority="12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1">
    <cfRule type="colorScale" priority="13098">
      <colorScale>
        <cfvo type="min"/>
        <cfvo type="max"/>
        <color rgb="FFFCFCFF"/>
        <color rgb="FF63BE7B"/>
      </colorScale>
    </cfRule>
    <cfRule type="colorScale" priority="130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1">
    <cfRule type="cellIs" dxfId="2" priority="12842" operator="greaterThan">
      <formula>1</formula>
    </cfRule>
    <cfRule type="colorScale" priority="12843">
      <colorScale>
        <cfvo type="min"/>
        <cfvo type="max"/>
        <color rgb="FFFCFCFF"/>
        <color rgb="FF63BE7B"/>
      </colorScale>
    </cfRule>
    <cfRule type="colorScale" priority="12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1">
    <cfRule type="colorScale" priority="12845">
      <colorScale>
        <cfvo type="min"/>
        <cfvo type="max"/>
        <color rgb="FFFCFCFF"/>
        <color rgb="FF63BE7B"/>
      </colorScale>
    </cfRule>
    <cfRule type="colorScale" priority="12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1">
    <cfRule type="colorScale" priority="12847">
      <colorScale>
        <cfvo type="min"/>
        <cfvo type="max"/>
        <color rgb="FFFCFCFF"/>
        <color rgb="FF63BE7B"/>
      </colorScale>
    </cfRule>
    <cfRule type="colorScale" priority="128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1">
    <cfRule type="cellIs" dxfId="2" priority="12849" operator="greaterThan">
      <formula>1</formula>
    </cfRule>
    <cfRule type="colorScale" priority="12850">
      <colorScale>
        <cfvo type="min"/>
        <cfvo type="max"/>
        <color rgb="FFFCFCFF"/>
        <color rgb="FF63BE7B"/>
      </colorScale>
    </cfRule>
    <cfRule type="colorScale" priority="12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1">
    <cfRule type="colorScale" priority="12852">
      <colorScale>
        <cfvo type="min"/>
        <cfvo type="max"/>
        <color rgb="FFFCFCFF"/>
        <color rgb="FF63BE7B"/>
      </colorScale>
    </cfRule>
    <cfRule type="colorScale" priority="12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1">
    <cfRule type="colorScale" priority="12854">
      <colorScale>
        <cfvo type="min"/>
        <cfvo type="max"/>
        <color rgb="FFFCFCFF"/>
        <color rgb="FF63BE7B"/>
      </colorScale>
    </cfRule>
    <cfRule type="colorScale" priority="128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1">
    <cfRule type="cellIs" dxfId="2" priority="12856" operator="greaterThan">
      <formula>1</formula>
    </cfRule>
    <cfRule type="colorScale" priority="12857">
      <colorScale>
        <cfvo type="min"/>
        <cfvo type="max"/>
        <color rgb="FFFCFCFF"/>
        <color rgb="FF63BE7B"/>
      </colorScale>
    </cfRule>
    <cfRule type="colorScale" priority="12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1">
    <cfRule type="colorScale" priority="12859">
      <colorScale>
        <cfvo type="min"/>
        <cfvo type="max"/>
        <color rgb="FFFCFCFF"/>
        <color rgb="FF63BE7B"/>
      </colorScale>
    </cfRule>
    <cfRule type="colorScale" priority="128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1">
    <cfRule type="colorScale" priority="12861">
      <colorScale>
        <cfvo type="min"/>
        <cfvo type="max"/>
        <color rgb="FFFCFCFF"/>
        <color rgb="FF63BE7B"/>
      </colorScale>
    </cfRule>
    <cfRule type="colorScale" priority="128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1">
    <cfRule type="cellIs" dxfId="2" priority="12863" operator="greaterThan">
      <formula>1</formula>
    </cfRule>
    <cfRule type="colorScale" priority="12864">
      <colorScale>
        <cfvo type="min"/>
        <cfvo type="max"/>
        <color rgb="FFFCFCFF"/>
        <color rgb="FF63BE7B"/>
      </colorScale>
    </cfRule>
    <cfRule type="colorScale" priority="128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1">
    <cfRule type="colorScale" priority="12866">
      <colorScale>
        <cfvo type="min"/>
        <cfvo type="max"/>
        <color rgb="FFFCFCFF"/>
        <color rgb="FF63BE7B"/>
      </colorScale>
    </cfRule>
    <cfRule type="colorScale" priority="128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1">
    <cfRule type="colorScale" priority="12868">
      <colorScale>
        <cfvo type="min"/>
        <cfvo type="max"/>
        <color rgb="FFFCFCFF"/>
        <color rgb="FF63BE7B"/>
      </colorScale>
    </cfRule>
    <cfRule type="colorScale" priority="128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1">
    <cfRule type="cellIs" dxfId="2" priority="12870" operator="greaterThan">
      <formula>1</formula>
    </cfRule>
    <cfRule type="colorScale" priority="12871">
      <colorScale>
        <cfvo type="min"/>
        <cfvo type="max"/>
        <color rgb="FFFCFCFF"/>
        <color rgb="FF63BE7B"/>
      </colorScale>
    </cfRule>
    <cfRule type="colorScale" priority="128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1">
    <cfRule type="colorScale" priority="12873">
      <colorScale>
        <cfvo type="min"/>
        <cfvo type="max"/>
        <color rgb="FFFCFCFF"/>
        <color rgb="FF63BE7B"/>
      </colorScale>
    </cfRule>
    <cfRule type="colorScale" priority="128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1">
    <cfRule type="colorScale" priority="12875">
      <colorScale>
        <cfvo type="min"/>
        <cfvo type="max"/>
        <color rgb="FFFCFCFF"/>
        <color rgb="FF63BE7B"/>
      </colorScale>
    </cfRule>
    <cfRule type="colorScale" priority="128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1">
    <cfRule type="cellIs" dxfId="2" priority="12877" operator="greaterThan">
      <formula>1</formula>
    </cfRule>
    <cfRule type="colorScale" priority="12878">
      <colorScale>
        <cfvo type="min"/>
        <cfvo type="max"/>
        <color rgb="FFFCFCFF"/>
        <color rgb="FF63BE7B"/>
      </colorScale>
    </cfRule>
    <cfRule type="colorScale" priority="12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1">
    <cfRule type="colorScale" priority="12880">
      <colorScale>
        <cfvo type="min"/>
        <cfvo type="max"/>
        <color rgb="FFFCFCFF"/>
        <color rgb="FF63BE7B"/>
      </colorScale>
    </cfRule>
    <cfRule type="colorScale" priority="128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1">
    <cfRule type="colorScale" priority="12882">
      <colorScale>
        <cfvo type="min"/>
        <cfvo type="max"/>
        <color rgb="FFFCFCFF"/>
        <color rgb="FF63BE7B"/>
      </colorScale>
    </cfRule>
    <cfRule type="colorScale" priority="128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1">
    <cfRule type="cellIs" dxfId="2" priority="12884" operator="greaterThan">
      <formula>1</formula>
    </cfRule>
    <cfRule type="colorScale" priority="12885">
      <colorScale>
        <cfvo type="min"/>
        <cfvo type="max"/>
        <color rgb="FFFCFCFF"/>
        <color rgb="FF63BE7B"/>
      </colorScale>
    </cfRule>
    <cfRule type="colorScale" priority="128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1">
    <cfRule type="colorScale" priority="12887">
      <colorScale>
        <cfvo type="min"/>
        <cfvo type="max"/>
        <color rgb="FFFCFCFF"/>
        <color rgb="FF63BE7B"/>
      </colorScale>
    </cfRule>
    <cfRule type="colorScale" priority="128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1">
    <cfRule type="colorScale" priority="12889">
      <colorScale>
        <cfvo type="min"/>
        <cfvo type="max"/>
        <color rgb="FFFCFCFF"/>
        <color rgb="FF63BE7B"/>
      </colorScale>
    </cfRule>
    <cfRule type="colorScale" priority="128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1">
    <cfRule type="cellIs" dxfId="2" priority="12891" operator="greaterThan">
      <formula>1</formula>
    </cfRule>
    <cfRule type="colorScale" priority="12892">
      <colorScale>
        <cfvo type="min"/>
        <cfvo type="max"/>
        <color rgb="FFFCFCFF"/>
        <color rgb="FF63BE7B"/>
      </colorScale>
    </cfRule>
    <cfRule type="colorScale" priority="128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1">
    <cfRule type="colorScale" priority="12894">
      <colorScale>
        <cfvo type="min"/>
        <cfvo type="max"/>
        <color rgb="FFFCFCFF"/>
        <color rgb="FF63BE7B"/>
      </colorScale>
    </cfRule>
    <cfRule type="colorScale" priority="128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1">
    <cfRule type="colorScale" priority="12896">
      <colorScale>
        <cfvo type="min"/>
        <cfvo type="max"/>
        <color rgb="FFFCFCFF"/>
        <color rgb="FF63BE7B"/>
      </colorScale>
    </cfRule>
    <cfRule type="colorScale" priority="128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1">
    <cfRule type="cellIs" dxfId="2" priority="12898" operator="greaterThan">
      <formula>1</formula>
    </cfRule>
    <cfRule type="colorScale" priority="12899">
      <colorScale>
        <cfvo type="min"/>
        <cfvo type="max"/>
        <color rgb="FFFCFCFF"/>
        <color rgb="FF63BE7B"/>
      </colorScale>
    </cfRule>
    <cfRule type="colorScale" priority="129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1">
    <cfRule type="colorScale" priority="12901">
      <colorScale>
        <cfvo type="min"/>
        <cfvo type="max"/>
        <color rgb="FFFCFCFF"/>
        <color rgb="FF63BE7B"/>
      </colorScale>
    </cfRule>
    <cfRule type="colorScale" priority="129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1">
    <cfRule type="colorScale" priority="12903">
      <colorScale>
        <cfvo type="min"/>
        <cfvo type="max"/>
        <color rgb="FFFCFCFF"/>
        <color rgb="FF63BE7B"/>
      </colorScale>
    </cfRule>
    <cfRule type="colorScale" priority="129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1">
    <cfRule type="cellIs" dxfId="2" priority="12905" operator="greaterThan">
      <formula>1</formula>
    </cfRule>
    <cfRule type="colorScale" priority="12906">
      <colorScale>
        <cfvo type="min"/>
        <cfvo type="max"/>
        <color rgb="FFFCFCFF"/>
        <color rgb="FF63BE7B"/>
      </colorScale>
    </cfRule>
    <cfRule type="colorScale" priority="129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1">
    <cfRule type="colorScale" priority="12908">
      <colorScale>
        <cfvo type="min"/>
        <cfvo type="max"/>
        <color rgb="FFFCFCFF"/>
        <color rgb="FF63BE7B"/>
      </colorScale>
    </cfRule>
    <cfRule type="colorScale" priority="129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1">
    <cfRule type="colorScale" priority="12910">
      <colorScale>
        <cfvo type="min"/>
        <cfvo type="max"/>
        <color rgb="FFFCFCFF"/>
        <color rgb="FF63BE7B"/>
      </colorScale>
    </cfRule>
    <cfRule type="colorScale" priority="129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1">
    <cfRule type="cellIs" dxfId="2" priority="12912" operator="greaterThan">
      <formula>1</formula>
    </cfRule>
    <cfRule type="colorScale" priority="12913">
      <colorScale>
        <cfvo type="min"/>
        <cfvo type="max"/>
        <color rgb="FFFCFCFF"/>
        <color rgb="FF63BE7B"/>
      </colorScale>
    </cfRule>
    <cfRule type="colorScale" priority="129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1">
    <cfRule type="colorScale" priority="12915">
      <colorScale>
        <cfvo type="min"/>
        <cfvo type="max"/>
        <color rgb="FFFCFCFF"/>
        <color rgb="FF63BE7B"/>
      </colorScale>
    </cfRule>
    <cfRule type="colorScale" priority="129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1">
    <cfRule type="colorScale" priority="12917">
      <colorScale>
        <cfvo type="min"/>
        <cfvo type="max"/>
        <color rgb="FFFCFCFF"/>
        <color rgb="FF63BE7B"/>
      </colorScale>
    </cfRule>
    <cfRule type="colorScale" priority="12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1">
    <cfRule type="cellIs" dxfId="2" priority="12919" operator="greaterThan">
      <formula>1</formula>
    </cfRule>
    <cfRule type="colorScale" priority="12920">
      <colorScale>
        <cfvo type="min"/>
        <cfvo type="max"/>
        <color rgb="FFFCFCFF"/>
        <color rgb="FF63BE7B"/>
      </colorScale>
    </cfRule>
    <cfRule type="colorScale" priority="129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1">
    <cfRule type="colorScale" priority="12922">
      <colorScale>
        <cfvo type="min"/>
        <cfvo type="max"/>
        <color rgb="FFFCFCFF"/>
        <color rgb="FF63BE7B"/>
      </colorScale>
    </cfRule>
    <cfRule type="colorScale" priority="129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1">
    <cfRule type="colorScale" priority="12924">
      <colorScale>
        <cfvo type="min"/>
        <cfvo type="max"/>
        <color rgb="FFFCFCFF"/>
        <color rgb="FF63BE7B"/>
      </colorScale>
    </cfRule>
    <cfRule type="colorScale" priority="129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1">
    <cfRule type="cellIs" dxfId="2" priority="12926" operator="greaterThan">
      <formula>1</formula>
    </cfRule>
    <cfRule type="colorScale" priority="12927">
      <colorScale>
        <cfvo type="min"/>
        <cfvo type="max"/>
        <color rgb="FFFCFCFF"/>
        <color rgb="FF63BE7B"/>
      </colorScale>
    </cfRule>
    <cfRule type="colorScale" priority="129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1">
    <cfRule type="colorScale" priority="12929">
      <colorScale>
        <cfvo type="min"/>
        <cfvo type="max"/>
        <color rgb="FFFCFCFF"/>
        <color rgb="FF63BE7B"/>
      </colorScale>
    </cfRule>
    <cfRule type="colorScale" priority="129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1">
    <cfRule type="colorScale" priority="12931">
      <colorScale>
        <cfvo type="min"/>
        <cfvo type="max"/>
        <color rgb="FFFCFCFF"/>
        <color rgb="FF63BE7B"/>
      </colorScale>
    </cfRule>
    <cfRule type="colorScale" priority="129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1">
    <cfRule type="cellIs" dxfId="2" priority="12933" operator="greaterThan">
      <formula>1</formula>
    </cfRule>
    <cfRule type="colorScale" priority="12934">
      <colorScale>
        <cfvo type="min"/>
        <cfvo type="max"/>
        <color rgb="FFFCFCFF"/>
        <color rgb="FF63BE7B"/>
      </colorScale>
    </cfRule>
    <cfRule type="colorScale" priority="129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1">
    <cfRule type="colorScale" priority="12936">
      <colorScale>
        <cfvo type="min"/>
        <cfvo type="max"/>
        <color rgb="FFFCFCFF"/>
        <color rgb="FF63BE7B"/>
      </colorScale>
    </cfRule>
    <cfRule type="colorScale" priority="129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1">
    <cfRule type="colorScale" priority="12938">
      <colorScale>
        <cfvo type="min"/>
        <cfvo type="max"/>
        <color rgb="FFFCFCFF"/>
        <color rgb="FF63BE7B"/>
      </colorScale>
    </cfRule>
    <cfRule type="colorScale" priority="129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1">
    <cfRule type="cellIs" dxfId="2" priority="12940" operator="greaterThan">
      <formula>1</formula>
    </cfRule>
    <cfRule type="colorScale" priority="12941">
      <colorScale>
        <cfvo type="min"/>
        <cfvo type="max"/>
        <color rgb="FFFCFCFF"/>
        <color rgb="FF63BE7B"/>
      </colorScale>
    </cfRule>
    <cfRule type="colorScale" priority="129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1">
    <cfRule type="colorScale" priority="12943">
      <colorScale>
        <cfvo type="min"/>
        <cfvo type="max"/>
        <color rgb="FFFCFCFF"/>
        <color rgb="FF63BE7B"/>
      </colorScale>
    </cfRule>
    <cfRule type="colorScale" priority="129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1">
    <cfRule type="colorScale" priority="12945">
      <colorScale>
        <cfvo type="min"/>
        <cfvo type="max"/>
        <color rgb="FFFCFCFF"/>
        <color rgb="FF63BE7B"/>
      </colorScale>
    </cfRule>
    <cfRule type="colorScale" priority="129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1">
    <cfRule type="cellIs" dxfId="2" priority="12947" operator="greaterThan">
      <formula>1</formula>
    </cfRule>
    <cfRule type="colorScale" priority="12948">
      <colorScale>
        <cfvo type="min"/>
        <cfvo type="max"/>
        <color rgb="FFFCFCFF"/>
        <color rgb="FF63BE7B"/>
      </colorScale>
    </cfRule>
    <cfRule type="colorScale" priority="129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1">
    <cfRule type="colorScale" priority="12950">
      <colorScale>
        <cfvo type="min"/>
        <cfvo type="max"/>
        <color rgb="FFFCFCFF"/>
        <color rgb="FF63BE7B"/>
      </colorScale>
    </cfRule>
    <cfRule type="colorScale" priority="129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1">
    <cfRule type="colorScale" priority="12952">
      <colorScale>
        <cfvo type="min"/>
        <cfvo type="max"/>
        <color rgb="FFFCFCFF"/>
        <color rgb="FF63BE7B"/>
      </colorScale>
    </cfRule>
    <cfRule type="colorScale" priority="129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1">
    <cfRule type="cellIs" dxfId="2" priority="12954" operator="greaterThan">
      <formula>1</formula>
    </cfRule>
    <cfRule type="colorScale" priority="12955">
      <colorScale>
        <cfvo type="min"/>
        <cfvo type="max"/>
        <color rgb="FFFCFCFF"/>
        <color rgb="FF63BE7B"/>
      </colorScale>
    </cfRule>
    <cfRule type="colorScale" priority="129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1">
    <cfRule type="colorScale" priority="12957">
      <colorScale>
        <cfvo type="min"/>
        <cfvo type="max"/>
        <color rgb="FFFCFCFF"/>
        <color rgb="FF63BE7B"/>
      </colorScale>
    </cfRule>
    <cfRule type="colorScale" priority="129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1">
    <cfRule type="colorScale" priority="12959">
      <colorScale>
        <cfvo type="min"/>
        <cfvo type="max"/>
        <color rgb="FFFCFCFF"/>
        <color rgb="FF63BE7B"/>
      </colorScale>
    </cfRule>
    <cfRule type="colorScale" priority="129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1">
    <cfRule type="cellIs" dxfId="2" priority="12961" operator="greaterThan">
      <formula>1</formula>
    </cfRule>
    <cfRule type="colorScale" priority="12962">
      <colorScale>
        <cfvo type="min"/>
        <cfvo type="max"/>
        <color rgb="FFFCFCFF"/>
        <color rgb="FF63BE7B"/>
      </colorScale>
    </cfRule>
    <cfRule type="colorScale" priority="129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61">
    <cfRule type="cellIs" dxfId="2" priority="12964" operator="greaterThan">
      <formula>1</formula>
    </cfRule>
    <cfRule type="colorScale" priority="12965">
      <colorScale>
        <cfvo type="min"/>
        <cfvo type="max"/>
        <color rgb="FFFCFCFF"/>
        <color rgb="FF63BE7B"/>
      </colorScale>
    </cfRule>
    <cfRule type="colorScale" priority="12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1">
    <cfRule type="colorScale" priority="12781">
      <colorScale>
        <cfvo type="min"/>
        <cfvo type="max"/>
        <color rgb="FFFCFCFF"/>
        <color rgb="FF63BE7B"/>
      </colorScale>
    </cfRule>
    <cfRule type="colorScale" priority="127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61:HY61">
    <cfRule type="colorScale" priority="12967">
      <colorScale>
        <cfvo type="min"/>
        <cfvo type="max"/>
        <color rgb="FFFCFCFF"/>
        <color rgb="FF63BE7B"/>
      </colorScale>
    </cfRule>
    <cfRule type="colorScale" priority="129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61">
    <cfRule type="colorScale" priority="12969">
      <colorScale>
        <cfvo type="min"/>
        <cfvo type="max"/>
        <color rgb="FFFCFCFF"/>
        <color rgb="FF63BE7B"/>
      </colorScale>
    </cfRule>
    <cfRule type="colorScale" priority="129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1">
    <cfRule type="colorScale" priority="13104">
      <colorScale>
        <cfvo type="min"/>
        <cfvo type="max"/>
        <color rgb="FFFCFCFF"/>
        <color rgb="FF63BE7B"/>
      </colorScale>
    </cfRule>
    <cfRule type="colorScale" priority="13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1">
    <cfRule type="cellIs" dxfId="2" priority="12971" operator="greaterThan">
      <formula>1</formula>
    </cfRule>
    <cfRule type="colorScale" priority="12972">
      <colorScale>
        <cfvo type="min"/>
        <cfvo type="max"/>
        <color rgb="FFFCFCFF"/>
        <color rgb="FF63BE7B"/>
      </colorScale>
    </cfRule>
    <cfRule type="colorScale" priority="12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1">
    <cfRule type="colorScale" priority="12974">
      <colorScale>
        <cfvo type="min"/>
        <cfvo type="max"/>
        <color rgb="FFFCFCFF"/>
        <color rgb="FF63BE7B"/>
      </colorScale>
    </cfRule>
    <cfRule type="colorScale" priority="12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1">
    <cfRule type="colorScale" priority="13100">
      <colorScale>
        <cfvo type="min"/>
        <cfvo type="max"/>
        <color rgb="FFFCFCFF"/>
        <color rgb="FF63BE7B"/>
      </colorScale>
    </cfRule>
    <cfRule type="colorScale" priority="13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1">
    <cfRule type="cellIs" dxfId="2" priority="12976" operator="greaterThan">
      <formula>1</formula>
    </cfRule>
    <cfRule type="colorScale" priority="12977">
      <colorScale>
        <cfvo type="min"/>
        <cfvo type="max"/>
        <color rgb="FFFCFCFF"/>
        <color rgb="FF63BE7B"/>
      </colorScale>
    </cfRule>
    <cfRule type="colorScale" priority="12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1">
    <cfRule type="colorScale" priority="12979">
      <colorScale>
        <cfvo type="min"/>
        <cfvo type="max"/>
        <color rgb="FFFCFCFF"/>
        <color rgb="FF63BE7B"/>
      </colorScale>
    </cfRule>
    <cfRule type="colorScale" priority="129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1">
    <cfRule type="colorScale" priority="12981">
      <colorScale>
        <cfvo type="min"/>
        <cfvo type="max"/>
        <color rgb="FFFCFCFF"/>
        <color rgb="FF63BE7B"/>
      </colorScale>
    </cfRule>
    <cfRule type="colorScale" priority="129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1">
    <cfRule type="cellIs" dxfId="2" priority="12983" operator="greaterThan">
      <formula>1</formula>
    </cfRule>
    <cfRule type="colorScale" priority="12984">
      <colorScale>
        <cfvo type="min"/>
        <cfvo type="max"/>
        <color rgb="FFFCFCFF"/>
        <color rgb="FF63BE7B"/>
      </colorScale>
    </cfRule>
    <cfRule type="colorScale" priority="12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1">
    <cfRule type="colorScale" priority="12986">
      <colorScale>
        <cfvo type="min"/>
        <cfvo type="max"/>
        <color rgb="FFFCFCFF"/>
        <color rgb="FF63BE7B"/>
      </colorScale>
    </cfRule>
    <cfRule type="colorScale" priority="12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1">
    <cfRule type="colorScale" priority="12988">
      <colorScale>
        <cfvo type="min"/>
        <cfvo type="max"/>
        <color rgb="FFFCFCFF"/>
        <color rgb="FF63BE7B"/>
      </colorScale>
    </cfRule>
    <cfRule type="colorScale" priority="129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1">
    <cfRule type="cellIs" dxfId="2" priority="12990" operator="greaterThan">
      <formula>1</formula>
    </cfRule>
    <cfRule type="colorScale" priority="12991">
      <colorScale>
        <cfvo type="min"/>
        <cfvo type="max"/>
        <color rgb="FFFCFCFF"/>
        <color rgb="FF63BE7B"/>
      </colorScale>
    </cfRule>
    <cfRule type="colorScale" priority="12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1">
    <cfRule type="colorScale" priority="12993">
      <colorScale>
        <cfvo type="min"/>
        <cfvo type="max"/>
        <color rgb="FFFCFCFF"/>
        <color rgb="FF63BE7B"/>
      </colorScale>
    </cfRule>
    <cfRule type="colorScale" priority="129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1">
    <cfRule type="colorScale" priority="12995">
      <colorScale>
        <cfvo type="min"/>
        <cfvo type="max"/>
        <color rgb="FFFCFCFF"/>
        <color rgb="FF63BE7B"/>
      </colorScale>
    </cfRule>
    <cfRule type="colorScale" priority="129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1">
    <cfRule type="cellIs" dxfId="2" priority="12997" operator="greaterThan">
      <formula>1</formula>
    </cfRule>
    <cfRule type="colorScale" priority="12998">
      <colorScale>
        <cfvo type="min"/>
        <cfvo type="max"/>
        <color rgb="FFFCFCFF"/>
        <color rgb="FF63BE7B"/>
      </colorScale>
    </cfRule>
    <cfRule type="colorScale" priority="129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1">
    <cfRule type="colorScale" priority="13000">
      <colorScale>
        <cfvo type="min"/>
        <cfvo type="max"/>
        <color rgb="FFFCFCFF"/>
        <color rgb="FF63BE7B"/>
      </colorScale>
    </cfRule>
    <cfRule type="colorScale" priority="130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1">
    <cfRule type="colorScale" priority="13002">
      <colorScale>
        <cfvo type="min"/>
        <cfvo type="max"/>
        <color rgb="FFFCFCFF"/>
        <color rgb="FF63BE7B"/>
      </colorScale>
    </cfRule>
    <cfRule type="colorScale" priority="130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1">
    <cfRule type="cellIs" dxfId="2" priority="13004" operator="greaterThan">
      <formula>1</formula>
    </cfRule>
    <cfRule type="colorScale" priority="13005">
      <colorScale>
        <cfvo type="min"/>
        <cfvo type="max"/>
        <color rgb="FFFCFCFF"/>
        <color rgb="FF63BE7B"/>
      </colorScale>
    </cfRule>
    <cfRule type="colorScale" priority="13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1">
    <cfRule type="colorScale" priority="13007">
      <colorScale>
        <cfvo type="min"/>
        <cfvo type="max"/>
        <color rgb="FFFCFCFF"/>
        <color rgb="FF63BE7B"/>
      </colorScale>
    </cfRule>
    <cfRule type="colorScale" priority="130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1">
    <cfRule type="colorScale" priority="13009">
      <colorScale>
        <cfvo type="min"/>
        <cfvo type="max"/>
        <color rgb="FFFCFCFF"/>
        <color rgb="FF63BE7B"/>
      </colorScale>
    </cfRule>
    <cfRule type="colorScale" priority="130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1">
    <cfRule type="cellIs" dxfId="2" priority="13011" operator="greaterThan">
      <formula>1</formula>
    </cfRule>
    <cfRule type="colorScale" priority="13012">
      <colorScale>
        <cfvo type="min"/>
        <cfvo type="max"/>
        <color rgb="FFFCFCFF"/>
        <color rgb="FF63BE7B"/>
      </colorScale>
    </cfRule>
    <cfRule type="colorScale" priority="130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1">
    <cfRule type="colorScale" priority="13014">
      <colorScale>
        <cfvo type="min"/>
        <cfvo type="max"/>
        <color rgb="FFFCFCFF"/>
        <color rgb="FF63BE7B"/>
      </colorScale>
    </cfRule>
    <cfRule type="colorScale" priority="130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1">
    <cfRule type="colorScale" priority="13016">
      <colorScale>
        <cfvo type="min"/>
        <cfvo type="max"/>
        <color rgb="FFFCFCFF"/>
        <color rgb="FF63BE7B"/>
      </colorScale>
    </cfRule>
    <cfRule type="colorScale" priority="130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1">
    <cfRule type="cellIs" dxfId="2" priority="13018" operator="greaterThan">
      <formula>1</formula>
    </cfRule>
    <cfRule type="colorScale" priority="13019">
      <colorScale>
        <cfvo type="min"/>
        <cfvo type="max"/>
        <color rgb="FFFCFCFF"/>
        <color rgb="FF63BE7B"/>
      </colorScale>
    </cfRule>
    <cfRule type="colorScale" priority="13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1">
    <cfRule type="colorScale" priority="13021">
      <colorScale>
        <cfvo type="min"/>
        <cfvo type="max"/>
        <color rgb="FFFCFCFF"/>
        <color rgb="FF63BE7B"/>
      </colorScale>
    </cfRule>
    <cfRule type="colorScale" priority="130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1">
    <cfRule type="colorScale" priority="13023">
      <colorScale>
        <cfvo type="min"/>
        <cfvo type="max"/>
        <color rgb="FFFCFCFF"/>
        <color rgb="FF63BE7B"/>
      </colorScale>
    </cfRule>
    <cfRule type="colorScale" priority="130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1">
    <cfRule type="cellIs" dxfId="2" priority="13025" operator="greaterThan">
      <formula>1</formula>
    </cfRule>
    <cfRule type="colorScale" priority="13026">
      <colorScale>
        <cfvo type="min"/>
        <cfvo type="max"/>
        <color rgb="FFFCFCFF"/>
        <color rgb="FF63BE7B"/>
      </colorScale>
    </cfRule>
    <cfRule type="colorScale" priority="130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1">
    <cfRule type="colorScale" priority="13028">
      <colorScale>
        <cfvo type="min"/>
        <cfvo type="max"/>
        <color rgb="FFFCFCFF"/>
        <color rgb="FF63BE7B"/>
      </colorScale>
    </cfRule>
    <cfRule type="colorScale" priority="130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1">
    <cfRule type="colorScale" priority="13030">
      <colorScale>
        <cfvo type="min"/>
        <cfvo type="max"/>
        <color rgb="FFFCFCFF"/>
        <color rgb="FF63BE7B"/>
      </colorScale>
    </cfRule>
    <cfRule type="colorScale" priority="130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1">
    <cfRule type="cellIs" dxfId="2" priority="13032" operator="greaterThan">
      <formula>1</formula>
    </cfRule>
    <cfRule type="colorScale" priority="13033">
      <colorScale>
        <cfvo type="min"/>
        <cfvo type="max"/>
        <color rgb="FFFCFCFF"/>
        <color rgb="FF63BE7B"/>
      </colorScale>
    </cfRule>
    <cfRule type="colorScale" priority="130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1">
    <cfRule type="colorScale" priority="13035">
      <colorScale>
        <cfvo type="min"/>
        <cfvo type="max"/>
        <color rgb="FFFCFCFF"/>
        <color rgb="FF63BE7B"/>
      </colorScale>
    </cfRule>
    <cfRule type="colorScale" priority="130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1">
    <cfRule type="colorScale" priority="13037">
      <colorScale>
        <cfvo type="min"/>
        <cfvo type="max"/>
        <color rgb="FFFCFCFF"/>
        <color rgb="FF63BE7B"/>
      </colorScale>
    </cfRule>
    <cfRule type="colorScale" priority="130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1">
    <cfRule type="cellIs" dxfId="2" priority="13039" operator="greaterThan">
      <formula>1</formula>
    </cfRule>
    <cfRule type="colorScale" priority="13040">
      <colorScale>
        <cfvo type="min"/>
        <cfvo type="max"/>
        <color rgb="FFFCFCFF"/>
        <color rgb="FF63BE7B"/>
      </colorScale>
    </cfRule>
    <cfRule type="colorScale" priority="130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1">
    <cfRule type="colorScale" priority="13042">
      <colorScale>
        <cfvo type="min"/>
        <cfvo type="max"/>
        <color rgb="FFFCFCFF"/>
        <color rgb="FF63BE7B"/>
      </colorScale>
    </cfRule>
    <cfRule type="colorScale" priority="130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1">
    <cfRule type="colorScale" priority="13044">
      <colorScale>
        <cfvo type="min"/>
        <cfvo type="max"/>
        <color rgb="FFFCFCFF"/>
        <color rgb="FF63BE7B"/>
      </colorScale>
    </cfRule>
    <cfRule type="colorScale" priority="130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1">
    <cfRule type="cellIs" dxfId="2" priority="13046" operator="greaterThan">
      <formula>1</formula>
    </cfRule>
    <cfRule type="colorScale" priority="13047">
      <colorScale>
        <cfvo type="min"/>
        <cfvo type="max"/>
        <color rgb="FFFCFCFF"/>
        <color rgb="FF63BE7B"/>
      </colorScale>
    </cfRule>
    <cfRule type="colorScale" priority="130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1">
    <cfRule type="colorScale" priority="13049">
      <colorScale>
        <cfvo type="min"/>
        <cfvo type="max"/>
        <color rgb="FFFCFCFF"/>
        <color rgb="FF63BE7B"/>
      </colorScale>
    </cfRule>
    <cfRule type="colorScale" priority="130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1">
    <cfRule type="colorScale" priority="13051">
      <colorScale>
        <cfvo type="min"/>
        <cfvo type="max"/>
        <color rgb="FFFCFCFF"/>
        <color rgb="FF63BE7B"/>
      </colorScale>
    </cfRule>
    <cfRule type="colorScale" priority="130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1">
    <cfRule type="cellIs" dxfId="2" priority="13053" operator="greaterThan">
      <formula>1</formula>
    </cfRule>
    <cfRule type="colorScale" priority="13054">
      <colorScale>
        <cfvo type="min"/>
        <cfvo type="max"/>
        <color rgb="FFFCFCFF"/>
        <color rgb="FF63BE7B"/>
      </colorScale>
    </cfRule>
    <cfRule type="colorScale" priority="130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1">
    <cfRule type="colorScale" priority="13056">
      <colorScale>
        <cfvo type="min"/>
        <cfvo type="max"/>
        <color rgb="FFFCFCFF"/>
        <color rgb="FF63BE7B"/>
      </colorScale>
    </cfRule>
    <cfRule type="colorScale" priority="130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1">
    <cfRule type="colorScale" priority="13058">
      <colorScale>
        <cfvo type="min"/>
        <cfvo type="max"/>
        <color rgb="FFFCFCFF"/>
        <color rgb="FF63BE7B"/>
      </colorScale>
    </cfRule>
    <cfRule type="colorScale" priority="130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1">
    <cfRule type="cellIs" dxfId="2" priority="13060" operator="greaterThan">
      <formula>1</formula>
    </cfRule>
    <cfRule type="colorScale" priority="13061">
      <colorScale>
        <cfvo type="min"/>
        <cfvo type="max"/>
        <color rgb="FFFCFCFF"/>
        <color rgb="FF63BE7B"/>
      </colorScale>
    </cfRule>
    <cfRule type="colorScale" priority="130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1">
    <cfRule type="colorScale" priority="13063">
      <colorScale>
        <cfvo type="min"/>
        <cfvo type="max"/>
        <color rgb="FFFCFCFF"/>
        <color rgb="FF63BE7B"/>
      </colorScale>
    </cfRule>
    <cfRule type="colorScale" priority="130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1">
    <cfRule type="colorScale" priority="13065">
      <colorScale>
        <cfvo type="min"/>
        <cfvo type="max"/>
        <color rgb="FFFCFCFF"/>
        <color rgb="FF63BE7B"/>
      </colorScale>
    </cfRule>
    <cfRule type="colorScale" priority="130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1">
    <cfRule type="cellIs" dxfId="2" priority="13067" operator="greaterThan">
      <formula>1</formula>
    </cfRule>
    <cfRule type="colorScale" priority="13068">
      <colorScale>
        <cfvo type="min"/>
        <cfvo type="max"/>
        <color rgb="FFFCFCFF"/>
        <color rgb="FF63BE7B"/>
      </colorScale>
    </cfRule>
    <cfRule type="colorScale" priority="130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1">
    <cfRule type="colorScale" priority="13070">
      <colorScale>
        <cfvo type="min"/>
        <cfvo type="max"/>
        <color rgb="FFFCFCFF"/>
        <color rgb="FF63BE7B"/>
      </colorScale>
    </cfRule>
    <cfRule type="colorScale" priority="130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1">
    <cfRule type="colorScale" priority="13072">
      <colorScale>
        <cfvo type="min"/>
        <cfvo type="max"/>
        <color rgb="FFFCFCFF"/>
        <color rgb="FF63BE7B"/>
      </colorScale>
    </cfRule>
    <cfRule type="colorScale" priority="130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1">
    <cfRule type="cellIs" dxfId="2" priority="13074" operator="greaterThan">
      <formula>1</formula>
    </cfRule>
    <cfRule type="colorScale" priority="13075">
      <colorScale>
        <cfvo type="min"/>
        <cfvo type="max"/>
        <color rgb="FFFCFCFF"/>
        <color rgb="FF63BE7B"/>
      </colorScale>
    </cfRule>
    <cfRule type="colorScale" priority="130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1">
    <cfRule type="colorScale" priority="13077">
      <colorScale>
        <cfvo type="min"/>
        <cfvo type="max"/>
        <color rgb="FFFCFCFF"/>
        <color rgb="FF63BE7B"/>
      </colorScale>
    </cfRule>
    <cfRule type="colorScale" priority="130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1">
    <cfRule type="colorScale" priority="13079">
      <colorScale>
        <cfvo type="min"/>
        <cfvo type="max"/>
        <color rgb="FFFCFCFF"/>
        <color rgb="FF63BE7B"/>
      </colorScale>
    </cfRule>
    <cfRule type="colorScale" priority="130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1">
    <cfRule type="cellIs" dxfId="2" priority="13081" operator="greaterThan">
      <formula>1</formula>
    </cfRule>
    <cfRule type="colorScale" priority="13082">
      <colorScale>
        <cfvo type="min"/>
        <cfvo type="max"/>
        <color rgb="FFFCFCFF"/>
        <color rgb="FF63BE7B"/>
      </colorScale>
    </cfRule>
    <cfRule type="colorScale" priority="130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1">
    <cfRule type="colorScale" priority="13084">
      <colorScale>
        <cfvo type="min"/>
        <cfvo type="max"/>
        <color rgb="FFFCFCFF"/>
        <color rgb="FF63BE7B"/>
      </colorScale>
    </cfRule>
    <cfRule type="colorScale" priority="130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1">
    <cfRule type="colorScale" priority="13086">
      <colorScale>
        <cfvo type="min"/>
        <cfvo type="max"/>
        <color rgb="FFFCFCFF"/>
        <color rgb="FF63BE7B"/>
      </colorScale>
    </cfRule>
    <cfRule type="colorScale" priority="130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1">
    <cfRule type="cellIs" dxfId="2" priority="13088" operator="greaterThan">
      <formula>1</formula>
    </cfRule>
    <cfRule type="colorScale" priority="13089">
      <colorScale>
        <cfvo type="min"/>
        <cfvo type="max"/>
        <color rgb="FFFCFCFF"/>
        <color rgb="FF63BE7B"/>
      </colorScale>
    </cfRule>
    <cfRule type="colorScale" priority="130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1">
    <cfRule type="colorScale" priority="13091">
      <colorScale>
        <cfvo type="min"/>
        <cfvo type="max"/>
        <color rgb="FFFCFCFF"/>
        <color rgb="FF63BE7B"/>
      </colorScale>
    </cfRule>
    <cfRule type="colorScale" priority="130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1">
    <cfRule type="colorScale" priority="13093">
      <colorScale>
        <cfvo type="min"/>
        <cfvo type="max"/>
        <color rgb="FFFCFCFF"/>
        <color rgb="FF63BE7B"/>
      </colorScale>
    </cfRule>
    <cfRule type="colorScale" priority="130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1">
    <cfRule type="cellIs" dxfId="2" priority="13095" operator="greaterThan">
      <formula>1</formula>
    </cfRule>
    <cfRule type="colorScale" priority="13096">
      <colorScale>
        <cfvo type="min"/>
        <cfvo type="max"/>
        <color rgb="FFFCFCFF"/>
        <color rgb="FF63BE7B"/>
      </colorScale>
    </cfRule>
    <cfRule type="colorScale" priority="130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61:LF61">
    <cfRule type="containsText" dxfId="0" priority="12822" operator="between" text=" ">
      <formula>NOT(ISERROR(SEARCH(" ",KF61)))</formula>
    </cfRule>
    <cfRule type="containsText" dxfId="1" priority="12823" operator="between" text=" ">
      <formula>NOT(ISERROR(SEARCH(" ",KF61)))</formula>
    </cfRule>
  </conditionalFormatting>
  <conditionalFormatting sqref="KI61:LB61">
    <cfRule type="cellIs" dxfId="2" priority="12783" operator="greaterThan">
      <formula>0.31</formula>
    </cfRule>
    <cfRule type="cellIs" dxfId="2" priority="12784" operator="greaterThan">
      <formula>0.31</formula>
    </cfRule>
    <cfRule type="cellIs" dxfId="2" priority="12785" operator="greaterThan">
      <formula>0.31</formula>
    </cfRule>
    <cfRule type="cellIs" dxfId="2" priority="12786" operator="greaterThan">
      <formula>0.3</formula>
    </cfRule>
    <cfRule type="cellIs" dxfId="2" priority="12787" operator="greaterThan">
      <formula>1</formula>
    </cfRule>
    <cfRule type="cellIs" dxfId="5" priority="12788" operator="equal">
      <formula>0</formula>
    </cfRule>
  </conditionalFormatting>
  <conditionalFormatting sqref="LN61">
    <cfRule type="containsText" dxfId="0" priority="512" operator="between" text=" ">
      <formula>NOT(ISERROR(SEARCH(" ",LN61)))</formula>
    </cfRule>
    <cfRule type="containsText" dxfId="1" priority="513" operator="between" text=" ">
      <formula>NOT(ISERROR(SEARCH(" ",LN61)))</formula>
    </cfRule>
  </conditionalFormatting>
  <conditionalFormatting sqref="PE61">
    <cfRule type="containsText" dxfId="0" priority="128" operator="between" text=" ">
      <formula>NOT(ISERROR(SEARCH(" ",PE61)))</formula>
    </cfRule>
    <cfRule type="containsText" dxfId="1" priority="129" operator="between" text=" ">
      <formula>NOT(ISERROR(SEARCH(" ",PE61)))</formula>
    </cfRule>
  </conditionalFormatting>
  <conditionalFormatting sqref="X62">
    <cfRule type="colorScale" priority="12424">
      <colorScale>
        <cfvo type="min"/>
        <cfvo type="max"/>
        <color rgb="FFFCFCFF"/>
        <color rgb="FF63BE7B"/>
      </colorScale>
    </cfRule>
    <cfRule type="colorScale" priority="124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62">
    <cfRule type="cellIs" dxfId="4" priority="9325" operator="equal">
      <formula>0</formula>
    </cfRule>
    <cfRule type="cellIs" dxfId="2" priority="9326" operator="equal">
      <formula>0</formula>
    </cfRule>
    <cfRule type="cellIs" dxfId="2" priority="9327" operator="greaterThan">
      <formula>1</formula>
    </cfRule>
    <cfRule type="containsText" dxfId="0" priority="9328" operator="between" text=" ">
      <formula>NOT(ISERROR(SEARCH(" ",AI62)))</formula>
    </cfRule>
    <cfRule type="containsText" dxfId="1" priority="9329" operator="between" text=" ">
      <formula>NOT(ISERROR(SEARCH(" ",AI62)))</formula>
    </cfRule>
  </conditionalFormatting>
  <conditionalFormatting sqref="AJ62">
    <cfRule type="cellIs" dxfId="4" priority="11798" operator="equal">
      <formula>0</formula>
    </cfRule>
    <cfRule type="cellIs" dxfId="2" priority="11799" operator="equal">
      <formula>0</formula>
    </cfRule>
    <cfRule type="cellIs" dxfId="2" priority="11800" operator="greaterThan">
      <formula>1</formula>
    </cfRule>
    <cfRule type="containsText" dxfId="0" priority="11801" operator="between" text=" ">
      <formula>NOT(ISERROR(SEARCH(" ",AJ62)))</formula>
    </cfRule>
    <cfRule type="containsText" dxfId="1" priority="11802" operator="between" text=" ">
      <formula>NOT(ISERROR(SEARCH(" ",AJ62)))</formula>
    </cfRule>
  </conditionalFormatting>
  <conditionalFormatting sqref="AK62">
    <cfRule type="cellIs" dxfId="4" priority="11788" operator="equal">
      <formula>0</formula>
    </cfRule>
    <cfRule type="cellIs" dxfId="2" priority="11789" operator="equal">
      <formula>0</formula>
    </cfRule>
    <cfRule type="cellIs" dxfId="2" priority="11790" operator="greaterThan">
      <formula>1</formula>
    </cfRule>
    <cfRule type="containsText" dxfId="0" priority="11791" operator="between" text=" ">
      <formula>NOT(ISERROR(SEARCH(" ",AK62)))</formula>
    </cfRule>
    <cfRule type="containsText" dxfId="1" priority="11792" operator="between" text=" ">
      <formula>NOT(ISERROR(SEARCH(" ",AK62)))</formula>
    </cfRule>
  </conditionalFormatting>
  <conditionalFormatting sqref="AL62">
    <cfRule type="cellIs" dxfId="4" priority="11778" operator="equal">
      <formula>0</formula>
    </cfRule>
    <cfRule type="cellIs" dxfId="2" priority="11779" operator="equal">
      <formula>0</formula>
    </cfRule>
    <cfRule type="cellIs" dxfId="2" priority="11780" operator="greaterThan">
      <formula>1</formula>
    </cfRule>
    <cfRule type="containsText" dxfId="0" priority="11781" operator="between" text=" ">
      <formula>NOT(ISERROR(SEARCH(" ",AL62)))</formula>
    </cfRule>
    <cfRule type="containsText" dxfId="1" priority="11782" operator="between" text=" ">
      <formula>NOT(ISERROR(SEARCH(" ",AL62)))</formula>
    </cfRule>
  </conditionalFormatting>
  <conditionalFormatting sqref="AN62:AP62">
    <cfRule type="cellIs" dxfId="4" priority="12423" operator="equal">
      <formula>0</formula>
    </cfRule>
    <cfRule type="containsText" dxfId="0" priority="12440" operator="between" text=" ">
      <formula>NOT(ISERROR(SEARCH(" ",AN62)))</formula>
    </cfRule>
    <cfRule type="containsText" dxfId="1" priority="12441" operator="between" text=" ">
      <formula>NOT(ISERROR(SEARCH(" ",AN62)))</formula>
    </cfRule>
  </conditionalFormatting>
  <conditionalFormatting sqref="AU62">
    <cfRule type="cellIs" dxfId="4" priority="9086" operator="equal">
      <formula>0</formula>
    </cfRule>
    <cfRule type="containsText" dxfId="0" priority="9087" operator="between" text=" ">
      <formula>NOT(ISERROR(SEARCH(" ",AU62)))</formula>
    </cfRule>
    <cfRule type="containsText" dxfId="1" priority="9088" operator="between" text=" ">
      <formula>NOT(ISERROR(SEARCH(" ",AU62)))</formula>
    </cfRule>
  </conditionalFormatting>
  <conditionalFormatting sqref="BE62">
    <cfRule type="containsText" dxfId="0" priority="10698" operator="between" text=" ">
      <formula>NOT(ISERROR(SEARCH(" ",BE62)))</formula>
    </cfRule>
    <cfRule type="containsText" dxfId="1" priority="10699" operator="between" text=" ">
      <formula>NOT(ISERROR(SEARCH(" ",BE62)))</formula>
    </cfRule>
  </conditionalFormatting>
  <conditionalFormatting sqref="BF62">
    <cfRule type="containsText" dxfId="0" priority="10694" operator="between" text=" ">
      <formula>NOT(ISERROR(SEARCH(" ",BF62)))</formula>
    </cfRule>
    <cfRule type="containsText" dxfId="1" priority="10695" operator="between" text=" ">
      <formula>NOT(ISERROR(SEARCH(" ",BF62)))</formula>
    </cfRule>
  </conditionalFormatting>
  <conditionalFormatting sqref="BH62:BI62">
    <cfRule type="containsText" dxfId="0" priority="12442" operator="between" text=" ">
      <formula>NOT(ISERROR(SEARCH(" ",BH62)))</formula>
    </cfRule>
    <cfRule type="containsText" dxfId="1" priority="12443" operator="between" text=" ">
      <formula>NOT(ISERROR(SEARCH(" ",BH62)))</formula>
    </cfRule>
  </conditionalFormatting>
  <conditionalFormatting sqref="BQ62">
    <cfRule type="containsText" dxfId="0" priority="12281" operator="between" text=" ">
      <formula>NOT(ISERROR(SEARCH(" ",BQ62)))</formula>
    </cfRule>
    <cfRule type="containsText" dxfId="1" priority="12282" operator="between" text=" ">
      <formula>NOT(ISERROR(SEARCH(" ",BQ62)))</formula>
    </cfRule>
  </conditionalFormatting>
  <conditionalFormatting sqref="BR62">
    <cfRule type="containsText" dxfId="0" priority="11805" operator="between" text=" ">
      <formula>NOT(ISERROR(SEARCH(" ",BR62)))</formula>
    </cfRule>
    <cfRule type="containsText" dxfId="1" priority="11806" operator="between" text=" ">
      <formula>NOT(ISERROR(SEARCH(" ",BR62)))</formula>
    </cfRule>
  </conditionalFormatting>
  <conditionalFormatting sqref="BT62:BV62">
    <cfRule type="containsText" dxfId="0" priority="12436" operator="between" text=" ">
      <formula>NOT(ISERROR(SEARCH(" ",BT62)))</formula>
    </cfRule>
    <cfRule type="containsText" dxfId="1" priority="12437" operator="between" text=" ">
      <formula>NOT(ISERROR(SEARCH(" ",BT62)))</formula>
    </cfRule>
  </conditionalFormatting>
  <conditionalFormatting sqref="DW62">
    <cfRule type="containsText" dxfId="0" priority="11087" operator="between" text=" ">
      <formula>NOT(ISERROR(SEARCH(" ",DW62)))</formula>
    </cfRule>
    <cfRule type="containsText" dxfId="1" priority="11088" operator="between" text=" ">
      <formula>NOT(ISERROR(SEARCH(" ",DW62)))</formula>
    </cfRule>
    <cfRule type="containsText" dxfId="0" priority="11089" operator="between" text=" ">
      <formula>NOT(ISERROR(SEARCH(" ",DW62)))</formula>
    </cfRule>
    <cfRule type="containsText" dxfId="1" priority="11090" operator="between" text=" ">
      <formula>NOT(ISERROR(SEARCH(" ",DW62)))</formula>
    </cfRule>
  </conditionalFormatting>
  <conditionalFormatting sqref="EW62">
    <cfRule type="containsText" dxfId="0" priority="12429" operator="between" text=" ">
      <formula>NOT(ISERROR(SEARCH(" ",EW62)))</formula>
    </cfRule>
    <cfRule type="containsText" dxfId="1" priority="12430" operator="between" text=" ">
      <formula>NOT(ISERROR(SEARCH(" ",EW62)))</formula>
    </cfRule>
  </conditionalFormatting>
  <conditionalFormatting sqref="EY62">
    <cfRule type="containsText" dxfId="0" priority="12427" operator="between" text=" ">
      <formula>NOT(ISERROR(SEARCH(" ",EY62)))</formula>
    </cfRule>
    <cfRule type="containsText" dxfId="1" priority="12428" operator="between" text=" ">
      <formula>NOT(ISERROR(SEARCH(" ",EY62)))</formula>
    </cfRule>
  </conditionalFormatting>
  <conditionalFormatting sqref="FG62">
    <cfRule type="cellIs" dxfId="2" priority="12283" operator="greaterThan">
      <formula>1</formula>
    </cfRule>
    <cfRule type="colorScale" priority="12284">
      <colorScale>
        <cfvo type="min"/>
        <cfvo type="max"/>
        <color rgb="FFFCFCFF"/>
        <color rgb="FF63BE7B"/>
      </colorScale>
    </cfRule>
    <cfRule type="colorScale" priority="12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2:FJ62">
    <cfRule type="colorScale" priority="12420">
      <colorScale>
        <cfvo type="min"/>
        <cfvo type="max"/>
        <color rgb="FFFCFCFF"/>
        <color rgb="FF63BE7B"/>
      </colorScale>
    </cfRule>
    <cfRule type="colorScale" priority="12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2">
    <cfRule type="colorScale" priority="12418">
      <colorScale>
        <cfvo type="min"/>
        <cfvo type="max"/>
        <color rgb="FFFCFCFF"/>
        <color rgb="FF63BE7B"/>
      </colorScale>
    </cfRule>
    <cfRule type="colorScale" priority="12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2">
    <cfRule type="colorScale" priority="12392">
      <colorScale>
        <cfvo type="min"/>
        <cfvo type="max"/>
        <color rgb="FFFCFCFF"/>
        <color rgb="FF63BE7B"/>
      </colorScale>
    </cfRule>
    <cfRule type="colorScale" priority="123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2">
    <cfRule type="cellIs" dxfId="2" priority="12369" operator="greaterThan">
      <formula>1</formula>
    </cfRule>
    <cfRule type="colorScale" priority="12370">
      <colorScale>
        <cfvo type="min"/>
        <cfvo type="max"/>
        <color rgb="FFFCFCFF"/>
        <color rgb="FF63BE7B"/>
      </colorScale>
    </cfRule>
    <cfRule type="colorScale" priority="12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2">
    <cfRule type="colorScale" priority="12316">
      <colorScale>
        <cfvo type="min"/>
        <cfvo type="max"/>
        <color rgb="FFFCFCFF"/>
        <color rgb="FF63BE7B"/>
      </colorScale>
    </cfRule>
    <cfRule type="colorScale" priority="12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2">
    <cfRule type="colorScale" priority="12314">
      <colorScale>
        <cfvo type="min"/>
        <cfvo type="max"/>
        <color rgb="FFFCFCFF"/>
        <color rgb="FF63BE7B"/>
      </colorScale>
    </cfRule>
    <cfRule type="colorScale" priority="123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2">
    <cfRule type="cellIs" dxfId="2" priority="12366" operator="greaterThan">
      <formula>1</formula>
    </cfRule>
    <cfRule type="colorScale" priority="12367">
      <colorScale>
        <cfvo type="min"/>
        <cfvo type="max"/>
        <color rgb="FFFCFCFF"/>
        <color rgb="FF63BE7B"/>
      </colorScale>
    </cfRule>
    <cfRule type="colorScale" priority="12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2">
    <cfRule type="colorScale" priority="12312">
      <colorScale>
        <cfvo type="min"/>
        <cfvo type="max"/>
        <color rgb="FFFCFCFF"/>
        <color rgb="FF63BE7B"/>
      </colorScale>
    </cfRule>
    <cfRule type="colorScale" priority="12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2">
    <cfRule type="colorScale" priority="12310">
      <colorScale>
        <cfvo type="min"/>
        <cfvo type="max"/>
        <color rgb="FFFCFCFF"/>
        <color rgb="FF63BE7B"/>
      </colorScale>
    </cfRule>
    <cfRule type="colorScale" priority="123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2">
    <cfRule type="cellIs" dxfId="2" priority="12363" operator="greaterThan">
      <formula>1</formula>
    </cfRule>
    <cfRule type="colorScale" priority="12364">
      <colorScale>
        <cfvo type="min"/>
        <cfvo type="max"/>
        <color rgb="FFFCFCFF"/>
        <color rgb="FF63BE7B"/>
      </colorScale>
    </cfRule>
    <cfRule type="colorScale" priority="123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2">
    <cfRule type="colorScale" priority="12308">
      <colorScale>
        <cfvo type="min"/>
        <cfvo type="max"/>
        <color rgb="FFFCFCFF"/>
        <color rgb="FF63BE7B"/>
      </colorScale>
    </cfRule>
    <cfRule type="colorScale" priority="123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2">
    <cfRule type="colorScale" priority="12306">
      <colorScale>
        <cfvo type="min"/>
        <cfvo type="max"/>
        <color rgb="FFFCFCFF"/>
        <color rgb="FF63BE7B"/>
      </colorScale>
    </cfRule>
    <cfRule type="colorScale" priority="12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2">
    <cfRule type="cellIs" dxfId="2" priority="12360" operator="greaterThan">
      <formula>1</formula>
    </cfRule>
    <cfRule type="colorScale" priority="12361">
      <colorScale>
        <cfvo type="min"/>
        <cfvo type="max"/>
        <color rgb="FFFCFCFF"/>
        <color rgb="FF63BE7B"/>
      </colorScale>
    </cfRule>
    <cfRule type="colorScale" priority="12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2">
    <cfRule type="colorScale" priority="12304">
      <colorScale>
        <cfvo type="min"/>
        <cfvo type="max"/>
        <color rgb="FFFCFCFF"/>
        <color rgb="FF63BE7B"/>
      </colorScale>
    </cfRule>
    <cfRule type="colorScale" priority="123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2">
    <cfRule type="colorScale" priority="12302">
      <colorScale>
        <cfvo type="min"/>
        <cfvo type="max"/>
        <color rgb="FFFCFCFF"/>
        <color rgb="FF63BE7B"/>
      </colorScale>
    </cfRule>
    <cfRule type="colorScale" priority="12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2">
    <cfRule type="cellIs" dxfId="2" priority="12357" operator="greaterThan">
      <formula>1</formula>
    </cfRule>
    <cfRule type="colorScale" priority="12358">
      <colorScale>
        <cfvo type="min"/>
        <cfvo type="max"/>
        <color rgb="FFFCFCFF"/>
        <color rgb="FF63BE7B"/>
      </colorScale>
    </cfRule>
    <cfRule type="colorScale" priority="12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2">
    <cfRule type="colorScale" priority="12300">
      <colorScale>
        <cfvo type="min"/>
        <cfvo type="max"/>
        <color rgb="FFFCFCFF"/>
        <color rgb="FF63BE7B"/>
      </colorScale>
    </cfRule>
    <cfRule type="colorScale" priority="12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2">
    <cfRule type="colorScale" priority="12298">
      <colorScale>
        <cfvo type="min"/>
        <cfvo type="max"/>
        <color rgb="FFFCFCFF"/>
        <color rgb="FF63BE7B"/>
      </colorScale>
    </cfRule>
    <cfRule type="colorScale" priority="122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2">
    <cfRule type="cellIs" dxfId="2" priority="12354" operator="greaterThan">
      <formula>1</formula>
    </cfRule>
    <cfRule type="colorScale" priority="12355">
      <colorScale>
        <cfvo type="min"/>
        <cfvo type="max"/>
        <color rgb="FFFCFCFF"/>
        <color rgb="FF63BE7B"/>
      </colorScale>
    </cfRule>
    <cfRule type="colorScale" priority="12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2">
    <cfRule type="colorScale" priority="12296">
      <colorScale>
        <cfvo type="min"/>
        <cfvo type="max"/>
        <color rgb="FFFCFCFF"/>
        <color rgb="FF63BE7B"/>
      </colorScale>
    </cfRule>
    <cfRule type="colorScale" priority="122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2">
    <cfRule type="colorScale" priority="12294">
      <colorScale>
        <cfvo type="min"/>
        <cfvo type="max"/>
        <color rgb="FFFCFCFF"/>
        <color rgb="FF63BE7B"/>
      </colorScale>
    </cfRule>
    <cfRule type="colorScale" priority="122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2">
    <cfRule type="cellIs" dxfId="2" priority="12351" operator="greaterThan">
      <formula>1</formula>
    </cfRule>
    <cfRule type="colorScale" priority="12352">
      <colorScale>
        <cfvo type="min"/>
        <cfvo type="max"/>
        <color rgb="FFFCFCFF"/>
        <color rgb="FF63BE7B"/>
      </colorScale>
    </cfRule>
    <cfRule type="colorScale" priority="12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2">
    <cfRule type="colorScale" priority="12292">
      <colorScale>
        <cfvo type="min"/>
        <cfvo type="max"/>
        <color rgb="FFFCFCFF"/>
        <color rgb="FF63BE7B"/>
      </colorScale>
    </cfRule>
    <cfRule type="colorScale" priority="122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2">
    <cfRule type="colorScale" priority="12290">
      <colorScale>
        <cfvo type="min"/>
        <cfvo type="max"/>
        <color rgb="FFFCFCFF"/>
        <color rgb="FF63BE7B"/>
      </colorScale>
    </cfRule>
    <cfRule type="colorScale" priority="122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2">
    <cfRule type="cellIs" dxfId="2" priority="12348" operator="greaterThan">
      <formula>1</formula>
    </cfRule>
    <cfRule type="colorScale" priority="12349">
      <colorScale>
        <cfvo type="min"/>
        <cfvo type="max"/>
        <color rgb="FFFCFCFF"/>
        <color rgb="FF63BE7B"/>
      </colorScale>
    </cfRule>
    <cfRule type="colorScale" priority="12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2">
    <cfRule type="colorScale" priority="12288">
      <colorScale>
        <cfvo type="min"/>
        <cfvo type="max"/>
        <color rgb="FFFCFCFF"/>
        <color rgb="FF63BE7B"/>
      </colorScale>
    </cfRule>
    <cfRule type="colorScale" priority="12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2">
    <cfRule type="colorScale" priority="12286">
      <colorScale>
        <cfvo type="min"/>
        <cfvo type="max"/>
        <color rgb="FFFCFCFF"/>
        <color rgb="FF63BE7B"/>
      </colorScale>
    </cfRule>
    <cfRule type="colorScale" priority="12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2">
    <cfRule type="cellIs" dxfId="2" priority="12345" operator="greaterThan">
      <formula>1</formula>
    </cfRule>
    <cfRule type="colorScale" priority="12346">
      <colorScale>
        <cfvo type="min"/>
        <cfvo type="max"/>
        <color rgb="FFFCFCFF"/>
        <color rgb="FF63BE7B"/>
      </colorScale>
    </cfRule>
    <cfRule type="colorScale" priority="12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2">
    <cfRule type="colorScale" priority="12416">
      <colorScale>
        <cfvo type="min"/>
        <cfvo type="max"/>
        <color rgb="FFFCFCFF"/>
        <color rgb="FF63BE7B"/>
      </colorScale>
    </cfRule>
    <cfRule type="colorScale" priority="12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2">
    <cfRule type="colorScale" priority="12390">
      <colorScale>
        <cfvo type="min"/>
        <cfvo type="max"/>
        <color rgb="FFFCFCFF"/>
        <color rgb="FF63BE7B"/>
      </colorScale>
    </cfRule>
    <cfRule type="colorScale" priority="123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2">
    <cfRule type="cellIs" dxfId="2" priority="12412" operator="greaterThan">
      <formula>1</formula>
    </cfRule>
    <cfRule type="colorScale" priority="12413">
      <colorScale>
        <cfvo type="min"/>
        <cfvo type="max"/>
        <color rgb="FFFCFCFF"/>
        <color rgb="FF63BE7B"/>
      </colorScale>
    </cfRule>
    <cfRule type="colorScale" priority="12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2">
    <cfRule type="colorScale" priority="12410">
      <colorScale>
        <cfvo type="min"/>
        <cfvo type="max"/>
        <color rgb="FFFCFCFF"/>
        <color rgb="FF63BE7B"/>
      </colorScale>
    </cfRule>
    <cfRule type="colorScale" priority="124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2">
    <cfRule type="colorScale" priority="12388">
      <colorScale>
        <cfvo type="min"/>
        <cfvo type="max"/>
        <color rgb="FFFCFCFF"/>
        <color rgb="FF63BE7B"/>
      </colorScale>
    </cfRule>
    <cfRule type="colorScale" priority="123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2">
    <cfRule type="cellIs" dxfId="2" priority="12342" operator="greaterThan">
      <formula>1</formula>
    </cfRule>
    <cfRule type="colorScale" priority="12343">
      <colorScale>
        <cfvo type="min"/>
        <cfvo type="max"/>
        <color rgb="FFFCFCFF"/>
        <color rgb="FF63BE7B"/>
      </colorScale>
    </cfRule>
    <cfRule type="colorScale" priority="123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2">
    <cfRule type="colorScale" priority="12408">
      <colorScale>
        <cfvo type="min"/>
        <cfvo type="max"/>
        <color rgb="FFFCFCFF"/>
        <color rgb="FF63BE7B"/>
      </colorScale>
    </cfRule>
    <cfRule type="colorScale" priority="12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2">
    <cfRule type="colorScale" priority="12386">
      <colorScale>
        <cfvo type="min"/>
        <cfvo type="max"/>
        <color rgb="FFFCFCFF"/>
        <color rgb="FF63BE7B"/>
      </colorScale>
    </cfRule>
    <cfRule type="colorScale" priority="123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2">
    <cfRule type="cellIs" dxfId="2" priority="12339" operator="greaterThan">
      <formula>1</formula>
    </cfRule>
    <cfRule type="colorScale" priority="12340">
      <colorScale>
        <cfvo type="min"/>
        <cfvo type="max"/>
        <color rgb="FFFCFCFF"/>
        <color rgb="FF63BE7B"/>
      </colorScale>
    </cfRule>
    <cfRule type="colorScale" priority="12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2">
    <cfRule type="colorScale" priority="12406">
      <colorScale>
        <cfvo type="min"/>
        <cfvo type="max"/>
        <color rgb="FFFCFCFF"/>
        <color rgb="FF63BE7B"/>
      </colorScale>
    </cfRule>
    <cfRule type="colorScale" priority="124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2">
    <cfRule type="colorScale" priority="12384">
      <colorScale>
        <cfvo type="min"/>
        <cfvo type="max"/>
        <color rgb="FFFCFCFF"/>
        <color rgb="FF63BE7B"/>
      </colorScale>
    </cfRule>
    <cfRule type="colorScale" priority="12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2">
    <cfRule type="cellIs" dxfId="2" priority="12336" operator="greaterThan">
      <formula>1</formula>
    </cfRule>
    <cfRule type="colorScale" priority="12337">
      <colorScale>
        <cfvo type="min"/>
        <cfvo type="max"/>
        <color rgb="FFFCFCFF"/>
        <color rgb="FF63BE7B"/>
      </colorScale>
    </cfRule>
    <cfRule type="colorScale" priority="12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2">
    <cfRule type="colorScale" priority="12404">
      <colorScale>
        <cfvo type="min"/>
        <cfvo type="max"/>
        <color rgb="FFFCFCFF"/>
        <color rgb="FF63BE7B"/>
      </colorScale>
    </cfRule>
    <cfRule type="colorScale" priority="124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2">
    <cfRule type="colorScale" priority="12382">
      <colorScale>
        <cfvo type="min"/>
        <cfvo type="max"/>
        <color rgb="FFFCFCFF"/>
        <color rgb="FF63BE7B"/>
      </colorScale>
    </cfRule>
    <cfRule type="colorScale" priority="123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2">
    <cfRule type="cellIs" dxfId="2" priority="12333" operator="greaterThan">
      <formula>1</formula>
    </cfRule>
    <cfRule type="colorScale" priority="12334">
      <colorScale>
        <cfvo type="min"/>
        <cfvo type="max"/>
        <color rgb="FFFCFCFF"/>
        <color rgb="FF63BE7B"/>
      </colorScale>
    </cfRule>
    <cfRule type="colorScale" priority="12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2">
    <cfRule type="colorScale" priority="12402">
      <colorScale>
        <cfvo type="min"/>
        <cfvo type="max"/>
        <color rgb="FFFCFCFF"/>
        <color rgb="FF63BE7B"/>
      </colorScale>
    </cfRule>
    <cfRule type="colorScale" priority="12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2">
    <cfRule type="colorScale" priority="12380">
      <colorScale>
        <cfvo type="min"/>
        <cfvo type="max"/>
        <color rgb="FFFCFCFF"/>
        <color rgb="FF63BE7B"/>
      </colorScale>
    </cfRule>
    <cfRule type="colorScale" priority="12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2">
    <cfRule type="cellIs" dxfId="2" priority="12330" operator="greaterThan">
      <formula>1</formula>
    </cfRule>
    <cfRule type="colorScale" priority="12331">
      <colorScale>
        <cfvo type="min"/>
        <cfvo type="max"/>
        <color rgb="FFFCFCFF"/>
        <color rgb="FF63BE7B"/>
      </colorScale>
    </cfRule>
    <cfRule type="colorScale" priority="12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2">
    <cfRule type="colorScale" priority="12400">
      <colorScale>
        <cfvo type="min"/>
        <cfvo type="max"/>
        <color rgb="FFFCFCFF"/>
        <color rgb="FF63BE7B"/>
      </colorScale>
    </cfRule>
    <cfRule type="colorScale" priority="12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2">
    <cfRule type="colorScale" priority="12378">
      <colorScale>
        <cfvo type="min"/>
        <cfvo type="max"/>
        <color rgb="FFFCFCFF"/>
        <color rgb="FF63BE7B"/>
      </colorScale>
    </cfRule>
    <cfRule type="colorScale" priority="123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2">
    <cfRule type="cellIs" dxfId="2" priority="12327" operator="greaterThan">
      <formula>1</formula>
    </cfRule>
    <cfRule type="colorScale" priority="12328">
      <colorScale>
        <cfvo type="min"/>
        <cfvo type="max"/>
        <color rgb="FFFCFCFF"/>
        <color rgb="FF63BE7B"/>
      </colorScale>
    </cfRule>
    <cfRule type="colorScale" priority="12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2">
    <cfRule type="colorScale" priority="12398">
      <colorScale>
        <cfvo type="min"/>
        <cfvo type="max"/>
        <color rgb="FFFCFCFF"/>
        <color rgb="FF63BE7B"/>
      </colorScale>
    </cfRule>
    <cfRule type="colorScale" priority="123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2">
    <cfRule type="colorScale" priority="12376">
      <colorScale>
        <cfvo type="min"/>
        <cfvo type="max"/>
        <color rgb="FFFCFCFF"/>
        <color rgb="FF63BE7B"/>
      </colorScale>
    </cfRule>
    <cfRule type="colorScale" priority="123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2">
    <cfRule type="cellIs" dxfId="2" priority="12324" operator="greaterThan">
      <formula>1</formula>
    </cfRule>
    <cfRule type="colorScale" priority="12325">
      <colorScale>
        <cfvo type="min"/>
        <cfvo type="max"/>
        <color rgb="FFFCFCFF"/>
        <color rgb="FF63BE7B"/>
      </colorScale>
    </cfRule>
    <cfRule type="colorScale" priority="12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2">
    <cfRule type="colorScale" priority="12396">
      <colorScale>
        <cfvo type="min"/>
        <cfvo type="max"/>
        <color rgb="FFFCFCFF"/>
        <color rgb="FF63BE7B"/>
      </colorScale>
    </cfRule>
    <cfRule type="colorScale" priority="123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2">
    <cfRule type="colorScale" priority="12374">
      <colorScale>
        <cfvo type="min"/>
        <cfvo type="max"/>
        <color rgb="FFFCFCFF"/>
        <color rgb="FF63BE7B"/>
      </colorScale>
    </cfRule>
    <cfRule type="colorScale" priority="123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2">
    <cfRule type="cellIs" dxfId="2" priority="12321" operator="greaterThan">
      <formula>1</formula>
    </cfRule>
    <cfRule type="colorScale" priority="12322">
      <colorScale>
        <cfvo type="min"/>
        <cfvo type="max"/>
        <color rgb="FFFCFCFF"/>
        <color rgb="FF63BE7B"/>
      </colorScale>
    </cfRule>
    <cfRule type="colorScale" priority="123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2">
    <cfRule type="colorScale" priority="12394">
      <colorScale>
        <cfvo type="min"/>
        <cfvo type="max"/>
        <color rgb="FFFCFCFF"/>
        <color rgb="FF63BE7B"/>
      </colorScale>
    </cfRule>
    <cfRule type="colorScale" priority="12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2">
    <cfRule type="colorScale" priority="12372">
      <colorScale>
        <cfvo type="min"/>
        <cfvo type="max"/>
        <color rgb="FFFCFCFF"/>
        <color rgb="FF63BE7B"/>
      </colorScale>
    </cfRule>
    <cfRule type="colorScale" priority="123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2">
    <cfRule type="cellIs" dxfId="2" priority="12318" operator="greaterThan">
      <formula>1</formula>
    </cfRule>
    <cfRule type="colorScale" priority="12319">
      <colorScale>
        <cfvo type="min"/>
        <cfvo type="max"/>
        <color rgb="FFFCFCFF"/>
        <color rgb="FF63BE7B"/>
      </colorScale>
    </cfRule>
    <cfRule type="colorScale" priority="12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62:HU62">
    <cfRule type="containsText" dxfId="0" priority="12270" operator="between" text=" ">
      <formula>NOT(ISERROR(SEARCH(" ",HQ62)))</formula>
    </cfRule>
    <cfRule type="containsText" dxfId="1" priority="12271" operator="between" text=" ">
      <formula>NOT(ISERROR(SEARCH(" ",HQ62)))</formula>
    </cfRule>
  </conditionalFormatting>
  <conditionalFormatting sqref="HV62">
    <cfRule type="cellIs" dxfId="2" priority="12171" operator="greaterThan">
      <formula>1</formula>
    </cfRule>
    <cfRule type="colorScale" priority="12172">
      <colorScale>
        <cfvo type="min"/>
        <cfvo type="max"/>
        <color rgb="FFFCFCFF"/>
        <color rgb="FF63BE7B"/>
      </colorScale>
    </cfRule>
    <cfRule type="colorScale" priority="121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2:HY62">
    <cfRule type="colorScale" priority="12268">
      <colorScale>
        <cfvo type="min"/>
        <cfvo type="max"/>
        <color rgb="FFFCFCFF"/>
        <color rgb="FF63BE7B"/>
      </colorScale>
    </cfRule>
    <cfRule type="colorScale" priority="122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62">
    <cfRule type="cellIs" dxfId="2" priority="12265" operator="greaterThan">
      <formula>1</formula>
    </cfRule>
  </conditionalFormatting>
  <conditionalFormatting sqref="HZ62">
    <cfRule type="colorScale" priority="12266">
      <colorScale>
        <cfvo type="min"/>
        <cfvo type="max"/>
        <color rgb="FFFCFCFF"/>
        <color rgb="FF63BE7B"/>
      </colorScale>
    </cfRule>
    <cfRule type="colorScale" priority="122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2">
    <cfRule type="colorScale" priority="12260">
      <colorScale>
        <cfvo type="min"/>
        <cfvo type="max"/>
        <color rgb="FFFCFCFF"/>
        <color rgb="FF63BE7B"/>
      </colorScale>
    </cfRule>
    <cfRule type="colorScale" priority="12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2">
    <cfRule type="cellIs" dxfId="2" priority="12257" operator="greaterThan">
      <formula>1</formula>
    </cfRule>
    <cfRule type="colorScale" priority="12258">
      <colorScale>
        <cfvo type="min"/>
        <cfvo type="max"/>
        <color rgb="FFFCFCFF"/>
        <color rgb="FF63BE7B"/>
      </colorScale>
    </cfRule>
    <cfRule type="colorScale" priority="12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2">
    <cfRule type="colorScale" priority="12204">
      <colorScale>
        <cfvo type="min"/>
        <cfvo type="max"/>
        <color rgb="FFFCFCFF"/>
        <color rgb="FF63BE7B"/>
      </colorScale>
    </cfRule>
    <cfRule type="colorScale" priority="122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2">
    <cfRule type="colorScale" priority="12202">
      <colorScale>
        <cfvo type="min"/>
        <cfvo type="max"/>
        <color rgb="FFFCFCFF"/>
        <color rgb="FF63BE7B"/>
      </colorScale>
    </cfRule>
    <cfRule type="colorScale" priority="122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2">
    <cfRule type="cellIs" dxfId="2" priority="12254" operator="greaterThan">
      <formula>1</formula>
    </cfRule>
    <cfRule type="colorScale" priority="12255">
      <colorScale>
        <cfvo type="min"/>
        <cfvo type="max"/>
        <color rgb="FFFCFCFF"/>
        <color rgb="FF63BE7B"/>
      </colorScale>
    </cfRule>
    <cfRule type="colorScale" priority="12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2">
    <cfRule type="colorScale" priority="12200">
      <colorScale>
        <cfvo type="min"/>
        <cfvo type="max"/>
        <color rgb="FFFCFCFF"/>
        <color rgb="FF63BE7B"/>
      </colorScale>
    </cfRule>
    <cfRule type="colorScale" priority="12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2">
    <cfRule type="colorScale" priority="12198">
      <colorScale>
        <cfvo type="min"/>
        <cfvo type="max"/>
        <color rgb="FFFCFCFF"/>
        <color rgb="FF63BE7B"/>
      </colorScale>
    </cfRule>
    <cfRule type="colorScale" priority="121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2">
    <cfRule type="cellIs" dxfId="2" priority="12251" operator="greaterThan">
      <formula>1</formula>
    </cfRule>
    <cfRule type="colorScale" priority="12252">
      <colorScale>
        <cfvo type="min"/>
        <cfvo type="max"/>
        <color rgb="FFFCFCFF"/>
        <color rgb="FF63BE7B"/>
      </colorScale>
    </cfRule>
    <cfRule type="colorScale" priority="122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2">
    <cfRule type="colorScale" priority="12196">
      <colorScale>
        <cfvo type="min"/>
        <cfvo type="max"/>
        <color rgb="FFFCFCFF"/>
        <color rgb="FF63BE7B"/>
      </colorScale>
    </cfRule>
    <cfRule type="colorScale" priority="121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2">
    <cfRule type="colorScale" priority="12194">
      <colorScale>
        <cfvo type="min"/>
        <cfvo type="max"/>
        <color rgb="FFFCFCFF"/>
        <color rgb="FF63BE7B"/>
      </colorScale>
    </cfRule>
    <cfRule type="colorScale" priority="121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2">
    <cfRule type="cellIs" dxfId="2" priority="12248" operator="greaterThan">
      <formula>1</formula>
    </cfRule>
    <cfRule type="colorScale" priority="12249">
      <colorScale>
        <cfvo type="min"/>
        <cfvo type="max"/>
        <color rgb="FFFCFCFF"/>
        <color rgb="FF63BE7B"/>
      </colorScale>
    </cfRule>
    <cfRule type="colorScale" priority="12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2">
    <cfRule type="colorScale" priority="12192">
      <colorScale>
        <cfvo type="min"/>
        <cfvo type="max"/>
        <color rgb="FFFCFCFF"/>
        <color rgb="FF63BE7B"/>
      </colorScale>
    </cfRule>
    <cfRule type="colorScale" priority="121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2">
    <cfRule type="colorScale" priority="12190">
      <colorScale>
        <cfvo type="min"/>
        <cfvo type="max"/>
        <color rgb="FFFCFCFF"/>
        <color rgb="FF63BE7B"/>
      </colorScale>
    </cfRule>
    <cfRule type="colorScale" priority="121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2">
    <cfRule type="cellIs" dxfId="2" priority="12245" operator="greaterThan">
      <formula>1</formula>
    </cfRule>
    <cfRule type="colorScale" priority="12246">
      <colorScale>
        <cfvo type="min"/>
        <cfvo type="max"/>
        <color rgb="FFFCFCFF"/>
        <color rgb="FF63BE7B"/>
      </colorScale>
    </cfRule>
    <cfRule type="colorScale" priority="12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2">
    <cfRule type="colorScale" priority="12188">
      <colorScale>
        <cfvo type="min"/>
        <cfvo type="max"/>
        <color rgb="FFFCFCFF"/>
        <color rgb="FF63BE7B"/>
      </colorScale>
    </cfRule>
    <cfRule type="colorScale" priority="121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2">
    <cfRule type="colorScale" priority="12186">
      <colorScale>
        <cfvo type="min"/>
        <cfvo type="max"/>
        <color rgb="FFFCFCFF"/>
        <color rgb="FF63BE7B"/>
      </colorScale>
    </cfRule>
    <cfRule type="colorScale" priority="121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2">
    <cfRule type="cellIs" dxfId="2" priority="12242" operator="greaterThan">
      <formula>1</formula>
    </cfRule>
    <cfRule type="colorScale" priority="12243">
      <colorScale>
        <cfvo type="min"/>
        <cfvo type="max"/>
        <color rgb="FFFCFCFF"/>
        <color rgb="FF63BE7B"/>
      </colorScale>
    </cfRule>
    <cfRule type="colorScale" priority="12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2">
    <cfRule type="colorScale" priority="12184">
      <colorScale>
        <cfvo type="min"/>
        <cfvo type="max"/>
        <color rgb="FFFCFCFF"/>
        <color rgb="FF63BE7B"/>
      </colorScale>
    </cfRule>
    <cfRule type="colorScale" priority="121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2">
    <cfRule type="colorScale" priority="12182">
      <colorScale>
        <cfvo type="min"/>
        <cfvo type="max"/>
        <color rgb="FFFCFCFF"/>
        <color rgb="FF63BE7B"/>
      </colorScale>
    </cfRule>
    <cfRule type="colorScale" priority="12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2">
    <cfRule type="cellIs" dxfId="2" priority="12239" operator="greaterThan">
      <formula>1</formula>
    </cfRule>
    <cfRule type="colorScale" priority="12240">
      <colorScale>
        <cfvo type="min"/>
        <cfvo type="max"/>
        <color rgb="FFFCFCFF"/>
        <color rgb="FF63BE7B"/>
      </colorScale>
    </cfRule>
    <cfRule type="colorScale" priority="122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2">
    <cfRule type="colorScale" priority="12180">
      <colorScale>
        <cfvo type="min"/>
        <cfvo type="max"/>
        <color rgb="FFFCFCFF"/>
        <color rgb="FF63BE7B"/>
      </colorScale>
    </cfRule>
    <cfRule type="colorScale" priority="121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2">
    <cfRule type="colorScale" priority="12178">
      <colorScale>
        <cfvo type="min"/>
        <cfvo type="max"/>
        <color rgb="FFFCFCFF"/>
        <color rgb="FF63BE7B"/>
      </colorScale>
    </cfRule>
    <cfRule type="colorScale" priority="121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2">
    <cfRule type="cellIs" dxfId="2" priority="12236" operator="greaterThan">
      <formula>1</formula>
    </cfRule>
    <cfRule type="colorScale" priority="12237">
      <colorScale>
        <cfvo type="min"/>
        <cfvo type="max"/>
        <color rgb="FFFCFCFF"/>
        <color rgb="FF63BE7B"/>
      </colorScale>
    </cfRule>
    <cfRule type="colorScale" priority="12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2">
    <cfRule type="colorScale" priority="12176">
      <colorScale>
        <cfvo type="min"/>
        <cfvo type="max"/>
        <color rgb="FFFCFCFF"/>
        <color rgb="FF63BE7B"/>
      </colorScale>
    </cfRule>
    <cfRule type="colorScale" priority="121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2">
    <cfRule type="colorScale" priority="12174">
      <colorScale>
        <cfvo type="min"/>
        <cfvo type="max"/>
        <color rgb="FFFCFCFF"/>
        <color rgb="FF63BE7B"/>
      </colorScale>
    </cfRule>
    <cfRule type="colorScale" priority="121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2">
    <cfRule type="cellIs" dxfId="2" priority="12233" operator="greaterThan">
      <formula>1</formula>
    </cfRule>
    <cfRule type="colorScale" priority="12234">
      <colorScale>
        <cfvo type="min"/>
        <cfvo type="max"/>
        <color rgb="FFFCFCFF"/>
        <color rgb="FF63BE7B"/>
      </colorScale>
    </cfRule>
    <cfRule type="colorScale" priority="12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2">
    <cfRule type="colorScale" priority="12169">
      <colorScale>
        <cfvo type="min"/>
        <cfvo type="max"/>
        <color rgb="FFFCFCFF"/>
        <color rgb="FF63BE7B"/>
      </colorScale>
    </cfRule>
    <cfRule type="colorScale" priority="121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2">
    <cfRule type="colorScale" priority="12149">
      <colorScale>
        <cfvo type="min"/>
        <cfvo type="max"/>
        <color rgb="FFFCFCFF"/>
        <color rgb="FF63BE7B"/>
      </colorScale>
    </cfRule>
    <cfRule type="colorScale" priority="121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2">
    <cfRule type="cellIs" dxfId="2" priority="12262" operator="greaterThan">
      <formula>1</formula>
    </cfRule>
    <cfRule type="colorScale" priority="12263">
      <colorScale>
        <cfvo type="min"/>
        <cfvo type="max"/>
        <color rgb="FFFCFCFF"/>
        <color rgb="FF63BE7B"/>
      </colorScale>
    </cfRule>
    <cfRule type="colorScale" priority="12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2">
    <cfRule type="colorScale" priority="12167">
      <colorScale>
        <cfvo type="min"/>
        <cfvo type="max"/>
        <color rgb="FFFCFCFF"/>
        <color rgb="FF63BE7B"/>
      </colorScale>
    </cfRule>
    <cfRule type="colorScale" priority="121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2">
    <cfRule type="colorScale" priority="12147">
      <colorScale>
        <cfvo type="min"/>
        <cfvo type="max"/>
        <color rgb="FFFCFCFF"/>
        <color rgb="FF63BE7B"/>
      </colorScale>
    </cfRule>
    <cfRule type="colorScale" priority="121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2">
    <cfRule type="cellIs" dxfId="2" priority="12230" operator="greaterThan">
      <formula>1</formula>
    </cfRule>
    <cfRule type="colorScale" priority="12231">
      <colorScale>
        <cfvo type="min"/>
        <cfvo type="max"/>
        <color rgb="FFFCFCFF"/>
        <color rgb="FF63BE7B"/>
      </colorScale>
    </cfRule>
    <cfRule type="colorScale" priority="12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2">
    <cfRule type="colorScale" priority="12165">
      <colorScale>
        <cfvo type="min"/>
        <cfvo type="max"/>
        <color rgb="FFFCFCFF"/>
        <color rgb="FF63BE7B"/>
      </colorScale>
    </cfRule>
    <cfRule type="colorScale" priority="12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2">
    <cfRule type="colorScale" priority="12145">
      <colorScale>
        <cfvo type="min"/>
        <cfvo type="max"/>
        <color rgb="FFFCFCFF"/>
        <color rgb="FF63BE7B"/>
      </colorScale>
    </cfRule>
    <cfRule type="colorScale" priority="121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2">
    <cfRule type="cellIs" dxfId="2" priority="12227" operator="greaterThan">
      <formula>1</formula>
    </cfRule>
    <cfRule type="colorScale" priority="12228">
      <colorScale>
        <cfvo type="min"/>
        <cfvo type="max"/>
        <color rgb="FFFCFCFF"/>
        <color rgb="FF63BE7B"/>
      </colorScale>
    </cfRule>
    <cfRule type="colorScale" priority="122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2">
    <cfRule type="colorScale" priority="12163">
      <colorScale>
        <cfvo type="min"/>
        <cfvo type="max"/>
        <color rgb="FFFCFCFF"/>
        <color rgb="FF63BE7B"/>
      </colorScale>
    </cfRule>
    <cfRule type="colorScale" priority="121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2">
    <cfRule type="colorScale" priority="12143">
      <colorScale>
        <cfvo type="min"/>
        <cfvo type="max"/>
        <color rgb="FFFCFCFF"/>
        <color rgb="FF63BE7B"/>
      </colorScale>
    </cfRule>
    <cfRule type="colorScale" priority="121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2">
    <cfRule type="cellIs" dxfId="2" priority="12224" operator="greaterThan">
      <formula>1</formula>
    </cfRule>
    <cfRule type="colorScale" priority="12225">
      <colorScale>
        <cfvo type="min"/>
        <cfvo type="max"/>
        <color rgb="FFFCFCFF"/>
        <color rgb="FF63BE7B"/>
      </colorScale>
    </cfRule>
    <cfRule type="colorScale" priority="122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2">
    <cfRule type="colorScale" priority="12161">
      <colorScale>
        <cfvo type="min"/>
        <cfvo type="max"/>
        <color rgb="FFFCFCFF"/>
        <color rgb="FF63BE7B"/>
      </colorScale>
    </cfRule>
    <cfRule type="colorScale" priority="121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2">
    <cfRule type="colorScale" priority="12141">
      <colorScale>
        <cfvo type="min"/>
        <cfvo type="max"/>
        <color rgb="FFFCFCFF"/>
        <color rgb="FF63BE7B"/>
      </colorScale>
    </cfRule>
    <cfRule type="colorScale" priority="121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2">
    <cfRule type="cellIs" dxfId="2" priority="12221" operator="greaterThan">
      <formula>1</formula>
    </cfRule>
    <cfRule type="colorScale" priority="12222">
      <colorScale>
        <cfvo type="min"/>
        <cfvo type="max"/>
        <color rgb="FFFCFCFF"/>
        <color rgb="FF63BE7B"/>
      </colorScale>
    </cfRule>
    <cfRule type="colorScale" priority="122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2">
    <cfRule type="colorScale" priority="12159">
      <colorScale>
        <cfvo type="min"/>
        <cfvo type="max"/>
        <color rgb="FFFCFCFF"/>
        <color rgb="FF63BE7B"/>
      </colorScale>
    </cfRule>
    <cfRule type="colorScale" priority="121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2">
    <cfRule type="colorScale" priority="12139">
      <colorScale>
        <cfvo type="min"/>
        <cfvo type="max"/>
        <color rgb="FFFCFCFF"/>
        <color rgb="FF63BE7B"/>
      </colorScale>
    </cfRule>
    <cfRule type="colorScale" priority="121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2">
    <cfRule type="cellIs" dxfId="2" priority="12218" operator="greaterThan">
      <formula>1</formula>
    </cfRule>
    <cfRule type="colorScale" priority="12219">
      <colorScale>
        <cfvo type="min"/>
        <cfvo type="max"/>
        <color rgb="FFFCFCFF"/>
        <color rgb="FF63BE7B"/>
      </colorScale>
    </cfRule>
    <cfRule type="colorScale" priority="122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2">
    <cfRule type="colorScale" priority="12157">
      <colorScale>
        <cfvo type="min"/>
        <cfvo type="max"/>
        <color rgb="FFFCFCFF"/>
        <color rgb="FF63BE7B"/>
      </colorScale>
    </cfRule>
    <cfRule type="colorScale" priority="121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2">
    <cfRule type="colorScale" priority="12137">
      <colorScale>
        <cfvo type="min"/>
        <cfvo type="max"/>
        <color rgb="FFFCFCFF"/>
        <color rgb="FF63BE7B"/>
      </colorScale>
    </cfRule>
    <cfRule type="colorScale" priority="121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2">
    <cfRule type="cellIs" dxfId="2" priority="12215" operator="greaterThan">
      <formula>1</formula>
    </cfRule>
    <cfRule type="colorScale" priority="12216">
      <colorScale>
        <cfvo type="min"/>
        <cfvo type="max"/>
        <color rgb="FFFCFCFF"/>
        <color rgb="FF63BE7B"/>
      </colorScale>
    </cfRule>
    <cfRule type="colorScale" priority="122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2">
    <cfRule type="colorScale" priority="12155">
      <colorScale>
        <cfvo type="min"/>
        <cfvo type="max"/>
        <color rgb="FFFCFCFF"/>
        <color rgb="FF63BE7B"/>
      </colorScale>
    </cfRule>
    <cfRule type="colorScale" priority="121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2">
    <cfRule type="colorScale" priority="12135">
      <colorScale>
        <cfvo type="min"/>
        <cfvo type="max"/>
        <color rgb="FFFCFCFF"/>
        <color rgb="FF63BE7B"/>
      </colorScale>
    </cfRule>
    <cfRule type="colorScale" priority="121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2">
    <cfRule type="cellIs" dxfId="2" priority="12212" operator="greaterThan">
      <formula>1</formula>
    </cfRule>
    <cfRule type="colorScale" priority="12213">
      <colorScale>
        <cfvo type="min"/>
        <cfvo type="max"/>
        <color rgb="FFFCFCFF"/>
        <color rgb="FF63BE7B"/>
      </colorScale>
    </cfRule>
    <cfRule type="colorScale" priority="122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2">
    <cfRule type="colorScale" priority="12153">
      <colorScale>
        <cfvo type="min"/>
        <cfvo type="max"/>
        <color rgb="FFFCFCFF"/>
        <color rgb="FF63BE7B"/>
      </colorScale>
    </cfRule>
    <cfRule type="colorScale" priority="121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2">
    <cfRule type="colorScale" priority="12133">
      <colorScale>
        <cfvo type="min"/>
        <cfvo type="max"/>
        <color rgb="FFFCFCFF"/>
        <color rgb="FF63BE7B"/>
      </colorScale>
    </cfRule>
    <cfRule type="colorScale" priority="12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2">
    <cfRule type="cellIs" dxfId="2" priority="12209" operator="greaterThan">
      <formula>1</formula>
    </cfRule>
    <cfRule type="colorScale" priority="12210">
      <colorScale>
        <cfvo type="min"/>
        <cfvo type="max"/>
        <color rgb="FFFCFCFF"/>
        <color rgb="FF63BE7B"/>
      </colorScale>
    </cfRule>
    <cfRule type="colorScale" priority="122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2">
    <cfRule type="colorScale" priority="12151">
      <colorScale>
        <cfvo type="min"/>
        <cfvo type="max"/>
        <color rgb="FFFCFCFF"/>
        <color rgb="FF63BE7B"/>
      </colorScale>
    </cfRule>
    <cfRule type="colorScale" priority="121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2">
    <cfRule type="colorScale" priority="12131">
      <colorScale>
        <cfvo type="min"/>
        <cfvo type="max"/>
        <color rgb="FFFCFCFF"/>
        <color rgb="FF63BE7B"/>
      </colorScale>
    </cfRule>
    <cfRule type="colorScale" priority="121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2">
    <cfRule type="cellIs" dxfId="2" priority="12206" operator="greaterThan">
      <formula>1</formula>
    </cfRule>
    <cfRule type="colorScale" priority="12207">
      <colorScale>
        <cfvo type="min"/>
        <cfvo type="max"/>
        <color rgb="FFFCFCFF"/>
        <color rgb="FF63BE7B"/>
      </colorScale>
    </cfRule>
    <cfRule type="colorScale" priority="12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E62">
    <cfRule type="containsText" dxfId="0" priority="12272" operator="between" text=" ">
      <formula>NOT(ISERROR(SEARCH(" ",KE62)))</formula>
    </cfRule>
    <cfRule type="containsText" dxfId="1" priority="12273" operator="between" text=" ">
      <formula>NOT(ISERROR(SEARCH(" ",KE62)))</formula>
    </cfRule>
  </conditionalFormatting>
  <conditionalFormatting sqref="KI62:LB62">
    <cfRule type="cellIs" dxfId="2" priority="12274" operator="greaterThan">
      <formula>0.31</formula>
    </cfRule>
    <cfRule type="cellIs" dxfId="2" priority="12275" operator="greaterThan">
      <formula>0.31</formula>
    </cfRule>
    <cfRule type="cellIs" dxfId="2" priority="12276" operator="greaterThan">
      <formula>0.31</formula>
    </cfRule>
    <cfRule type="cellIs" dxfId="2" priority="12277" operator="greaterThan">
      <formula>0.31</formula>
    </cfRule>
    <cfRule type="cellIs" dxfId="2" priority="12278" operator="greaterThan">
      <formula>0.3</formula>
    </cfRule>
    <cfRule type="cellIs" dxfId="2" priority="12279" operator="greaterThan">
      <formula>1</formula>
    </cfRule>
    <cfRule type="cellIs" dxfId="5" priority="12280" operator="equal">
      <formula>0</formula>
    </cfRule>
  </conditionalFormatting>
  <conditionalFormatting sqref="LH62:LI62">
    <cfRule type="containsText" dxfId="0" priority="4991" operator="between" text=" ">
      <formula>NOT(ISERROR(SEARCH(" ",LH62)))</formula>
    </cfRule>
    <cfRule type="containsText" dxfId="1" priority="4992" operator="between" text=" ">
      <formula>NOT(ISERROR(SEARCH(" ",LH62)))</formula>
    </cfRule>
  </conditionalFormatting>
  <conditionalFormatting sqref="D63:E63">
    <cfRule type="containsText" dxfId="0" priority="11763" operator="between" text=" ">
      <formula>NOT(ISERROR(SEARCH(" ",D63)))</formula>
    </cfRule>
    <cfRule type="containsText" dxfId="1" priority="11764" operator="between" text=" ">
      <formula>NOT(ISERROR(SEARCH(" ",D63)))</formula>
    </cfRule>
  </conditionalFormatting>
  <conditionalFormatting sqref="F63">
    <cfRule type="containsText" dxfId="0" priority="11757" operator="between" text=" ">
      <formula>NOT(ISERROR(SEARCH(" ",F63)))</formula>
    </cfRule>
    <cfRule type="containsText" dxfId="1" priority="11758" operator="between" text=" ">
      <formula>NOT(ISERROR(SEARCH(" ",F63)))</formula>
    </cfRule>
  </conditionalFormatting>
  <conditionalFormatting sqref="H63">
    <cfRule type="containsText" dxfId="0" priority="11761" operator="between" text=" ">
      <formula>NOT(ISERROR(SEARCH(" ",H63)))</formula>
    </cfRule>
    <cfRule type="containsText" dxfId="1" priority="11762" operator="between" text=" ">
      <formula>NOT(ISERROR(SEARCH(" ",H63)))</formula>
    </cfRule>
  </conditionalFormatting>
  <conditionalFormatting sqref="AJ63:AL63">
    <cfRule type="cellIs" dxfId="2" priority="12426" operator="equal">
      <formula>0</formula>
    </cfRule>
    <cfRule type="cellIs" dxfId="2" priority="12431" operator="greaterThan">
      <formula>1</formula>
    </cfRule>
    <cfRule type="containsText" dxfId="0" priority="12432" operator="between" text=" ">
      <formula>NOT(ISERROR(SEARCH(" ",AJ63)))</formula>
    </cfRule>
    <cfRule type="containsText" dxfId="1" priority="12433" operator="between" text=" ">
      <formula>NOT(ISERROR(SEARCH(" ",AJ63)))</formula>
    </cfRule>
  </conditionalFormatting>
  <conditionalFormatting sqref="AN63:AO63">
    <cfRule type="containsText" dxfId="0" priority="12474" operator="between" text=" ">
      <formula>NOT(ISERROR(SEARCH(" ",AN63)))</formula>
    </cfRule>
    <cfRule type="containsText" dxfId="1" priority="12475" operator="between" text=" ">
      <formula>NOT(ISERROR(SEARCH(" ",AN63)))</formula>
    </cfRule>
  </conditionalFormatting>
  <conditionalFormatting sqref="BG63">
    <cfRule type="containsText" dxfId="0" priority="12478" operator="between" text=" ">
      <formula>NOT(ISERROR(SEARCH(" ",BG63)))</formula>
    </cfRule>
    <cfRule type="containsText" dxfId="1" priority="12479" operator="between" text=" ">
      <formula>NOT(ISERROR(SEARCH(" ",BG63)))</formula>
    </cfRule>
  </conditionalFormatting>
  <conditionalFormatting sqref="BH63">
    <cfRule type="containsText" dxfId="0" priority="12476" operator="between" text=" ">
      <formula>NOT(ISERROR(SEARCH(" ",BH63)))</formula>
    </cfRule>
    <cfRule type="containsText" dxfId="1" priority="12477" operator="between" text=" ">
      <formula>NOT(ISERROR(SEARCH(" ",BH63)))</formula>
    </cfRule>
  </conditionalFormatting>
  <conditionalFormatting sqref="BI63">
    <cfRule type="containsText" dxfId="0" priority="9162" operator="between" text=" ">
      <formula>NOT(ISERROR(SEARCH(" ",BI63)))</formula>
    </cfRule>
    <cfRule type="containsText" dxfId="1" priority="9163" operator="between" text=" ">
      <formula>NOT(ISERROR(SEARCH(" ",BI63)))</formula>
    </cfRule>
  </conditionalFormatting>
  <conditionalFormatting sqref="BQ63">
    <cfRule type="containsText" dxfId="0" priority="12465" operator="between" text=" ">
      <formula>NOT(ISERROR(SEARCH(" ",BQ63)))</formula>
    </cfRule>
    <cfRule type="containsText" dxfId="1" priority="12466" operator="between" text=" ">
      <formula>NOT(ISERROR(SEARCH(" ",BQ63)))</formula>
    </cfRule>
  </conditionalFormatting>
  <conditionalFormatting sqref="CO63">
    <cfRule type="cellIs" dxfId="2" priority="628" operator="equal">
      <formula>1</formula>
    </cfRule>
  </conditionalFormatting>
  <conditionalFormatting sqref="CP63">
    <cfRule type="cellIs" dxfId="2" priority="80" operator="equal">
      <formula>1</formula>
    </cfRule>
  </conditionalFormatting>
  <conditionalFormatting sqref="CQ63">
    <cfRule type="cellIs" dxfId="2" priority="582" operator="equal">
      <formula>1</formula>
    </cfRule>
  </conditionalFormatting>
  <conditionalFormatting sqref="DL63:DN63">
    <cfRule type="cellIs" dxfId="2" priority="823" operator="equal">
      <formula>1</formula>
    </cfRule>
  </conditionalFormatting>
  <conditionalFormatting sqref="DT63">
    <cfRule type="cellIs" dxfId="2" priority="800" operator="equal">
      <formula>1</formula>
    </cfRule>
  </conditionalFormatting>
  <conditionalFormatting sqref="DW63">
    <cfRule type="containsText" dxfId="0" priority="11083" operator="between" text=" ">
      <formula>NOT(ISERROR(SEARCH(" ",DW63)))</formula>
    </cfRule>
    <cfRule type="containsText" dxfId="1" priority="11084" operator="between" text=" ">
      <formula>NOT(ISERROR(SEARCH(" ",DW63)))</formula>
    </cfRule>
    <cfRule type="containsText" dxfId="0" priority="11085" operator="between" text=" ">
      <formula>NOT(ISERROR(SEARCH(" ",DW63)))</formula>
    </cfRule>
    <cfRule type="containsText" dxfId="1" priority="11086" operator="between" text=" ">
      <formula>NOT(ISERROR(SEARCH(" ",DW63)))</formula>
    </cfRule>
  </conditionalFormatting>
  <conditionalFormatting sqref="LH63:LI63">
    <cfRule type="containsText" dxfId="0" priority="4993" operator="between" text=" ">
      <formula>NOT(ISERROR(SEARCH(" ",LH63)))</formula>
    </cfRule>
    <cfRule type="containsText" dxfId="1" priority="4994" operator="between" text=" ">
      <formula>NOT(ISERROR(SEARCH(" ",LH63)))</formula>
    </cfRule>
  </conditionalFormatting>
  <conditionalFormatting sqref="LN63">
    <cfRule type="containsText" dxfId="0" priority="508" operator="between" text=" ">
      <formula>NOT(ISERROR(SEARCH(" ",LN63)))</formula>
    </cfRule>
    <cfRule type="containsText" dxfId="1" priority="509" operator="between" text=" ">
      <formula>NOT(ISERROR(SEARCH(" ",LN63)))</formula>
    </cfRule>
  </conditionalFormatting>
  <conditionalFormatting sqref="PE63">
    <cfRule type="containsText" dxfId="0" priority="124" operator="between" text=" ">
      <formula>NOT(ISERROR(SEARCH(" ",PE63)))</formula>
    </cfRule>
    <cfRule type="containsText" dxfId="1" priority="125" operator="between" text=" ">
      <formula>NOT(ISERROR(SEARCH(" ",PE63)))</formula>
    </cfRule>
  </conditionalFormatting>
  <conditionalFormatting sqref="F64">
    <cfRule type="containsText" dxfId="0" priority="11755" operator="between" text=" ">
      <formula>NOT(ISERROR(SEARCH(" ",F64)))</formula>
    </cfRule>
    <cfRule type="containsText" dxfId="1" priority="11756" operator="between" text=" ">
      <formula>NOT(ISERROR(SEARCH(" ",F64)))</formula>
    </cfRule>
  </conditionalFormatting>
  <conditionalFormatting sqref="X64">
    <cfRule type="colorScale" priority="12101">
      <colorScale>
        <cfvo type="min"/>
        <cfvo type="max"/>
        <color rgb="FFFCFCFF"/>
        <color rgb="FF63BE7B"/>
      </colorScale>
    </cfRule>
    <cfRule type="colorScale" priority="12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64">
    <cfRule type="cellIs" dxfId="2" priority="12103" operator="equal">
      <formula>0</formula>
    </cfRule>
    <cfRule type="cellIs" dxfId="2" priority="12108" operator="greaterThan">
      <formula>1</formula>
    </cfRule>
    <cfRule type="containsText" dxfId="0" priority="12109" operator="between" text=" ">
      <formula>NOT(ISERROR(SEARCH(" ",AI64)))</formula>
    </cfRule>
    <cfRule type="containsText" dxfId="1" priority="12110" operator="between" text=" ">
      <formula>NOT(ISERROR(SEARCH(" ",AI64)))</formula>
    </cfRule>
  </conditionalFormatting>
  <conditionalFormatting sqref="AJ64">
    <cfRule type="cellIs" dxfId="4" priority="11793" operator="equal">
      <formula>0</formula>
    </cfRule>
    <cfRule type="cellIs" dxfId="2" priority="11794" operator="equal">
      <formula>0</formula>
    </cfRule>
    <cfRule type="cellIs" dxfId="2" priority="11795" operator="greaterThan">
      <formula>1</formula>
    </cfRule>
    <cfRule type="containsText" dxfId="0" priority="11796" operator="between" text=" ">
      <formula>NOT(ISERROR(SEARCH(" ",AJ64)))</formula>
    </cfRule>
    <cfRule type="containsText" dxfId="1" priority="11797" operator="between" text=" ">
      <formula>NOT(ISERROR(SEARCH(" ",AJ64)))</formula>
    </cfRule>
  </conditionalFormatting>
  <conditionalFormatting sqref="AK64">
    <cfRule type="cellIs" dxfId="4" priority="11783" operator="equal">
      <formula>0</formula>
    </cfRule>
    <cfRule type="cellIs" dxfId="2" priority="11784" operator="equal">
      <formula>0</formula>
    </cfRule>
    <cfRule type="cellIs" dxfId="2" priority="11785" operator="greaterThan">
      <formula>1</formula>
    </cfRule>
    <cfRule type="containsText" dxfId="0" priority="11786" operator="between" text=" ">
      <formula>NOT(ISERROR(SEARCH(" ",AK64)))</formula>
    </cfRule>
    <cfRule type="containsText" dxfId="1" priority="11787" operator="between" text=" ">
      <formula>NOT(ISERROR(SEARCH(" ",AK64)))</formula>
    </cfRule>
  </conditionalFormatting>
  <conditionalFormatting sqref="AL64">
    <cfRule type="cellIs" dxfId="4" priority="11773" operator="equal">
      <formula>0</formula>
    </cfRule>
    <cfRule type="cellIs" dxfId="2" priority="11774" operator="equal">
      <formula>0</formula>
    </cfRule>
    <cfRule type="cellIs" dxfId="2" priority="11775" operator="greaterThan">
      <formula>1</formula>
    </cfRule>
    <cfRule type="containsText" dxfId="0" priority="11776" operator="between" text=" ">
      <formula>NOT(ISERROR(SEARCH(" ",AL64)))</formula>
    </cfRule>
    <cfRule type="containsText" dxfId="1" priority="11777" operator="between" text=" ">
      <formula>NOT(ISERROR(SEARCH(" ",AL64)))</formula>
    </cfRule>
  </conditionalFormatting>
  <conditionalFormatting sqref="AN64:AP64">
    <cfRule type="containsText" dxfId="0" priority="12117" operator="between" text=" ">
      <formula>NOT(ISERROR(SEARCH(" ",AN64)))</formula>
    </cfRule>
    <cfRule type="containsText" dxfId="1" priority="12118" operator="between" text=" ">
      <formula>NOT(ISERROR(SEARCH(" ",AN64)))</formula>
    </cfRule>
  </conditionalFormatting>
  <conditionalFormatting sqref="AU64">
    <cfRule type="cellIs" dxfId="4" priority="9083" operator="equal">
      <formula>0</formula>
    </cfRule>
    <cfRule type="containsText" dxfId="0" priority="9084" operator="between" text=" ">
      <formula>NOT(ISERROR(SEARCH(" ",AU64)))</formula>
    </cfRule>
    <cfRule type="containsText" dxfId="1" priority="9085" operator="between" text=" ">
      <formula>NOT(ISERROR(SEARCH(" ",AU64)))</formula>
    </cfRule>
  </conditionalFormatting>
  <conditionalFormatting sqref="AW64">
    <cfRule type="cellIs" dxfId="2" priority="9237" operator="greaterThan">
      <formula>1</formula>
    </cfRule>
    <cfRule type="containsText" dxfId="0" priority="9238" operator="between" text=" ">
      <formula>NOT(ISERROR(SEARCH(" ",AW64)))</formula>
    </cfRule>
    <cfRule type="containsText" dxfId="1" priority="9239" operator="between" text=" ">
      <formula>NOT(ISERROR(SEARCH(" ",AW64)))</formula>
    </cfRule>
  </conditionalFormatting>
  <conditionalFormatting sqref="BD64">
    <cfRule type="containsText" dxfId="0" priority="152" operator="between" text=" ">
      <formula>NOT(ISERROR(SEARCH(" ",BD64)))</formula>
    </cfRule>
    <cfRule type="containsText" dxfId="1" priority="153" operator="between" text=" ">
      <formula>NOT(ISERROR(SEARCH(" ",BD64)))</formula>
    </cfRule>
  </conditionalFormatting>
  <conditionalFormatting sqref="BF64">
    <cfRule type="containsText" dxfId="0" priority="10696" operator="between" text=" ">
      <formula>NOT(ISERROR(SEARCH(" ",BF64)))</formula>
    </cfRule>
    <cfRule type="containsText" dxfId="1" priority="10697" operator="between" text=" ">
      <formula>NOT(ISERROR(SEARCH(" ",BF64)))</formula>
    </cfRule>
  </conditionalFormatting>
  <conditionalFormatting sqref="BG64">
    <cfRule type="containsText" dxfId="0" priority="12121" operator="between" text=" ">
      <formula>NOT(ISERROR(SEARCH(" ",BG64)))</formula>
    </cfRule>
    <cfRule type="containsText" dxfId="1" priority="12122" operator="between" text=" ">
      <formula>NOT(ISERROR(SEARCH(" ",BG64)))</formula>
    </cfRule>
  </conditionalFormatting>
  <conditionalFormatting sqref="BH64">
    <cfRule type="containsText" dxfId="0" priority="12119" operator="between" text=" ">
      <formula>NOT(ISERROR(SEARCH(" ",BH64)))</formula>
    </cfRule>
    <cfRule type="containsText" dxfId="1" priority="12120" operator="between" text=" ">
      <formula>NOT(ISERROR(SEARCH(" ",BH64)))</formula>
    </cfRule>
  </conditionalFormatting>
  <conditionalFormatting sqref="BI64">
    <cfRule type="containsText" dxfId="0" priority="9160" operator="between" text=" ">
      <formula>NOT(ISERROR(SEARCH(" ",BI64)))</formula>
    </cfRule>
    <cfRule type="containsText" dxfId="1" priority="9161" operator="between" text=" ">
      <formula>NOT(ISERROR(SEARCH(" ",BI64)))</formula>
    </cfRule>
  </conditionalFormatting>
  <conditionalFormatting sqref="BQ64">
    <cfRule type="containsText" dxfId="0" priority="11807" operator="between" text=" ">
      <formula>NOT(ISERROR(SEARCH(" ",BQ64)))</formula>
    </cfRule>
    <cfRule type="containsText" dxfId="1" priority="11808" operator="between" text=" ">
      <formula>NOT(ISERROR(SEARCH(" ",BQ64)))</formula>
    </cfRule>
  </conditionalFormatting>
  <conditionalFormatting sqref="BR64">
    <cfRule type="containsText" dxfId="0" priority="11803" operator="between" text=" ">
      <formula>NOT(ISERROR(SEARCH(" ",BR64)))</formula>
    </cfRule>
    <cfRule type="containsText" dxfId="1" priority="11804" operator="between" text=" ">
      <formula>NOT(ISERROR(SEARCH(" ",BR64)))</formula>
    </cfRule>
  </conditionalFormatting>
  <conditionalFormatting sqref="BT64:BV64">
    <cfRule type="containsText" dxfId="0" priority="12113" operator="between" text=" ">
      <formula>NOT(ISERROR(SEARCH(" ",BT64)))</formula>
    </cfRule>
    <cfRule type="containsText" dxfId="1" priority="12114" operator="between" text=" ">
      <formula>NOT(ISERROR(SEARCH(" ",BT64)))</formula>
    </cfRule>
  </conditionalFormatting>
  <conditionalFormatting sqref="CE64">
    <cfRule type="cellIs" dxfId="2" priority="95" operator="equal">
      <formula>1</formula>
    </cfRule>
  </conditionalFormatting>
  <conditionalFormatting sqref="CO64">
    <cfRule type="cellIs" dxfId="2" priority="626" operator="equal">
      <formula>1</formula>
    </cfRule>
  </conditionalFormatting>
  <conditionalFormatting sqref="CP64">
    <cfRule type="cellIs" dxfId="2" priority="78" operator="equal">
      <formula>1</formula>
    </cfRule>
  </conditionalFormatting>
  <conditionalFormatting sqref="CQ64">
    <cfRule type="cellIs" dxfId="2" priority="580" operator="equal">
      <formula>1</formula>
    </cfRule>
  </conditionalFormatting>
  <conditionalFormatting sqref="DW64">
    <cfRule type="containsText" dxfId="0" priority="11079" operator="between" text=" ">
      <formula>NOT(ISERROR(SEARCH(" ",DW64)))</formula>
    </cfRule>
    <cfRule type="containsText" dxfId="1" priority="11080" operator="between" text=" ">
      <formula>NOT(ISERROR(SEARCH(" ",DW64)))</formula>
    </cfRule>
    <cfRule type="containsText" dxfId="0" priority="11081" operator="between" text=" ">
      <formula>NOT(ISERROR(SEARCH(" ",DW64)))</formula>
    </cfRule>
    <cfRule type="containsText" dxfId="1" priority="11082" operator="between" text=" ">
      <formula>NOT(ISERROR(SEARCH(" ",DW64)))</formula>
    </cfRule>
  </conditionalFormatting>
  <conditionalFormatting sqref="EB64:EH64">
    <cfRule type="containsText" dxfId="0" priority="12098" operator="between" text=" ">
      <formula>NOT(ISERROR(SEARCH(" ",EB64)))</formula>
    </cfRule>
    <cfRule type="containsText" dxfId="1" priority="12099" operator="between" text=" ">
      <formula>NOT(ISERROR(SEARCH(" ",EB64)))</formula>
    </cfRule>
  </conditionalFormatting>
  <conditionalFormatting sqref="EW64">
    <cfRule type="containsText" dxfId="0" priority="12106" operator="between" text=" ">
      <formula>NOT(ISERROR(SEARCH(" ",EW64)))</formula>
    </cfRule>
    <cfRule type="containsText" dxfId="1" priority="12107" operator="between" text=" ">
      <formula>NOT(ISERROR(SEARCH(" ",EW64)))</formula>
    </cfRule>
  </conditionalFormatting>
  <conditionalFormatting sqref="EY64">
    <cfRule type="containsText" dxfId="0" priority="12104" operator="between" text=" ">
      <formula>NOT(ISERROR(SEARCH(" ",EY64)))</formula>
    </cfRule>
    <cfRule type="containsText" dxfId="1" priority="12105" operator="between" text=" ">
      <formula>NOT(ISERROR(SEARCH(" ",EY64)))</formula>
    </cfRule>
  </conditionalFormatting>
  <conditionalFormatting sqref="FG64">
    <cfRule type="cellIs" dxfId="2" priority="11959" operator="greaterThan">
      <formula>1</formula>
    </cfRule>
    <cfRule type="colorScale" priority="11960">
      <colorScale>
        <cfvo type="min"/>
        <cfvo type="max"/>
        <color rgb="FFFCFCFF"/>
        <color rgb="FF63BE7B"/>
      </colorScale>
    </cfRule>
    <cfRule type="colorScale" priority="119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4:FJ64">
    <cfRule type="colorScale" priority="12096">
      <colorScale>
        <cfvo type="min"/>
        <cfvo type="max"/>
        <color rgb="FFFCFCFF"/>
        <color rgb="FF63BE7B"/>
      </colorScale>
    </cfRule>
    <cfRule type="colorScale" priority="120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64">
    <cfRule type="cellIs" dxfId="2" priority="12091" operator="greaterThan">
      <formula>1</formula>
    </cfRule>
  </conditionalFormatting>
  <conditionalFormatting sqref="FK64">
    <cfRule type="colorScale" priority="12094">
      <colorScale>
        <cfvo type="min"/>
        <cfvo type="max"/>
        <color rgb="FFFCFCFF"/>
        <color rgb="FF63BE7B"/>
      </colorScale>
    </cfRule>
    <cfRule type="colorScale" priority="120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4">
    <cfRule type="colorScale" priority="12068">
      <colorScale>
        <cfvo type="min"/>
        <cfvo type="max"/>
        <color rgb="FFFCFCFF"/>
        <color rgb="FF63BE7B"/>
      </colorScale>
    </cfRule>
    <cfRule type="colorScale" priority="120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4">
    <cfRule type="cellIs" dxfId="2" priority="12045" operator="greaterThan">
      <formula>1</formula>
    </cfRule>
    <cfRule type="colorScale" priority="12046">
      <colorScale>
        <cfvo type="min"/>
        <cfvo type="max"/>
        <color rgb="FFFCFCFF"/>
        <color rgb="FF63BE7B"/>
      </colorScale>
    </cfRule>
    <cfRule type="colorScale" priority="120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4">
    <cfRule type="colorScale" priority="11992">
      <colorScale>
        <cfvo type="min"/>
        <cfvo type="max"/>
        <color rgb="FFFCFCFF"/>
        <color rgb="FF63BE7B"/>
      </colorScale>
    </cfRule>
    <cfRule type="colorScale" priority="119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4">
    <cfRule type="colorScale" priority="11990">
      <colorScale>
        <cfvo type="min"/>
        <cfvo type="max"/>
        <color rgb="FFFCFCFF"/>
        <color rgb="FF63BE7B"/>
      </colorScale>
    </cfRule>
    <cfRule type="colorScale" priority="119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4">
    <cfRule type="cellIs" dxfId="2" priority="12042" operator="greaterThan">
      <formula>1</formula>
    </cfRule>
    <cfRule type="colorScale" priority="12043">
      <colorScale>
        <cfvo type="min"/>
        <cfvo type="max"/>
        <color rgb="FFFCFCFF"/>
        <color rgb="FF63BE7B"/>
      </colorScale>
    </cfRule>
    <cfRule type="colorScale" priority="120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4">
    <cfRule type="colorScale" priority="11988">
      <colorScale>
        <cfvo type="min"/>
        <cfvo type="max"/>
        <color rgb="FFFCFCFF"/>
        <color rgb="FF63BE7B"/>
      </colorScale>
    </cfRule>
    <cfRule type="colorScale" priority="119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4">
    <cfRule type="colorScale" priority="11986">
      <colorScale>
        <cfvo type="min"/>
        <cfvo type="max"/>
        <color rgb="FFFCFCFF"/>
        <color rgb="FF63BE7B"/>
      </colorScale>
    </cfRule>
    <cfRule type="colorScale" priority="11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4">
    <cfRule type="cellIs" dxfId="2" priority="12039" operator="greaterThan">
      <formula>1</formula>
    </cfRule>
    <cfRule type="colorScale" priority="12040">
      <colorScale>
        <cfvo type="min"/>
        <cfvo type="max"/>
        <color rgb="FFFCFCFF"/>
        <color rgb="FF63BE7B"/>
      </colorScale>
    </cfRule>
    <cfRule type="colorScale" priority="120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4">
    <cfRule type="colorScale" priority="11984">
      <colorScale>
        <cfvo type="min"/>
        <cfvo type="max"/>
        <color rgb="FFFCFCFF"/>
        <color rgb="FF63BE7B"/>
      </colorScale>
    </cfRule>
    <cfRule type="colorScale" priority="11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4">
    <cfRule type="colorScale" priority="11982">
      <colorScale>
        <cfvo type="min"/>
        <cfvo type="max"/>
        <color rgb="FFFCFCFF"/>
        <color rgb="FF63BE7B"/>
      </colorScale>
    </cfRule>
    <cfRule type="colorScale" priority="11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4">
    <cfRule type="cellIs" dxfId="2" priority="12036" operator="greaterThan">
      <formula>1</formula>
    </cfRule>
    <cfRule type="colorScale" priority="12037">
      <colorScale>
        <cfvo type="min"/>
        <cfvo type="max"/>
        <color rgb="FFFCFCFF"/>
        <color rgb="FF63BE7B"/>
      </colorScale>
    </cfRule>
    <cfRule type="colorScale" priority="120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4">
    <cfRule type="colorScale" priority="11980">
      <colorScale>
        <cfvo type="min"/>
        <cfvo type="max"/>
        <color rgb="FFFCFCFF"/>
        <color rgb="FF63BE7B"/>
      </colorScale>
    </cfRule>
    <cfRule type="colorScale" priority="119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4">
    <cfRule type="colorScale" priority="11978">
      <colorScale>
        <cfvo type="min"/>
        <cfvo type="max"/>
        <color rgb="FFFCFCFF"/>
        <color rgb="FF63BE7B"/>
      </colorScale>
    </cfRule>
    <cfRule type="colorScale" priority="119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4">
    <cfRule type="cellIs" dxfId="2" priority="12033" operator="greaterThan">
      <formula>1</formula>
    </cfRule>
    <cfRule type="colorScale" priority="12034">
      <colorScale>
        <cfvo type="min"/>
        <cfvo type="max"/>
        <color rgb="FFFCFCFF"/>
        <color rgb="FF63BE7B"/>
      </colorScale>
    </cfRule>
    <cfRule type="colorScale" priority="120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4">
    <cfRule type="colorScale" priority="11976">
      <colorScale>
        <cfvo type="min"/>
        <cfvo type="max"/>
        <color rgb="FFFCFCFF"/>
        <color rgb="FF63BE7B"/>
      </colorScale>
    </cfRule>
    <cfRule type="colorScale" priority="119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4">
    <cfRule type="colorScale" priority="11974">
      <colorScale>
        <cfvo type="min"/>
        <cfvo type="max"/>
        <color rgb="FFFCFCFF"/>
        <color rgb="FF63BE7B"/>
      </colorScale>
    </cfRule>
    <cfRule type="colorScale" priority="11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4">
    <cfRule type="cellIs" dxfId="2" priority="12030" operator="greaterThan">
      <formula>1</formula>
    </cfRule>
    <cfRule type="colorScale" priority="12031">
      <colorScale>
        <cfvo type="min"/>
        <cfvo type="max"/>
        <color rgb="FFFCFCFF"/>
        <color rgb="FF63BE7B"/>
      </colorScale>
    </cfRule>
    <cfRule type="colorScale" priority="120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4">
    <cfRule type="colorScale" priority="11972">
      <colorScale>
        <cfvo type="min"/>
        <cfvo type="max"/>
        <color rgb="FFFCFCFF"/>
        <color rgb="FF63BE7B"/>
      </colorScale>
    </cfRule>
    <cfRule type="colorScale" priority="11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4">
    <cfRule type="colorScale" priority="11970">
      <colorScale>
        <cfvo type="min"/>
        <cfvo type="max"/>
        <color rgb="FFFCFCFF"/>
        <color rgb="FF63BE7B"/>
      </colorScale>
    </cfRule>
    <cfRule type="colorScale" priority="11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4">
    <cfRule type="cellIs" dxfId="2" priority="12027" operator="greaterThan">
      <formula>1</formula>
    </cfRule>
    <cfRule type="colorScale" priority="12028">
      <colorScale>
        <cfvo type="min"/>
        <cfvo type="max"/>
        <color rgb="FFFCFCFF"/>
        <color rgb="FF63BE7B"/>
      </colorScale>
    </cfRule>
    <cfRule type="colorScale" priority="120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4">
    <cfRule type="colorScale" priority="11968">
      <colorScale>
        <cfvo type="min"/>
        <cfvo type="max"/>
        <color rgb="FFFCFCFF"/>
        <color rgb="FF63BE7B"/>
      </colorScale>
    </cfRule>
    <cfRule type="colorScale" priority="11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4">
    <cfRule type="colorScale" priority="11966">
      <colorScale>
        <cfvo type="min"/>
        <cfvo type="max"/>
        <color rgb="FFFCFCFF"/>
        <color rgb="FF63BE7B"/>
      </colorScale>
    </cfRule>
    <cfRule type="colorScale" priority="119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4">
    <cfRule type="cellIs" dxfId="2" priority="12024" operator="greaterThan">
      <formula>1</formula>
    </cfRule>
    <cfRule type="colorScale" priority="12025">
      <colorScale>
        <cfvo type="min"/>
        <cfvo type="max"/>
        <color rgb="FFFCFCFF"/>
        <color rgb="FF63BE7B"/>
      </colorScale>
    </cfRule>
    <cfRule type="colorScale" priority="120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4">
    <cfRule type="colorScale" priority="11964">
      <colorScale>
        <cfvo type="min"/>
        <cfvo type="max"/>
        <color rgb="FFFCFCFF"/>
        <color rgb="FF63BE7B"/>
      </colorScale>
    </cfRule>
    <cfRule type="colorScale" priority="119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4">
    <cfRule type="colorScale" priority="11962">
      <colorScale>
        <cfvo type="min"/>
        <cfvo type="max"/>
        <color rgb="FFFCFCFF"/>
        <color rgb="FF63BE7B"/>
      </colorScale>
    </cfRule>
    <cfRule type="colorScale" priority="119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4">
    <cfRule type="cellIs" dxfId="2" priority="12021" operator="greaterThan">
      <formula>1</formula>
    </cfRule>
    <cfRule type="colorScale" priority="12022">
      <colorScale>
        <cfvo type="min"/>
        <cfvo type="max"/>
        <color rgb="FFFCFCFF"/>
        <color rgb="FF63BE7B"/>
      </colorScale>
    </cfRule>
    <cfRule type="colorScale" priority="120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4">
    <cfRule type="colorScale" priority="12092">
      <colorScale>
        <cfvo type="min"/>
        <cfvo type="max"/>
        <color rgb="FFFCFCFF"/>
        <color rgb="FF63BE7B"/>
      </colorScale>
    </cfRule>
    <cfRule type="colorScale" priority="120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4">
    <cfRule type="colorScale" priority="12066">
      <colorScale>
        <cfvo type="min"/>
        <cfvo type="max"/>
        <color rgb="FFFCFCFF"/>
        <color rgb="FF63BE7B"/>
      </colorScale>
    </cfRule>
    <cfRule type="colorScale" priority="120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4">
    <cfRule type="cellIs" dxfId="2" priority="12088" operator="greaterThan">
      <formula>1</formula>
    </cfRule>
    <cfRule type="colorScale" priority="12089">
      <colorScale>
        <cfvo type="min"/>
        <cfvo type="max"/>
        <color rgb="FFFCFCFF"/>
        <color rgb="FF63BE7B"/>
      </colorScale>
    </cfRule>
    <cfRule type="colorScale" priority="120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4">
    <cfRule type="colorScale" priority="12086">
      <colorScale>
        <cfvo type="min"/>
        <cfvo type="max"/>
        <color rgb="FFFCFCFF"/>
        <color rgb="FF63BE7B"/>
      </colorScale>
    </cfRule>
    <cfRule type="colorScale" priority="120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4">
    <cfRule type="colorScale" priority="12064">
      <colorScale>
        <cfvo type="min"/>
        <cfvo type="max"/>
        <color rgb="FFFCFCFF"/>
        <color rgb="FF63BE7B"/>
      </colorScale>
    </cfRule>
    <cfRule type="colorScale" priority="120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4">
    <cfRule type="cellIs" dxfId="2" priority="12018" operator="greaterThan">
      <formula>1</formula>
    </cfRule>
    <cfRule type="colorScale" priority="12019">
      <colorScale>
        <cfvo type="min"/>
        <cfvo type="max"/>
        <color rgb="FFFCFCFF"/>
        <color rgb="FF63BE7B"/>
      </colorScale>
    </cfRule>
    <cfRule type="colorScale" priority="12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4">
    <cfRule type="colorScale" priority="12084">
      <colorScale>
        <cfvo type="min"/>
        <cfvo type="max"/>
        <color rgb="FFFCFCFF"/>
        <color rgb="FF63BE7B"/>
      </colorScale>
    </cfRule>
    <cfRule type="colorScale" priority="120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4">
    <cfRule type="colorScale" priority="12062">
      <colorScale>
        <cfvo type="min"/>
        <cfvo type="max"/>
        <color rgb="FFFCFCFF"/>
        <color rgb="FF63BE7B"/>
      </colorScale>
    </cfRule>
    <cfRule type="colorScale" priority="120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4">
    <cfRule type="cellIs" dxfId="2" priority="12015" operator="greaterThan">
      <formula>1</formula>
    </cfRule>
    <cfRule type="colorScale" priority="12016">
      <colorScale>
        <cfvo type="min"/>
        <cfvo type="max"/>
        <color rgb="FFFCFCFF"/>
        <color rgb="FF63BE7B"/>
      </colorScale>
    </cfRule>
    <cfRule type="colorScale" priority="120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4">
    <cfRule type="colorScale" priority="12082">
      <colorScale>
        <cfvo type="min"/>
        <cfvo type="max"/>
        <color rgb="FFFCFCFF"/>
        <color rgb="FF63BE7B"/>
      </colorScale>
    </cfRule>
    <cfRule type="colorScale" priority="120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4">
    <cfRule type="colorScale" priority="12060">
      <colorScale>
        <cfvo type="min"/>
        <cfvo type="max"/>
        <color rgb="FFFCFCFF"/>
        <color rgb="FF63BE7B"/>
      </colorScale>
    </cfRule>
    <cfRule type="colorScale" priority="120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4">
    <cfRule type="cellIs" dxfId="2" priority="12012" operator="greaterThan">
      <formula>1</formula>
    </cfRule>
    <cfRule type="colorScale" priority="12013">
      <colorScale>
        <cfvo type="min"/>
        <cfvo type="max"/>
        <color rgb="FFFCFCFF"/>
        <color rgb="FF63BE7B"/>
      </colorScale>
    </cfRule>
    <cfRule type="colorScale" priority="120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4">
    <cfRule type="colorScale" priority="12080">
      <colorScale>
        <cfvo type="min"/>
        <cfvo type="max"/>
        <color rgb="FFFCFCFF"/>
        <color rgb="FF63BE7B"/>
      </colorScale>
    </cfRule>
    <cfRule type="colorScale" priority="120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4">
    <cfRule type="colorScale" priority="12058">
      <colorScale>
        <cfvo type="min"/>
        <cfvo type="max"/>
        <color rgb="FFFCFCFF"/>
        <color rgb="FF63BE7B"/>
      </colorScale>
    </cfRule>
    <cfRule type="colorScale" priority="120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4">
    <cfRule type="cellIs" dxfId="2" priority="12009" operator="greaterThan">
      <formula>1</formula>
    </cfRule>
    <cfRule type="colorScale" priority="12010">
      <colorScale>
        <cfvo type="min"/>
        <cfvo type="max"/>
        <color rgb="FFFCFCFF"/>
        <color rgb="FF63BE7B"/>
      </colorScale>
    </cfRule>
    <cfRule type="colorScale" priority="120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4">
    <cfRule type="colorScale" priority="12078">
      <colorScale>
        <cfvo type="min"/>
        <cfvo type="max"/>
        <color rgb="FFFCFCFF"/>
        <color rgb="FF63BE7B"/>
      </colorScale>
    </cfRule>
    <cfRule type="colorScale" priority="120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4">
    <cfRule type="colorScale" priority="12056">
      <colorScale>
        <cfvo type="min"/>
        <cfvo type="max"/>
        <color rgb="FFFCFCFF"/>
        <color rgb="FF63BE7B"/>
      </colorScale>
    </cfRule>
    <cfRule type="colorScale" priority="120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4">
    <cfRule type="cellIs" dxfId="2" priority="12006" operator="greaterThan">
      <formula>1</formula>
    </cfRule>
    <cfRule type="colorScale" priority="12007">
      <colorScale>
        <cfvo type="min"/>
        <cfvo type="max"/>
        <color rgb="FFFCFCFF"/>
        <color rgb="FF63BE7B"/>
      </colorScale>
    </cfRule>
    <cfRule type="colorScale" priority="120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4">
    <cfRule type="colorScale" priority="12076">
      <colorScale>
        <cfvo type="min"/>
        <cfvo type="max"/>
        <color rgb="FFFCFCFF"/>
        <color rgb="FF63BE7B"/>
      </colorScale>
    </cfRule>
    <cfRule type="colorScale" priority="120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4">
    <cfRule type="colorScale" priority="12054">
      <colorScale>
        <cfvo type="min"/>
        <cfvo type="max"/>
        <color rgb="FFFCFCFF"/>
        <color rgb="FF63BE7B"/>
      </colorScale>
    </cfRule>
    <cfRule type="colorScale" priority="120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4">
    <cfRule type="cellIs" dxfId="2" priority="12003" operator="greaterThan">
      <formula>1</formula>
    </cfRule>
    <cfRule type="colorScale" priority="12004">
      <colorScale>
        <cfvo type="min"/>
        <cfvo type="max"/>
        <color rgb="FFFCFCFF"/>
        <color rgb="FF63BE7B"/>
      </colorScale>
    </cfRule>
    <cfRule type="colorScale" priority="120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4">
    <cfRule type="colorScale" priority="12074">
      <colorScale>
        <cfvo type="min"/>
        <cfvo type="max"/>
        <color rgb="FFFCFCFF"/>
        <color rgb="FF63BE7B"/>
      </colorScale>
    </cfRule>
    <cfRule type="colorScale" priority="120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4">
    <cfRule type="colorScale" priority="12052">
      <colorScale>
        <cfvo type="min"/>
        <cfvo type="max"/>
        <color rgb="FFFCFCFF"/>
        <color rgb="FF63BE7B"/>
      </colorScale>
    </cfRule>
    <cfRule type="colorScale" priority="12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4">
    <cfRule type="cellIs" dxfId="2" priority="12000" operator="greaterThan">
      <formula>1</formula>
    </cfRule>
    <cfRule type="colorScale" priority="12001">
      <colorScale>
        <cfvo type="min"/>
        <cfvo type="max"/>
        <color rgb="FFFCFCFF"/>
        <color rgb="FF63BE7B"/>
      </colorScale>
    </cfRule>
    <cfRule type="colorScale" priority="120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4">
    <cfRule type="colorScale" priority="12072">
      <colorScale>
        <cfvo type="min"/>
        <cfvo type="max"/>
        <color rgb="FFFCFCFF"/>
        <color rgb="FF63BE7B"/>
      </colorScale>
    </cfRule>
    <cfRule type="colorScale" priority="120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4">
    <cfRule type="colorScale" priority="12050">
      <colorScale>
        <cfvo type="min"/>
        <cfvo type="max"/>
        <color rgb="FFFCFCFF"/>
        <color rgb="FF63BE7B"/>
      </colorScale>
    </cfRule>
    <cfRule type="colorScale" priority="12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4">
    <cfRule type="cellIs" dxfId="2" priority="11997" operator="greaterThan">
      <formula>1</formula>
    </cfRule>
    <cfRule type="colorScale" priority="11998">
      <colorScale>
        <cfvo type="min"/>
        <cfvo type="max"/>
        <color rgb="FFFCFCFF"/>
        <color rgb="FF63BE7B"/>
      </colorScale>
    </cfRule>
    <cfRule type="colorScale" priority="119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4">
    <cfRule type="colorScale" priority="12070">
      <colorScale>
        <cfvo type="min"/>
        <cfvo type="max"/>
        <color rgb="FFFCFCFF"/>
        <color rgb="FF63BE7B"/>
      </colorScale>
    </cfRule>
    <cfRule type="colorScale" priority="120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4">
    <cfRule type="colorScale" priority="12048">
      <colorScale>
        <cfvo type="min"/>
        <cfvo type="max"/>
        <color rgb="FFFCFCFF"/>
        <color rgb="FF63BE7B"/>
      </colorScale>
    </cfRule>
    <cfRule type="colorScale" priority="120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4">
    <cfRule type="cellIs" dxfId="2" priority="11994" operator="greaterThan">
      <formula>1</formula>
    </cfRule>
    <cfRule type="colorScale" priority="11995">
      <colorScale>
        <cfvo type="min"/>
        <cfvo type="max"/>
        <color rgb="FFFCFCFF"/>
        <color rgb="FF63BE7B"/>
      </colorScale>
    </cfRule>
    <cfRule type="colorScale" priority="119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Q64:HU64">
    <cfRule type="containsText" dxfId="0" priority="11948" operator="between" text=" ">
      <formula>NOT(ISERROR(SEARCH(" ",HQ64)))</formula>
    </cfRule>
    <cfRule type="containsText" dxfId="1" priority="11949" operator="between" text=" ">
      <formula>NOT(ISERROR(SEARCH(" ",HQ64)))</formula>
    </cfRule>
  </conditionalFormatting>
  <conditionalFormatting sqref="HV64">
    <cfRule type="cellIs" dxfId="2" priority="11849" operator="greaterThan">
      <formula>1</formula>
    </cfRule>
    <cfRule type="colorScale" priority="11850">
      <colorScale>
        <cfvo type="min"/>
        <cfvo type="max"/>
        <color rgb="FFFCFCFF"/>
        <color rgb="FF63BE7B"/>
      </colorScale>
    </cfRule>
    <cfRule type="colorScale" priority="11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4:HY64">
    <cfRule type="colorScale" priority="11946">
      <colorScale>
        <cfvo type="min"/>
        <cfvo type="max"/>
        <color rgb="FFFCFCFF"/>
        <color rgb="FF63BE7B"/>
      </colorScale>
    </cfRule>
    <cfRule type="colorScale" priority="119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Y64">
    <cfRule type="cellIs" dxfId="2" priority="11943" operator="greaterThan">
      <formula>1</formula>
    </cfRule>
  </conditionalFormatting>
  <conditionalFormatting sqref="HZ64">
    <cfRule type="colorScale" priority="11944">
      <colorScale>
        <cfvo type="min"/>
        <cfvo type="max"/>
        <color rgb="FFFCFCFF"/>
        <color rgb="FF63BE7B"/>
      </colorScale>
    </cfRule>
    <cfRule type="colorScale" priority="11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4">
    <cfRule type="colorScale" priority="11938">
      <colorScale>
        <cfvo type="min"/>
        <cfvo type="max"/>
        <color rgb="FFFCFCFF"/>
        <color rgb="FF63BE7B"/>
      </colorScale>
    </cfRule>
    <cfRule type="colorScale" priority="119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4">
    <cfRule type="cellIs" dxfId="2" priority="11935" operator="greaterThan">
      <formula>1</formula>
    </cfRule>
    <cfRule type="colorScale" priority="11936">
      <colorScale>
        <cfvo type="min"/>
        <cfvo type="max"/>
        <color rgb="FFFCFCFF"/>
        <color rgb="FF63BE7B"/>
      </colorScale>
    </cfRule>
    <cfRule type="colorScale" priority="119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4">
    <cfRule type="colorScale" priority="11882">
      <colorScale>
        <cfvo type="min"/>
        <cfvo type="max"/>
        <color rgb="FFFCFCFF"/>
        <color rgb="FF63BE7B"/>
      </colorScale>
    </cfRule>
    <cfRule type="colorScale" priority="118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4">
    <cfRule type="colorScale" priority="11880">
      <colorScale>
        <cfvo type="min"/>
        <cfvo type="max"/>
        <color rgb="FFFCFCFF"/>
        <color rgb="FF63BE7B"/>
      </colorScale>
    </cfRule>
    <cfRule type="colorScale" priority="118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4">
    <cfRule type="cellIs" dxfId="2" priority="11932" operator="greaterThan">
      <formula>1</formula>
    </cfRule>
    <cfRule type="colorScale" priority="11933">
      <colorScale>
        <cfvo type="min"/>
        <cfvo type="max"/>
        <color rgb="FFFCFCFF"/>
        <color rgb="FF63BE7B"/>
      </colorScale>
    </cfRule>
    <cfRule type="colorScale" priority="11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4">
    <cfRule type="colorScale" priority="11878">
      <colorScale>
        <cfvo type="min"/>
        <cfvo type="max"/>
        <color rgb="FFFCFCFF"/>
        <color rgb="FF63BE7B"/>
      </colorScale>
    </cfRule>
    <cfRule type="colorScale" priority="11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4">
    <cfRule type="colorScale" priority="11876">
      <colorScale>
        <cfvo type="min"/>
        <cfvo type="max"/>
        <color rgb="FFFCFCFF"/>
        <color rgb="FF63BE7B"/>
      </colorScale>
    </cfRule>
    <cfRule type="colorScale" priority="11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4">
    <cfRule type="cellIs" dxfId="2" priority="11929" operator="greaterThan">
      <formula>1</formula>
    </cfRule>
    <cfRule type="colorScale" priority="11930">
      <colorScale>
        <cfvo type="min"/>
        <cfvo type="max"/>
        <color rgb="FFFCFCFF"/>
        <color rgb="FF63BE7B"/>
      </colorScale>
    </cfRule>
    <cfRule type="colorScale" priority="11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4">
    <cfRule type="colorScale" priority="11874">
      <colorScale>
        <cfvo type="min"/>
        <cfvo type="max"/>
        <color rgb="FFFCFCFF"/>
        <color rgb="FF63BE7B"/>
      </colorScale>
    </cfRule>
    <cfRule type="colorScale" priority="118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4">
    <cfRule type="colorScale" priority="11872">
      <colorScale>
        <cfvo type="min"/>
        <cfvo type="max"/>
        <color rgb="FFFCFCFF"/>
        <color rgb="FF63BE7B"/>
      </colorScale>
    </cfRule>
    <cfRule type="colorScale" priority="11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4">
    <cfRule type="cellIs" dxfId="2" priority="11926" operator="greaterThan">
      <formula>1</formula>
    </cfRule>
    <cfRule type="colorScale" priority="11927">
      <colorScale>
        <cfvo type="min"/>
        <cfvo type="max"/>
        <color rgb="FFFCFCFF"/>
        <color rgb="FF63BE7B"/>
      </colorScale>
    </cfRule>
    <cfRule type="colorScale" priority="119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4">
    <cfRule type="colorScale" priority="11870">
      <colorScale>
        <cfvo type="min"/>
        <cfvo type="max"/>
        <color rgb="FFFCFCFF"/>
        <color rgb="FF63BE7B"/>
      </colorScale>
    </cfRule>
    <cfRule type="colorScale" priority="118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4">
    <cfRule type="colorScale" priority="11868">
      <colorScale>
        <cfvo type="min"/>
        <cfvo type="max"/>
        <color rgb="FFFCFCFF"/>
        <color rgb="FF63BE7B"/>
      </colorScale>
    </cfRule>
    <cfRule type="colorScale" priority="118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4">
    <cfRule type="cellIs" dxfId="2" priority="11923" operator="greaterThan">
      <formula>1</formula>
    </cfRule>
    <cfRule type="colorScale" priority="11924">
      <colorScale>
        <cfvo type="min"/>
        <cfvo type="max"/>
        <color rgb="FFFCFCFF"/>
        <color rgb="FF63BE7B"/>
      </colorScale>
    </cfRule>
    <cfRule type="colorScale" priority="119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4">
    <cfRule type="colorScale" priority="11866">
      <colorScale>
        <cfvo type="min"/>
        <cfvo type="max"/>
        <color rgb="FFFCFCFF"/>
        <color rgb="FF63BE7B"/>
      </colorScale>
    </cfRule>
    <cfRule type="colorScale" priority="118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4">
    <cfRule type="colorScale" priority="11864">
      <colorScale>
        <cfvo type="min"/>
        <cfvo type="max"/>
        <color rgb="FFFCFCFF"/>
        <color rgb="FF63BE7B"/>
      </colorScale>
    </cfRule>
    <cfRule type="colorScale" priority="118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4">
    <cfRule type="cellIs" dxfId="2" priority="11920" operator="greaterThan">
      <formula>1</formula>
    </cfRule>
    <cfRule type="colorScale" priority="11921">
      <colorScale>
        <cfvo type="min"/>
        <cfvo type="max"/>
        <color rgb="FFFCFCFF"/>
        <color rgb="FF63BE7B"/>
      </colorScale>
    </cfRule>
    <cfRule type="colorScale" priority="11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4">
    <cfRule type="colorScale" priority="11862">
      <colorScale>
        <cfvo type="min"/>
        <cfvo type="max"/>
        <color rgb="FFFCFCFF"/>
        <color rgb="FF63BE7B"/>
      </colorScale>
    </cfRule>
    <cfRule type="colorScale" priority="11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4">
    <cfRule type="colorScale" priority="11860">
      <colorScale>
        <cfvo type="min"/>
        <cfvo type="max"/>
        <color rgb="FFFCFCFF"/>
        <color rgb="FF63BE7B"/>
      </colorScale>
    </cfRule>
    <cfRule type="colorScale" priority="118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4">
    <cfRule type="cellIs" dxfId="2" priority="11917" operator="greaterThan">
      <formula>1</formula>
    </cfRule>
    <cfRule type="colorScale" priority="11918">
      <colorScale>
        <cfvo type="min"/>
        <cfvo type="max"/>
        <color rgb="FFFCFCFF"/>
        <color rgb="FF63BE7B"/>
      </colorScale>
    </cfRule>
    <cfRule type="colorScale" priority="11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4">
    <cfRule type="colorScale" priority="11858">
      <colorScale>
        <cfvo type="min"/>
        <cfvo type="max"/>
        <color rgb="FFFCFCFF"/>
        <color rgb="FF63BE7B"/>
      </colorScale>
    </cfRule>
    <cfRule type="colorScale" priority="118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4">
    <cfRule type="colorScale" priority="11856">
      <colorScale>
        <cfvo type="min"/>
        <cfvo type="max"/>
        <color rgb="FFFCFCFF"/>
        <color rgb="FF63BE7B"/>
      </colorScale>
    </cfRule>
    <cfRule type="colorScale" priority="118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4">
    <cfRule type="cellIs" dxfId="2" priority="11914" operator="greaterThan">
      <formula>1</formula>
    </cfRule>
    <cfRule type="colorScale" priority="11915">
      <colorScale>
        <cfvo type="min"/>
        <cfvo type="max"/>
        <color rgb="FFFCFCFF"/>
        <color rgb="FF63BE7B"/>
      </colorScale>
    </cfRule>
    <cfRule type="colorScale" priority="119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4">
    <cfRule type="colorScale" priority="11854">
      <colorScale>
        <cfvo type="min"/>
        <cfvo type="max"/>
        <color rgb="FFFCFCFF"/>
        <color rgb="FF63BE7B"/>
      </colorScale>
    </cfRule>
    <cfRule type="colorScale" priority="118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4">
    <cfRule type="colorScale" priority="11852">
      <colorScale>
        <cfvo type="min"/>
        <cfvo type="max"/>
        <color rgb="FFFCFCFF"/>
        <color rgb="FF63BE7B"/>
      </colorScale>
    </cfRule>
    <cfRule type="colorScale" priority="11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4">
    <cfRule type="cellIs" dxfId="2" priority="11911" operator="greaterThan">
      <formula>1</formula>
    </cfRule>
    <cfRule type="colorScale" priority="11912">
      <colorScale>
        <cfvo type="min"/>
        <cfvo type="max"/>
        <color rgb="FFFCFCFF"/>
        <color rgb="FF63BE7B"/>
      </colorScale>
    </cfRule>
    <cfRule type="colorScale" priority="119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4">
    <cfRule type="colorScale" priority="11847">
      <colorScale>
        <cfvo type="min"/>
        <cfvo type="max"/>
        <color rgb="FFFCFCFF"/>
        <color rgb="FF63BE7B"/>
      </colorScale>
    </cfRule>
    <cfRule type="colorScale" priority="118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4">
    <cfRule type="colorScale" priority="11827">
      <colorScale>
        <cfvo type="min"/>
        <cfvo type="max"/>
        <color rgb="FFFCFCFF"/>
        <color rgb="FF63BE7B"/>
      </colorScale>
    </cfRule>
    <cfRule type="colorScale" priority="11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4">
    <cfRule type="cellIs" dxfId="2" priority="11940" operator="greaterThan">
      <formula>1</formula>
    </cfRule>
    <cfRule type="colorScale" priority="11941">
      <colorScale>
        <cfvo type="min"/>
        <cfvo type="max"/>
        <color rgb="FFFCFCFF"/>
        <color rgb="FF63BE7B"/>
      </colorScale>
    </cfRule>
    <cfRule type="colorScale" priority="119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4">
    <cfRule type="colorScale" priority="11845">
      <colorScale>
        <cfvo type="min"/>
        <cfvo type="max"/>
        <color rgb="FFFCFCFF"/>
        <color rgb="FF63BE7B"/>
      </colorScale>
    </cfRule>
    <cfRule type="colorScale" priority="11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4">
    <cfRule type="colorScale" priority="11825">
      <colorScale>
        <cfvo type="min"/>
        <cfvo type="max"/>
        <color rgb="FFFCFCFF"/>
        <color rgb="FF63BE7B"/>
      </colorScale>
    </cfRule>
    <cfRule type="colorScale" priority="118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4">
    <cfRule type="cellIs" dxfId="2" priority="11908" operator="greaterThan">
      <formula>1</formula>
    </cfRule>
    <cfRule type="colorScale" priority="11909">
      <colorScale>
        <cfvo type="min"/>
        <cfvo type="max"/>
        <color rgb="FFFCFCFF"/>
        <color rgb="FF63BE7B"/>
      </colorScale>
    </cfRule>
    <cfRule type="colorScale" priority="11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4">
    <cfRule type="colorScale" priority="11843">
      <colorScale>
        <cfvo type="min"/>
        <cfvo type="max"/>
        <color rgb="FFFCFCFF"/>
        <color rgb="FF63BE7B"/>
      </colorScale>
    </cfRule>
    <cfRule type="colorScale" priority="11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4">
    <cfRule type="colorScale" priority="11823">
      <colorScale>
        <cfvo type="min"/>
        <cfvo type="max"/>
        <color rgb="FFFCFCFF"/>
        <color rgb="FF63BE7B"/>
      </colorScale>
    </cfRule>
    <cfRule type="colorScale" priority="118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4">
    <cfRule type="cellIs" dxfId="2" priority="11905" operator="greaterThan">
      <formula>1</formula>
    </cfRule>
    <cfRule type="colorScale" priority="11906">
      <colorScale>
        <cfvo type="min"/>
        <cfvo type="max"/>
        <color rgb="FFFCFCFF"/>
        <color rgb="FF63BE7B"/>
      </colorScale>
    </cfRule>
    <cfRule type="colorScale" priority="119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4">
    <cfRule type="colorScale" priority="11841">
      <colorScale>
        <cfvo type="min"/>
        <cfvo type="max"/>
        <color rgb="FFFCFCFF"/>
        <color rgb="FF63BE7B"/>
      </colorScale>
    </cfRule>
    <cfRule type="colorScale" priority="11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4">
    <cfRule type="colorScale" priority="11821">
      <colorScale>
        <cfvo type="min"/>
        <cfvo type="max"/>
        <color rgb="FFFCFCFF"/>
        <color rgb="FF63BE7B"/>
      </colorScale>
    </cfRule>
    <cfRule type="colorScale" priority="118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4">
    <cfRule type="cellIs" dxfId="2" priority="11902" operator="greaterThan">
      <formula>1</formula>
    </cfRule>
    <cfRule type="colorScale" priority="11903">
      <colorScale>
        <cfvo type="min"/>
        <cfvo type="max"/>
        <color rgb="FFFCFCFF"/>
        <color rgb="FF63BE7B"/>
      </colorScale>
    </cfRule>
    <cfRule type="colorScale" priority="119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4">
    <cfRule type="colorScale" priority="11839">
      <colorScale>
        <cfvo type="min"/>
        <cfvo type="max"/>
        <color rgb="FFFCFCFF"/>
        <color rgb="FF63BE7B"/>
      </colorScale>
    </cfRule>
    <cfRule type="colorScale" priority="118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4">
    <cfRule type="colorScale" priority="11819">
      <colorScale>
        <cfvo type="min"/>
        <cfvo type="max"/>
        <color rgb="FFFCFCFF"/>
        <color rgb="FF63BE7B"/>
      </colorScale>
    </cfRule>
    <cfRule type="colorScale" priority="118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4">
    <cfRule type="cellIs" dxfId="2" priority="11899" operator="greaterThan">
      <formula>1</formula>
    </cfRule>
    <cfRule type="colorScale" priority="11900">
      <colorScale>
        <cfvo type="min"/>
        <cfvo type="max"/>
        <color rgb="FFFCFCFF"/>
        <color rgb="FF63BE7B"/>
      </colorScale>
    </cfRule>
    <cfRule type="colorScale" priority="11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4">
    <cfRule type="colorScale" priority="11837">
      <colorScale>
        <cfvo type="min"/>
        <cfvo type="max"/>
        <color rgb="FFFCFCFF"/>
        <color rgb="FF63BE7B"/>
      </colorScale>
    </cfRule>
    <cfRule type="colorScale" priority="118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4">
    <cfRule type="colorScale" priority="11817">
      <colorScale>
        <cfvo type="min"/>
        <cfvo type="max"/>
        <color rgb="FFFCFCFF"/>
        <color rgb="FF63BE7B"/>
      </colorScale>
    </cfRule>
    <cfRule type="colorScale" priority="118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4">
    <cfRule type="cellIs" dxfId="2" priority="11896" operator="greaterThan">
      <formula>1</formula>
    </cfRule>
    <cfRule type="colorScale" priority="11897">
      <colorScale>
        <cfvo type="min"/>
        <cfvo type="max"/>
        <color rgb="FFFCFCFF"/>
        <color rgb="FF63BE7B"/>
      </colorScale>
    </cfRule>
    <cfRule type="colorScale" priority="11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4">
    <cfRule type="colorScale" priority="11835">
      <colorScale>
        <cfvo type="min"/>
        <cfvo type="max"/>
        <color rgb="FFFCFCFF"/>
        <color rgb="FF63BE7B"/>
      </colorScale>
    </cfRule>
    <cfRule type="colorScale" priority="118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4">
    <cfRule type="colorScale" priority="11815">
      <colorScale>
        <cfvo type="min"/>
        <cfvo type="max"/>
        <color rgb="FFFCFCFF"/>
        <color rgb="FF63BE7B"/>
      </colorScale>
    </cfRule>
    <cfRule type="colorScale" priority="118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4">
    <cfRule type="cellIs" dxfId="2" priority="11893" operator="greaterThan">
      <formula>1</formula>
    </cfRule>
    <cfRule type="colorScale" priority="11894">
      <colorScale>
        <cfvo type="min"/>
        <cfvo type="max"/>
        <color rgb="FFFCFCFF"/>
        <color rgb="FF63BE7B"/>
      </colorScale>
    </cfRule>
    <cfRule type="colorScale" priority="118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4">
    <cfRule type="colorScale" priority="11833">
      <colorScale>
        <cfvo type="min"/>
        <cfvo type="max"/>
        <color rgb="FFFCFCFF"/>
        <color rgb="FF63BE7B"/>
      </colorScale>
    </cfRule>
    <cfRule type="colorScale" priority="118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4">
    <cfRule type="colorScale" priority="11813">
      <colorScale>
        <cfvo type="min"/>
        <cfvo type="max"/>
        <color rgb="FFFCFCFF"/>
        <color rgb="FF63BE7B"/>
      </colorScale>
    </cfRule>
    <cfRule type="colorScale" priority="118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4">
    <cfRule type="cellIs" dxfId="2" priority="11890" operator="greaterThan">
      <formula>1</formula>
    </cfRule>
    <cfRule type="colorScale" priority="11891">
      <colorScale>
        <cfvo type="min"/>
        <cfvo type="max"/>
        <color rgb="FFFCFCFF"/>
        <color rgb="FF63BE7B"/>
      </colorScale>
    </cfRule>
    <cfRule type="colorScale" priority="118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4">
    <cfRule type="colorScale" priority="11831">
      <colorScale>
        <cfvo type="min"/>
        <cfvo type="max"/>
        <color rgb="FFFCFCFF"/>
        <color rgb="FF63BE7B"/>
      </colorScale>
    </cfRule>
    <cfRule type="colorScale" priority="11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4">
    <cfRule type="colorScale" priority="11811">
      <colorScale>
        <cfvo type="min"/>
        <cfvo type="max"/>
        <color rgb="FFFCFCFF"/>
        <color rgb="FF63BE7B"/>
      </colorScale>
    </cfRule>
    <cfRule type="colorScale" priority="118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4">
    <cfRule type="cellIs" dxfId="2" priority="11887" operator="greaterThan">
      <formula>1</formula>
    </cfRule>
    <cfRule type="colorScale" priority="11888">
      <colorScale>
        <cfvo type="min"/>
        <cfvo type="max"/>
        <color rgb="FFFCFCFF"/>
        <color rgb="FF63BE7B"/>
      </colorScale>
    </cfRule>
    <cfRule type="colorScale" priority="11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4">
    <cfRule type="colorScale" priority="11829">
      <colorScale>
        <cfvo type="min"/>
        <cfvo type="max"/>
        <color rgb="FFFCFCFF"/>
        <color rgb="FF63BE7B"/>
      </colorScale>
    </cfRule>
    <cfRule type="colorScale" priority="118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4">
    <cfRule type="colorScale" priority="11809">
      <colorScale>
        <cfvo type="min"/>
        <cfvo type="max"/>
        <color rgb="FFFCFCFF"/>
        <color rgb="FF63BE7B"/>
      </colorScale>
    </cfRule>
    <cfRule type="colorScale" priority="118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4">
    <cfRule type="cellIs" dxfId="2" priority="11884" operator="greaterThan">
      <formula>1</formula>
    </cfRule>
    <cfRule type="colorScale" priority="11885">
      <colorScale>
        <cfvo type="min"/>
        <cfvo type="max"/>
        <color rgb="FFFCFCFF"/>
        <color rgb="FF63BE7B"/>
      </colorScale>
    </cfRule>
    <cfRule type="colorScale" priority="118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E64">
    <cfRule type="containsText" dxfId="0" priority="11950" operator="between" text=" ">
      <formula>NOT(ISERROR(SEARCH(" ",KE64)))</formula>
    </cfRule>
    <cfRule type="containsText" dxfId="1" priority="11951" operator="between" text=" ">
      <formula>NOT(ISERROR(SEARCH(" ",KE64)))</formula>
    </cfRule>
  </conditionalFormatting>
  <conditionalFormatting sqref="KI64:LB64">
    <cfRule type="cellIs" dxfId="2" priority="11952" operator="greaterThan">
      <formula>0.31</formula>
    </cfRule>
    <cfRule type="cellIs" dxfId="2" priority="11953" operator="greaterThan">
      <formula>0.31</formula>
    </cfRule>
    <cfRule type="cellIs" dxfId="2" priority="11954" operator="greaterThan">
      <formula>0.31</formula>
    </cfRule>
    <cfRule type="cellIs" dxfId="2" priority="11955" operator="greaterThan">
      <formula>0.31</formula>
    </cfRule>
    <cfRule type="cellIs" dxfId="2" priority="11956" operator="greaterThan">
      <formula>0.3</formula>
    </cfRule>
    <cfRule type="cellIs" dxfId="2" priority="11957" operator="greaterThan">
      <formula>1</formula>
    </cfRule>
    <cfRule type="cellIs" dxfId="5" priority="11958" operator="equal">
      <formula>0</formula>
    </cfRule>
  </conditionalFormatting>
  <conditionalFormatting sqref="LH64:LI64">
    <cfRule type="containsText" dxfId="0" priority="4989" operator="between" text=" ">
      <formula>NOT(ISERROR(SEARCH(" ",LH64)))</formula>
    </cfRule>
    <cfRule type="containsText" dxfId="1" priority="4990" operator="between" text=" ">
      <formula>NOT(ISERROR(SEARCH(" ",LH64)))</formula>
    </cfRule>
  </conditionalFormatting>
  <conditionalFormatting sqref="LN64">
    <cfRule type="containsText" dxfId="0" priority="506" operator="between" text=" ">
      <formula>NOT(ISERROR(SEARCH(" ",LN64)))</formula>
    </cfRule>
    <cfRule type="containsText" dxfId="1" priority="507" operator="between" text=" ">
      <formula>NOT(ISERROR(SEARCH(" ",LN64)))</formula>
    </cfRule>
  </conditionalFormatting>
  <conditionalFormatting sqref="PE64">
    <cfRule type="containsText" dxfId="0" priority="122" operator="between" text=" ">
      <formula>NOT(ISERROR(SEARCH(" ",PE64)))</formula>
    </cfRule>
    <cfRule type="containsText" dxfId="1" priority="123" operator="between" text=" ">
      <formula>NOT(ISERROR(SEARCH(" ",PE64)))</formula>
    </cfRule>
  </conditionalFormatting>
  <conditionalFormatting sqref="AJ65">
    <cfRule type="cellIs" dxfId="4" priority="9290" operator="equal">
      <formula>0</formula>
    </cfRule>
    <cfRule type="cellIs" dxfId="2" priority="9291" operator="equal">
      <formula>0</formula>
    </cfRule>
    <cfRule type="cellIs" dxfId="2" priority="9292" operator="greaterThan">
      <formula>1</formula>
    </cfRule>
    <cfRule type="containsText" dxfId="0" priority="9293" operator="between" text=" ">
      <formula>NOT(ISERROR(SEARCH(" ",AJ65)))</formula>
    </cfRule>
    <cfRule type="containsText" dxfId="1" priority="9294" operator="between" text=" ">
      <formula>NOT(ISERROR(SEARCH(" ",AJ65)))</formula>
    </cfRule>
  </conditionalFormatting>
  <conditionalFormatting sqref="AK65">
    <cfRule type="cellIs" dxfId="4" priority="9285" operator="equal">
      <formula>0</formula>
    </cfRule>
    <cfRule type="cellIs" dxfId="2" priority="9286" operator="equal">
      <formula>0</formula>
    </cfRule>
    <cfRule type="cellIs" dxfId="2" priority="9287" operator="greaterThan">
      <formula>1</formula>
    </cfRule>
    <cfRule type="containsText" dxfId="0" priority="9288" operator="between" text=" ">
      <formula>NOT(ISERROR(SEARCH(" ",AK65)))</formula>
    </cfRule>
    <cfRule type="containsText" dxfId="1" priority="9289" operator="between" text=" ">
      <formula>NOT(ISERROR(SEARCH(" ",AK65)))</formula>
    </cfRule>
  </conditionalFormatting>
  <conditionalFormatting sqref="AL65">
    <cfRule type="cellIs" dxfId="4" priority="9280" operator="equal">
      <formula>0</formula>
    </cfRule>
    <cfRule type="cellIs" dxfId="2" priority="9281" operator="equal">
      <formula>0</formula>
    </cfRule>
    <cfRule type="cellIs" dxfId="2" priority="9282" operator="greaterThan">
      <formula>1</formula>
    </cfRule>
    <cfRule type="containsText" dxfId="0" priority="9283" operator="between" text=" ">
      <formula>NOT(ISERROR(SEARCH(" ",AL65)))</formula>
    </cfRule>
    <cfRule type="containsText" dxfId="1" priority="9284" operator="between" text=" ">
      <formula>NOT(ISERROR(SEARCH(" ",AL65)))</formula>
    </cfRule>
  </conditionalFormatting>
  <conditionalFormatting sqref="BI65">
    <cfRule type="containsText" dxfId="0" priority="9158" operator="between" text=" ">
      <formula>NOT(ISERROR(SEARCH(" ",BI65)))</formula>
    </cfRule>
    <cfRule type="containsText" dxfId="1" priority="9159" operator="between" text=" ">
      <formula>NOT(ISERROR(SEARCH(" ",BI65)))</formula>
    </cfRule>
  </conditionalFormatting>
  <conditionalFormatting sqref="CE65">
    <cfRule type="cellIs" dxfId="2" priority="98" operator="equal">
      <formula>1</formula>
    </cfRule>
  </conditionalFormatting>
  <conditionalFormatting sqref="CF65:CG65">
    <cfRule type="cellIs" dxfId="2" priority="97" operator="equal">
      <formula>1</formula>
    </cfRule>
  </conditionalFormatting>
  <conditionalFormatting sqref="DL65:DN65">
    <cfRule type="cellIs" dxfId="2" priority="822" operator="equal">
      <formula>1</formula>
    </cfRule>
  </conditionalFormatting>
  <conditionalFormatting sqref="DW65">
    <cfRule type="containsText" dxfId="0" priority="11075" operator="between" text=" ">
      <formula>NOT(ISERROR(SEARCH(" ",DW65)))</formula>
    </cfRule>
    <cfRule type="containsText" dxfId="1" priority="11076" operator="between" text=" ">
      <formula>NOT(ISERROR(SEARCH(" ",DW65)))</formula>
    </cfRule>
    <cfRule type="containsText" dxfId="0" priority="11077" operator="between" text=" ">
      <formula>NOT(ISERROR(SEARCH(" ",DW65)))</formula>
    </cfRule>
    <cfRule type="containsText" dxfId="1" priority="11078" operator="between" text=" ">
      <formula>NOT(ISERROR(SEARCH(" ",DW65)))</formula>
    </cfRule>
  </conditionalFormatting>
  <conditionalFormatting sqref="D66:E66">
    <cfRule type="containsText" dxfId="0" priority="11447" operator="between" text=" ">
      <formula>NOT(ISERROR(SEARCH(" ",D66)))</formula>
    </cfRule>
    <cfRule type="containsText" dxfId="1" priority="11448" operator="between" text=" ">
      <formula>NOT(ISERROR(SEARCH(" ",D66)))</formula>
    </cfRule>
  </conditionalFormatting>
  <conditionalFormatting sqref="F66">
    <cfRule type="containsText" dxfId="0" priority="11443" operator="between" text=" ">
      <formula>NOT(ISERROR(SEARCH(" ",F66)))</formula>
    </cfRule>
    <cfRule type="containsText" dxfId="1" priority="11444" operator="between" text=" ">
      <formula>NOT(ISERROR(SEARCH(" ",F66)))</formula>
    </cfRule>
  </conditionalFormatting>
  <conditionalFormatting sqref="H66">
    <cfRule type="containsText" dxfId="0" priority="11445" operator="between" text=" ">
      <formula>NOT(ISERROR(SEARCH(" ",H66)))</formula>
    </cfRule>
    <cfRule type="containsText" dxfId="1" priority="11446" operator="between" text=" ">
      <formula>NOT(ISERROR(SEARCH(" ",H66)))</formula>
    </cfRule>
  </conditionalFormatting>
  <conditionalFormatting sqref="X66">
    <cfRule type="colorScale" priority="11475">
      <colorScale>
        <cfvo type="min"/>
        <cfvo type="max"/>
        <color rgb="FFFCFCFF"/>
        <color rgb="FF63BE7B"/>
      </colorScale>
    </cfRule>
    <cfRule type="colorScale" priority="114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66">
    <cfRule type="cellIs" dxfId="2" priority="11452" operator="equal">
      <formula>0</formula>
    </cfRule>
    <cfRule type="cellIs" dxfId="2" priority="11457" operator="greaterThan">
      <formula>1</formula>
    </cfRule>
    <cfRule type="containsText" dxfId="0" priority="11458" operator="between" text=" ">
      <formula>NOT(ISERROR(SEARCH(" ",AI66)))</formula>
    </cfRule>
    <cfRule type="containsText" dxfId="1" priority="11459" operator="between" text=" ">
      <formula>NOT(ISERROR(SEARCH(" ",AI66)))</formula>
    </cfRule>
  </conditionalFormatting>
  <conditionalFormatting sqref="AJ66:AL66">
    <cfRule type="cellIs" dxfId="2" priority="11453" operator="equal">
      <formula>0</formula>
    </cfRule>
    <cfRule type="cellIs" dxfId="2" priority="11454" operator="greaterThan">
      <formula>1</formula>
    </cfRule>
    <cfRule type="containsText" dxfId="0" priority="11455" operator="between" text=" ">
      <formula>NOT(ISERROR(SEARCH(" ",AJ66)))</formula>
    </cfRule>
    <cfRule type="containsText" dxfId="1" priority="11456" operator="between" text=" ">
      <formula>NOT(ISERROR(SEARCH(" ",AJ66)))</formula>
    </cfRule>
  </conditionalFormatting>
  <conditionalFormatting sqref="AU66">
    <cfRule type="cellIs" dxfId="4" priority="9104" operator="equal">
      <formula>0</formula>
    </cfRule>
    <cfRule type="containsText" dxfId="0" priority="9105" operator="between" text=" ">
      <formula>NOT(ISERROR(SEARCH(" ",AU66)))</formula>
    </cfRule>
    <cfRule type="containsText" dxfId="1" priority="9106" operator="between" text=" ">
      <formula>NOT(ISERROR(SEARCH(" ",AU66)))</formula>
    </cfRule>
  </conditionalFormatting>
  <conditionalFormatting sqref="BF66">
    <cfRule type="containsText" dxfId="0" priority="10692" operator="between" text=" ">
      <formula>NOT(ISERROR(SEARCH(" ",BF66)))</formula>
    </cfRule>
    <cfRule type="containsText" dxfId="1" priority="10693" operator="between" text=" ">
      <formula>NOT(ISERROR(SEARCH(" ",BF66)))</formula>
    </cfRule>
  </conditionalFormatting>
  <conditionalFormatting sqref="BI66">
    <cfRule type="containsText" dxfId="0" priority="9156" operator="between" text=" ">
      <formula>NOT(ISERROR(SEARCH(" ",BI66)))</formula>
    </cfRule>
    <cfRule type="containsText" dxfId="1" priority="9157" operator="between" text=" ">
      <formula>NOT(ISERROR(SEARCH(" ",BI66)))</formula>
    </cfRule>
  </conditionalFormatting>
  <conditionalFormatting sqref="BO66">
    <cfRule type="containsText" dxfId="0" priority="11441" operator="between" text=" ">
      <formula>NOT(ISERROR(SEARCH(" ",BO66)))</formula>
    </cfRule>
    <cfRule type="containsText" dxfId="1" priority="11442" operator="between" text=" ">
      <formula>NOT(ISERROR(SEARCH(" ",BO66)))</formula>
    </cfRule>
  </conditionalFormatting>
  <conditionalFormatting sqref="BP66">
    <cfRule type="containsText" dxfId="0" priority="11473" operator="between" text=" ">
      <formula>NOT(ISERROR(SEARCH(" ",BP66)))</formula>
    </cfRule>
    <cfRule type="containsText" dxfId="1" priority="11474" operator="between" text=" ">
      <formula>NOT(ISERROR(SEARCH(" ",BP66)))</formula>
    </cfRule>
  </conditionalFormatting>
  <conditionalFormatting sqref="CF66">
    <cfRule type="cellIs" dxfId="2" priority="96" operator="equal">
      <formula>1</formula>
    </cfRule>
  </conditionalFormatting>
  <conditionalFormatting sqref="CJ66:CL66">
    <cfRule type="cellIs" dxfId="2" priority="11450" operator="equal">
      <formula>1</formula>
    </cfRule>
  </conditionalFormatting>
  <conditionalFormatting sqref="CO66">
    <cfRule type="cellIs" dxfId="2" priority="625" operator="equal">
      <formula>1</formula>
    </cfRule>
  </conditionalFormatting>
  <conditionalFormatting sqref="CP66">
    <cfRule type="cellIs" dxfId="2" priority="77" operator="equal">
      <formula>1</formula>
    </cfRule>
  </conditionalFormatting>
  <conditionalFormatting sqref="CQ66">
    <cfRule type="cellIs" dxfId="2" priority="579" operator="equal">
      <formula>1</formula>
    </cfRule>
  </conditionalFormatting>
  <conditionalFormatting sqref="DL66:DN66">
    <cfRule type="cellIs" dxfId="2" priority="821" operator="equal">
      <formula>1</formula>
    </cfRule>
  </conditionalFormatting>
  <conditionalFormatting sqref="DW66">
    <cfRule type="containsText" dxfId="0" priority="11071" operator="between" text=" ">
      <formula>NOT(ISERROR(SEARCH(" ",DW66)))</formula>
    </cfRule>
    <cfRule type="containsText" dxfId="1" priority="11072" operator="between" text=" ">
      <formula>NOT(ISERROR(SEARCH(" ",DW66)))</formula>
    </cfRule>
    <cfRule type="containsText" dxfId="0" priority="11073" operator="between" text=" ">
      <formula>NOT(ISERROR(SEARCH(" ",DW66)))</formula>
    </cfRule>
    <cfRule type="containsText" dxfId="1" priority="11074" operator="between" text=" ">
      <formula>NOT(ISERROR(SEARCH(" ",DW66)))</formula>
    </cfRule>
  </conditionalFormatting>
  <conditionalFormatting sqref="FG66">
    <cfRule type="cellIs" dxfId="2" priority="11477" operator="greaterThan">
      <formula>1</formula>
    </cfRule>
    <cfRule type="colorScale" priority="11478">
      <colorScale>
        <cfvo type="min"/>
        <cfvo type="max"/>
        <color rgb="FFFCFCFF"/>
        <color rgb="FF63BE7B"/>
      </colorScale>
    </cfRule>
    <cfRule type="colorScale" priority="11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6">
    <cfRule type="colorScale" priority="11468">
      <colorScale>
        <cfvo type="min"/>
        <cfvo type="max"/>
        <color rgb="FFFCFCFF"/>
        <color rgb="FF63BE7B"/>
      </colorScale>
    </cfRule>
    <cfRule type="colorScale" priority="114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6:FJ66">
    <cfRule type="colorScale" priority="11480">
      <colorScale>
        <cfvo type="min"/>
        <cfvo type="max"/>
        <color rgb="FFFCFCFF"/>
        <color rgb="FF63BE7B"/>
      </colorScale>
    </cfRule>
    <cfRule type="colorScale" priority="11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6">
    <cfRule type="colorScale" priority="11482">
      <colorScale>
        <cfvo type="min"/>
        <cfvo type="max"/>
        <color rgb="FFFCFCFF"/>
        <color rgb="FF63BE7B"/>
      </colorScale>
    </cfRule>
    <cfRule type="colorScale" priority="11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6">
    <cfRule type="colorScale" priority="11749">
      <colorScale>
        <cfvo type="min"/>
        <cfvo type="max"/>
        <color rgb="FFFCFCFF"/>
        <color rgb="FF63BE7B"/>
      </colorScale>
    </cfRule>
    <cfRule type="colorScale" priority="117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6">
    <cfRule type="cellIs" dxfId="2" priority="11484" operator="greaterThan">
      <formula>1</formula>
    </cfRule>
    <cfRule type="colorScale" priority="11485">
      <colorScale>
        <cfvo type="min"/>
        <cfvo type="max"/>
        <color rgb="FFFCFCFF"/>
        <color rgb="FF63BE7B"/>
      </colorScale>
    </cfRule>
    <cfRule type="colorScale" priority="11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6">
    <cfRule type="colorScale" priority="11487">
      <colorScale>
        <cfvo type="min"/>
        <cfvo type="max"/>
        <color rgb="FFFCFCFF"/>
        <color rgb="FF63BE7B"/>
      </colorScale>
    </cfRule>
    <cfRule type="colorScale" priority="114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6">
    <cfRule type="colorScale" priority="11745">
      <colorScale>
        <cfvo type="min"/>
        <cfvo type="max"/>
        <color rgb="FFFCFCFF"/>
        <color rgb="FF63BE7B"/>
      </colorScale>
    </cfRule>
    <cfRule type="colorScale" priority="117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6">
    <cfRule type="cellIs" dxfId="2" priority="11489" operator="greaterThan">
      <formula>1</formula>
    </cfRule>
    <cfRule type="colorScale" priority="11490">
      <colorScale>
        <cfvo type="min"/>
        <cfvo type="max"/>
        <color rgb="FFFCFCFF"/>
        <color rgb="FF63BE7B"/>
      </colorScale>
    </cfRule>
    <cfRule type="colorScale" priority="11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6">
    <cfRule type="colorScale" priority="11492">
      <colorScale>
        <cfvo type="min"/>
        <cfvo type="max"/>
        <color rgb="FFFCFCFF"/>
        <color rgb="FF63BE7B"/>
      </colorScale>
    </cfRule>
    <cfRule type="colorScale" priority="11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6">
    <cfRule type="colorScale" priority="11494">
      <colorScale>
        <cfvo type="min"/>
        <cfvo type="max"/>
        <color rgb="FFFCFCFF"/>
        <color rgb="FF63BE7B"/>
      </colorScale>
    </cfRule>
    <cfRule type="colorScale" priority="11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6">
    <cfRule type="cellIs" dxfId="2" priority="11496" operator="greaterThan">
      <formula>1</formula>
    </cfRule>
    <cfRule type="colorScale" priority="11497">
      <colorScale>
        <cfvo type="min"/>
        <cfvo type="max"/>
        <color rgb="FFFCFCFF"/>
        <color rgb="FF63BE7B"/>
      </colorScale>
    </cfRule>
    <cfRule type="colorScale" priority="11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6">
    <cfRule type="colorScale" priority="11499">
      <colorScale>
        <cfvo type="min"/>
        <cfvo type="max"/>
        <color rgb="FFFCFCFF"/>
        <color rgb="FF63BE7B"/>
      </colorScale>
    </cfRule>
    <cfRule type="colorScale" priority="11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6">
    <cfRule type="colorScale" priority="11501">
      <colorScale>
        <cfvo type="min"/>
        <cfvo type="max"/>
        <color rgb="FFFCFCFF"/>
        <color rgb="FF63BE7B"/>
      </colorScale>
    </cfRule>
    <cfRule type="colorScale" priority="11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6">
    <cfRule type="cellIs" dxfId="2" priority="11503" operator="greaterThan">
      <formula>1</formula>
    </cfRule>
    <cfRule type="colorScale" priority="11504">
      <colorScale>
        <cfvo type="min"/>
        <cfvo type="max"/>
        <color rgb="FFFCFCFF"/>
        <color rgb="FF63BE7B"/>
      </colorScale>
    </cfRule>
    <cfRule type="colorScale" priority="11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6">
    <cfRule type="colorScale" priority="11506">
      <colorScale>
        <cfvo type="min"/>
        <cfvo type="max"/>
        <color rgb="FFFCFCFF"/>
        <color rgb="FF63BE7B"/>
      </colorScale>
    </cfRule>
    <cfRule type="colorScale" priority="11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6">
    <cfRule type="colorScale" priority="11508">
      <colorScale>
        <cfvo type="min"/>
        <cfvo type="max"/>
        <color rgb="FFFCFCFF"/>
        <color rgb="FF63BE7B"/>
      </colorScale>
    </cfRule>
    <cfRule type="colorScale" priority="11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6">
    <cfRule type="cellIs" dxfId="2" priority="11510" operator="greaterThan">
      <formula>1</formula>
    </cfRule>
    <cfRule type="colorScale" priority="11511">
      <colorScale>
        <cfvo type="min"/>
        <cfvo type="max"/>
        <color rgb="FFFCFCFF"/>
        <color rgb="FF63BE7B"/>
      </colorScale>
    </cfRule>
    <cfRule type="colorScale" priority="11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6">
    <cfRule type="colorScale" priority="11513">
      <colorScale>
        <cfvo type="min"/>
        <cfvo type="max"/>
        <color rgb="FFFCFCFF"/>
        <color rgb="FF63BE7B"/>
      </colorScale>
    </cfRule>
    <cfRule type="colorScale" priority="11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6">
    <cfRule type="colorScale" priority="11515">
      <colorScale>
        <cfvo type="min"/>
        <cfvo type="max"/>
        <color rgb="FFFCFCFF"/>
        <color rgb="FF63BE7B"/>
      </colorScale>
    </cfRule>
    <cfRule type="colorScale" priority="115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6">
    <cfRule type="cellIs" dxfId="2" priority="11517" operator="greaterThan">
      <formula>1</formula>
    </cfRule>
    <cfRule type="colorScale" priority="11518">
      <colorScale>
        <cfvo type="min"/>
        <cfvo type="max"/>
        <color rgb="FFFCFCFF"/>
        <color rgb="FF63BE7B"/>
      </colorScale>
    </cfRule>
    <cfRule type="colorScale" priority="11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6">
    <cfRule type="colorScale" priority="11520">
      <colorScale>
        <cfvo type="min"/>
        <cfvo type="max"/>
        <color rgb="FFFCFCFF"/>
        <color rgb="FF63BE7B"/>
      </colorScale>
    </cfRule>
    <cfRule type="colorScale" priority="11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6">
    <cfRule type="colorScale" priority="11522">
      <colorScale>
        <cfvo type="min"/>
        <cfvo type="max"/>
        <color rgb="FFFCFCFF"/>
        <color rgb="FF63BE7B"/>
      </colorScale>
    </cfRule>
    <cfRule type="colorScale" priority="115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6">
    <cfRule type="cellIs" dxfId="2" priority="11524" operator="greaterThan">
      <formula>1</formula>
    </cfRule>
    <cfRule type="colorScale" priority="11525">
      <colorScale>
        <cfvo type="min"/>
        <cfvo type="max"/>
        <color rgb="FFFCFCFF"/>
        <color rgb="FF63BE7B"/>
      </colorScale>
    </cfRule>
    <cfRule type="colorScale" priority="11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6">
    <cfRule type="colorScale" priority="11527">
      <colorScale>
        <cfvo type="min"/>
        <cfvo type="max"/>
        <color rgb="FFFCFCFF"/>
        <color rgb="FF63BE7B"/>
      </colorScale>
    </cfRule>
    <cfRule type="colorScale" priority="11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6">
    <cfRule type="colorScale" priority="11529">
      <colorScale>
        <cfvo type="min"/>
        <cfvo type="max"/>
        <color rgb="FFFCFCFF"/>
        <color rgb="FF63BE7B"/>
      </colorScale>
    </cfRule>
    <cfRule type="colorScale" priority="115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6">
    <cfRule type="cellIs" dxfId="2" priority="11531" operator="greaterThan">
      <formula>1</formula>
    </cfRule>
    <cfRule type="colorScale" priority="11532">
      <colorScale>
        <cfvo type="min"/>
        <cfvo type="max"/>
        <color rgb="FFFCFCFF"/>
        <color rgb="FF63BE7B"/>
      </colorScale>
    </cfRule>
    <cfRule type="colorScale" priority="11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6">
    <cfRule type="colorScale" priority="11534">
      <colorScale>
        <cfvo type="min"/>
        <cfvo type="max"/>
        <color rgb="FFFCFCFF"/>
        <color rgb="FF63BE7B"/>
      </colorScale>
    </cfRule>
    <cfRule type="colorScale" priority="11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6">
    <cfRule type="colorScale" priority="11536">
      <colorScale>
        <cfvo type="min"/>
        <cfvo type="max"/>
        <color rgb="FFFCFCFF"/>
        <color rgb="FF63BE7B"/>
      </colorScale>
    </cfRule>
    <cfRule type="colorScale" priority="115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6">
    <cfRule type="cellIs" dxfId="2" priority="11538" operator="greaterThan">
      <formula>1</formula>
    </cfRule>
    <cfRule type="colorScale" priority="11539">
      <colorScale>
        <cfvo type="min"/>
        <cfvo type="max"/>
        <color rgb="FFFCFCFF"/>
        <color rgb="FF63BE7B"/>
      </colorScale>
    </cfRule>
    <cfRule type="colorScale" priority="11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6">
    <cfRule type="colorScale" priority="11541">
      <colorScale>
        <cfvo type="min"/>
        <cfvo type="max"/>
        <color rgb="FFFCFCFF"/>
        <color rgb="FF63BE7B"/>
      </colorScale>
    </cfRule>
    <cfRule type="colorScale" priority="11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6">
    <cfRule type="colorScale" priority="11543">
      <colorScale>
        <cfvo type="min"/>
        <cfvo type="max"/>
        <color rgb="FFFCFCFF"/>
        <color rgb="FF63BE7B"/>
      </colorScale>
    </cfRule>
    <cfRule type="colorScale" priority="11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6">
    <cfRule type="cellIs" dxfId="2" priority="11545" operator="greaterThan">
      <formula>1</formula>
    </cfRule>
    <cfRule type="colorScale" priority="11546">
      <colorScale>
        <cfvo type="min"/>
        <cfvo type="max"/>
        <color rgb="FFFCFCFF"/>
        <color rgb="FF63BE7B"/>
      </colorScale>
    </cfRule>
    <cfRule type="colorScale" priority="11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6">
    <cfRule type="colorScale" priority="11548">
      <colorScale>
        <cfvo type="min"/>
        <cfvo type="max"/>
        <color rgb="FFFCFCFF"/>
        <color rgb="FF63BE7B"/>
      </colorScale>
    </cfRule>
    <cfRule type="colorScale" priority="11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6">
    <cfRule type="colorScale" priority="11550">
      <colorScale>
        <cfvo type="min"/>
        <cfvo type="max"/>
        <color rgb="FFFCFCFF"/>
        <color rgb="FF63BE7B"/>
      </colorScale>
    </cfRule>
    <cfRule type="colorScale" priority="115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6">
    <cfRule type="cellIs" dxfId="2" priority="11552" operator="greaterThan">
      <formula>1</formula>
    </cfRule>
    <cfRule type="colorScale" priority="11553">
      <colorScale>
        <cfvo type="min"/>
        <cfvo type="max"/>
        <color rgb="FFFCFCFF"/>
        <color rgb="FF63BE7B"/>
      </colorScale>
    </cfRule>
    <cfRule type="colorScale" priority="11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6">
    <cfRule type="colorScale" priority="11555">
      <colorScale>
        <cfvo type="min"/>
        <cfvo type="max"/>
        <color rgb="FFFCFCFF"/>
        <color rgb="FF63BE7B"/>
      </colorScale>
    </cfRule>
    <cfRule type="colorScale" priority="11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6">
    <cfRule type="colorScale" priority="11557">
      <colorScale>
        <cfvo type="min"/>
        <cfvo type="max"/>
        <color rgb="FFFCFCFF"/>
        <color rgb="FF63BE7B"/>
      </colorScale>
    </cfRule>
    <cfRule type="colorScale" priority="11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6">
    <cfRule type="cellIs" dxfId="2" priority="11559" operator="greaterThan">
      <formula>1</formula>
    </cfRule>
    <cfRule type="colorScale" priority="11560">
      <colorScale>
        <cfvo type="min"/>
        <cfvo type="max"/>
        <color rgb="FFFCFCFF"/>
        <color rgb="FF63BE7B"/>
      </colorScale>
    </cfRule>
    <cfRule type="colorScale" priority="11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6">
    <cfRule type="colorScale" priority="11562">
      <colorScale>
        <cfvo type="min"/>
        <cfvo type="max"/>
        <color rgb="FFFCFCFF"/>
        <color rgb="FF63BE7B"/>
      </colorScale>
    </cfRule>
    <cfRule type="colorScale" priority="11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6">
    <cfRule type="colorScale" priority="11564">
      <colorScale>
        <cfvo type="min"/>
        <cfvo type="max"/>
        <color rgb="FFFCFCFF"/>
        <color rgb="FF63BE7B"/>
      </colorScale>
    </cfRule>
    <cfRule type="colorScale" priority="11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6">
    <cfRule type="cellIs" dxfId="2" priority="11566" operator="greaterThan">
      <formula>1</formula>
    </cfRule>
    <cfRule type="colorScale" priority="11567">
      <colorScale>
        <cfvo type="min"/>
        <cfvo type="max"/>
        <color rgb="FFFCFCFF"/>
        <color rgb="FF63BE7B"/>
      </colorScale>
    </cfRule>
    <cfRule type="colorScale" priority="11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6">
    <cfRule type="colorScale" priority="11569">
      <colorScale>
        <cfvo type="min"/>
        <cfvo type="max"/>
        <color rgb="FFFCFCFF"/>
        <color rgb="FF63BE7B"/>
      </colorScale>
    </cfRule>
    <cfRule type="colorScale" priority="11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6">
    <cfRule type="colorScale" priority="11571">
      <colorScale>
        <cfvo type="min"/>
        <cfvo type="max"/>
        <color rgb="FFFCFCFF"/>
        <color rgb="FF63BE7B"/>
      </colorScale>
    </cfRule>
    <cfRule type="colorScale" priority="11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6">
    <cfRule type="cellIs" dxfId="2" priority="11573" operator="greaterThan">
      <formula>1</formula>
    </cfRule>
    <cfRule type="colorScale" priority="11574">
      <colorScale>
        <cfvo type="min"/>
        <cfvo type="max"/>
        <color rgb="FFFCFCFF"/>
        <color rgb="FF63BE7B"/>
      </colorScale>
    </cfRule>
    <cfRule type="colorScale" priority="11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6">
    <cfRule type="colorScale" priority="11576">
      <colorScale>
        <cfvo type="min"/>
        <cfvo type="max"/>
        <color rgb="FFFCFCFF"/>
        <color rgb="FF63BE7B"/>
      </colorScale>
    </cfRule>
    <cfRule type="colorScale" priority="115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6">
    <cfRule type="colorScale" priority="11578">
      <colorScale>
        <cfvo type="min"/>
        <cfvo type="max"/>
        <color rgb="FFFCFCFF"/>
        <color rgb="FF63BE7B"/>
      </colorScale>
    </cfRule>
    <cfRule type="colorScale" priority="115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6">
    <cfRule type="cellIs" dxfId="2" priority="11580" operator="greaterThan">
      <formula>1</formula>
    </cfRule>
    <cfRule type="colorScale" priority="11581">
      <colorScale>
        <cfvo type="min"/>
        <cfvo type="max"/>
        <color rgb="FFFCFCFF"/>
        <color rgb="FF63BE7B"/>
      </colorScale>
    </cfRule>
    <cfRule type="colorScale" priority="11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6">
    <cfRule type="colorScale" priority="11583">
      <colorScale>
        <cfvo type="min"/>
        <cfvo type="max"/>
        <color rgb="FFFCFCFF"/>
        <color rgb="FF63BE7B"/>
      </colorScale>
    </cfRule>
    <cfRule type="colorScale" priority="11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6">
    <cfRule type="colorScale" priority="11585">
      <colorScale>
        <cfvo type="min"/>
        <cfvo type="max"/>
        <color rgb="FFFCFCFF"/>
        <color rgb="FF63BE7B"/>
      </colorScale>
    </cfRule>
    <cfRule type="colorScale" priority="115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6">
    <cfRule type="cellIs" dxfId="2" priority="11587" operator="greaterThan">
      <formula>1</formula>
    </cfRule>
    <cfRule type="colorScale" priority="11588">
      <colorScale>
        <cfvo type="min"/>
        <cfvo type="max"/>
        <color rgb="FFFCFCFF"/>
        <color rgb="FF63BE7B"/>
      </colorScale>
    </cfRule>
    <cfRule type="colorScale" priority="11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6">
    <cfRule type="colorScale" priority="11590">
      <colorScale>
        <cfvo type="min"/>
        <cfvo type="max"/>
        <color rgb="FFFCFCFF"/>
        <color rgb="FF63BE7B"/>
      </colorScale>
    </cfRule>
    <cfRule type="colorScale" priority="11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6">
    <cfRule type="colorScale" priority="11592">
      <colorScale>
        <cfvo type="min"/>
        <cfvo type="max"/>
        <color rgb="FFFCFCFF"/>
        <color rgb="FF63BE7B"/>
      </colorScale>
    </cfRule>
    <cfRule type="colorScale" priority="11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6">
    <cfRule type="cellIs" dxfId="2" priority="11594" operator="greaterThan">
      <formula>1</formula>
    </cfRule>
    <cfRule type="colorScale" priority="11595">
      <colorScale>
        <cfvo type="min"/>
        <cfvo type="max"/>
        <color rgb="FFFCFCFF"/>
        <color rgb="FF63BE7B"/>
      </colorScale>
    </cfRule>
    <cfRule type="colorScale" priority="115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6">
    <cfRule type="colorScale" priority="11597">
      <colorScale>
        <cfvo type="min"/>
        <cfvo type="max"/>
        <color rgb="FFFCFCFF"/>
        <color rgb="FF63BE7B"/>
      </colorScale>
    </cfRule>
    <cfRule type="colorScale" priority="11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6">
    <cfRule type="colorScale" priority="11599">
      <colorScale>
        <cfvo type="min"/>
        <cfvo type="max"/>
        <color rgb="FFFCFCFF"/>
        <color rgb="FF63BE7B"/>
      </colorScale>
    </cfRule>
    <cfRule type="colorScale" priority="116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6">
    <cfRule type="cellIs" dxfId="2" priority="11601" operator="greaterThan">
      <formula>1</formula>
    </cfRule>
    <cfRule type="colorScale" priority="11602">
      <colorScale>
        <cfvo type="min"/>
        <cfvo type="max"/>
        <color rgb="FFFCFCFF"/>
        <color rgb="FF63BE7B"/>
      </colorScale>
    </cfRule>
    <cfRule type="colorScale" priority="116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6">
    <cfRule type="colorScale" priority="11604">
      <colorScale>
        <cfvo type="min"/>
        <cfvo type="max"/>
        <color rgb="FFFCFCFF"/>
        <color rgb="FF63BE7B"/>
      </colorScale>
    </cfRule>
    <cfRule type="colorScale" priority="11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6">
    <cfRule type="colorScale" priority="11606">
      <colorScale>
        <cfvo type="min"/>
        <cfvo type="max"/>
        <color rgb="FFFCFCFF"/>
        <color rgb="FF63BE7B"/>
      </colorScale>
    </cfRule>
    <cfRule type="colorScale" priority="11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6">
    <cfRule type="cellIs" dxfId="2" priority="11608" operator="greaterThan">
      <formula>1</formula>
    </cfRule>
    <cfRule type="colorScale" priority="11609">
      <colorScale>
        <cfvo type="min"/>
        <cfvo type="max"/>
        <color rgb="FFFCFCFF"/>
        <color rgb="FF63BE7B"/>
      </colorScale>
    </cfRule>
    <cfRule type="colorScale" priority="116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66">
    <cfRule type="cellIs" dxfId="2" priority="11611" operator="greaterThan">
      <formula>1</formula>
    </cfRule>
    <cfRule type="colorScale" priority="11612">
      <colorScale>
        <cfvo type="min"/>
        <cfvo type="max"/>
        <color rgb="FFFCFCFF"/>
        <color rgb="FF63BE7B"/>
      </colorScale>
    </cfRule>
    <cfRule type="colorScale" priority="11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6:HY66">
    <cfRule type="colorScale" priority="11614">
      <colorScale>
        <cfvo type="min"/>
        <cfvo type="max"/>
        <color rgb="FFFCFCFF"/>
        <color rgb="FF63BE7B"/>
      </colorScale>
    </cfRule>
    <cfRule type="colorScale" priority="116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66">
    <cfRule type="colorScale" priority="11616">
      <colorScale>
        <cfvo type="min"/>
        <cfvo type="max"/>
        <color rgb="FFFCFCFF"/>
        <color rgb="FF63BE7B"/>
      </colorScale>
    </cfRule>
    <cfRule type="colorScale" priority="116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6">
    <cfRule type="colorScale" priority="11751">
      <colorScale>
        <cfvo type="min"/>
        <cfvo type="max"/>
        <color rgb="FFFCFCFF"/>
        <color rgb="FF63BE7B"/>
      </colorScale>
    </cfRule>
    <cfRule type="colorScale" priority="117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6">
    <cfRule type="cellIs" dxfId="2" priority="11618" operator="greaterThan">
      <formula>1</formula>
    </cfRule>
    <cfRule type="colorScale" priority="11619">
      <colorScale>
        <cfvo type="min"/>
        <cfvo type="max"/>
        <color rgb="FFFCFCFF"/>
        <color rgb="FF63BE7B"/>
      </colorScale>
    </cfRule>
    <cfRule type="colorScale" priority="11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6">
    <cfRule type="colorScale" priority="11621">
      <colorScale>
        <cfvo type="min"/>
        <cfvo type="max"/>
        <color rgb="FFFCFCFF"/>
        <color rgb="FF63BE7B"/>
      </colorScale>
    </cfRule>
    <cfRule type="colorScale" priority="116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6">
    <cfRule type="colorScale" priority="11747">
      <colorScale>
        <cfvo type="min"/>
        <cfvo type="max"/>
        <color rgb="FFFCFCFF"/>
        <color rgb="FF63BE7B"/>
      </colorScale>
    </cfRule>
    <cfRule type="colorScale" priority="117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6">
    <cfRule type="cellIs" dxfId="2" priority="11623" operator="greaterThan">
      <formula>1</formula>
    </cfRule>
    <cfRule type="colorScale" priority="11624">
      <colorScale>
        <cfvo type="min"/>
        <cfvo type="max"/>
        <color rgb="FFFCFCFF"/>
        <color rgb="FF63BE7B"/>
      </colorScale>
    </cfRule>
    <cfRule type="colorScale" priority="11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6">
    <cfRule type="colorScale" priority="11626">
      <colorScale>
        <cfvo type="min"/>
        <cfvo type="max"/>
        <color rgb="FFFCFCFF"/>
        <color rgb="FF63BE7B"/>
      </colorScale>
    </cfRule>
    <cfRule type="colorScale" priority="11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6">
    <cfRule type="colorScale" priority="11628">
      <colorScale>
        <cfvo type="min"/>
        <cfvo type="max"/>
        <color rgb="FFFCFCFF"/>
        <color rgb="FF63BE7B"/>
      </colorScale>
    </cfRule>
    <cfRule type="colorScale" priority="116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6">
    <cfRule type="cellIs" dxfId="2" priority="11630" operator="greaterThan">
      <formula>1</formula>
    </cfRule>
    <cfRule type="colorScale" priority="11631">
      <colorScale>
        <cfvo type="min"/>
        <cfvo type="max"/>
        <color rgb="FFFCFCFF"/>
        <color rgb="FF63BE7B"/>
      </colorScale>
    </cfRule>
    <cfRule type="colorScale" priority="11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6">
    <cfRule type="colorScale" priority="11633">
      <colorScale>
        <cfvo type="min"/>
        <cfvo type="max"/>
        <color rgb="FFFCFCFF"/>
        <color rgb="FF63BE7B"/>
      </colorScale>
    </cfRule>
    <cfRule type="colorScale" priority="11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6">
    <cfRule type="colorScale" priority="11635">
      <colorScale>
        <cfvo type="min"/>
        <cfvo type="max"/>
        <color rgb="FFFCFCFF"/>
        <color rgb="FF63BE7B"/>
      </colorScale>
    </cfRule>
    <cfRule type="colorScale" priority="116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6">
    <cfRule type="cellIs" dxfId="2" priority="11637" operator="greaterThan">
      <formula>1</formula>
    </cfRule>
    <cfRule type="colorScale" priority="11638">
      <colorScale>
        <cfvo type="min"/>
        <cfvo type="max"/>
        <color rgb="FFFCFCFF"/>
        <color rgb="FF63BE7B"/>
      </colorScale>
    </cfRule>
    <cfRule type="colorScale" priority="11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6">
    <cfRule type="colorScale" priority="11640">
      <colorScale>
        <cfvo type="min"/>
        <cfvo type="max"/>
        <color rgb="FFFCFCFF"/>
        <color rgb="FF63BE7B"/>
      </colorScale>
    </cfRule>
    <cfRule type="colorScale" priority="11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6">
    <cfRule type="colorScale" priority="11642">
      <colorScale>
        <cfvo type="min"/>
        <cfvo type="max"/>
        <color rgb="FFFCFCFF"/>
        <color rgb="FF63BE7B"/>
      </colorScale>
    </cfRule>
    <cfRule type="colorScale" priority="116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6">
    <cfRule type="cellIs" dxfId="2" priority="11644" operator="greaterThan">
      <formula>1</formula>
    </cfRule>
    <cfRule type="colorScale" priority="11645">
      <colorScale>
        <cfvo type="min"/>
        <cfvo type="max"/>
        <color rgb="FFFCFCFF"/>
        <color rgb="FF63BE7B"/>
      </colorScale>
    </cfRule>
    <cfRule type="colorScale" priority="116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6">
    <cfRule type="colorScale" priority="11647">
      <colorScale>
        <cfvo type="min"/>
        <cfvo type="max"/>
        <color rgb="FFFCFCFF"/>
        <color rgb="FF63BE7B"/>
      </colorScale>
    </cfRule>
    <cfRule type="colorScale" priority="11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6">
    <cfRule type="colorScale" priority="11649">
      <colorScale>
        <cfvo type="min"/>
        <cfvo type="max"/>
        <color rgb="FFFCFCFF"/>
        <color rgb="FF63BE7B"/>
      </colorScale>
    </cfRule>
    <cfRule type="colorScale" priority="116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6">
    <cfRule type="cellIs" dxfId="2" priority="11651" operator="greaterThan">
      <formula>1</formula>
    </cfRule>
    <cfRule type="colorScale" priority="11652">
      <colorScale>
        <cfvo type="min"/>
        <cfvo type="max"/>
        <color rgb="FFFCFCFF"/>
        <color rgb="FF63BE7B"/>
      </colorScale>
    </cfRule>
    <cfRule type="colorScale" priority="11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6">
    <cfRule type="colorScale" priority="11654">
      <colorScale>
        <cfvo type="min"/>
        <cfvo type="max"/>
        <color rgb="FFFCFCFF"/>
        <color rgb="FF63BE7B"/>
      </colorScale>
    </cfRule>
    <cfRule type="colorScale" priority="11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6">
    <cfRule type="colorScale" priority="11656">
      <colorScale>
        <cfvo type="min"/>
        <cfvo type="max"/>
        <color rgb="FFFCFCFF"/>
        <color rgb="FF63BE7B"/>
      </colorScale>
    </cfRule>
    <cfRule type="colorScale" priority="116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6">
    <cfRule type="cellIs" dxfId="2" priority="11658" operator="greaterThan">
      <formula>1</formula>
    </cfRule>
    <cfRule type="colorScale" priority="11659">
      <colorScale>
        <cfvo type="min"/>
        <cfvo type="max"/>
        <color rgb="FFFCFCFF"/>
        <color rgb="FF63BE7B"/>
      </colorScale>
    </cfRule>
    <cfRule type="colorScale" priority="11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6">
    <cfRule type="colorScale" priority="11661">
      <colorScale>
        <cfvo type="min"/>
        <cfvo type="max"/>
        <color rgb="FFFCFCFF"/>
        <color rgb="FF63BE7B"/>
      </colorScale>
    </cfRule>
    <cfRule type="colorScale" priority="11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6">
    <cfRule type="colorScale" priority="11663">
      <colorScale>
        <cfvo type="min"/>
        <cfvo type="max"/>
        <color rgb="FFFCFCFF"/>
        <color rgb="FF63BE7B"/>
      </colorScale>
    </cfRule>
    <cfRule type="colorScale" priority="116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6">
    <cfRule type="cellIs" dxfId="2" priority="11665" operator="greaterThan">
      <formula>1</formula>
    </cfRule>
    <cfRule type="colorScale" priority="11666">
      <colorScale>
        <cfvo type="min"/>
        <cfvo type="max"/>
        <color rgb="FFFCFCFF"/>
        <color rgb="FF63BE7B"/>
      </colorScale>
    </cfRule>
    <cfRule type="colorScale" priority="11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6">
    <cfRule type="colorScale" priority="11668">
      <colorScale>
        <cfvo type="min"/>
        <cfvo type="max"/>
        <color rgb="FFFCFCFF"/>
        <color rgb="FF63BE7B"/>
      </colorScale>
    </cfRule>
    <cfRule type="colorScale" priority="11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6">
    <cfRule type="colorScale" priority="11670">
      <colorScale>
        <cfvo type="min"/>
        <cfvo type="max"/>
        <color rgb="FFFCFCFF"/>
        <color rgb="FF63BE7B"/>
      </colorScale>
    </cfRule>
    <cfRule type="colorScale" priority="116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6">
    <cfRule type="cellIs" dxfId="2" priority="11672" operator="greaterThan">
      <formula>1</formula>
    </cfRule>
    <cfRule type="colorScale" priority="11673">
      <colorScale>
        <cfvo type="min"/>
        <cfvo type="max"/>
        <color rgb="FFFCFCFF"/>
        <color rgb="FF63BE7B"/>
      </colorScale>
    </cfRule>
    <cfRule type="colorScale" priority="11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6">
    <cfRule type="colorScale" priority="11675">
      <colorScale>
        <cfvo type="min"/>
        <cfvo type="max"/>
        <color rgb="FFFCFCFF"/>
        <color rgb="FF63BE7B"/>
      </colorScale>
    </cfRule>
    <cfRule type="colorScale" priority="11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6">
    <cfRule type="colorScale" priority="11677">
      <colorScale>
        <cfvo type="min"/>
        <cfvo type="max"/>
        <color rgb="FFFCFCFF"/>
        <color rgb="FF63BE7B"/>
      </colorScale>
    </cfRule>
    <cfRule type="colorScale" priority="116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6">
    <cfRule type="cellIs" dxfId="2" priority="11679" operator="greaterThan">
      <formula>1</formula>
    </cfRule>
    <cfRule type="colorScale" priority="11680">
      <colorScale>
        <cfvo type="min"/>
        <cfvo type="max"/>
        <color rgb="FFFCFCFF"/>
        <color rgb="FF63BE7B"/>
      </colorScale>
    </cfRule>
    <cfRule type="colorScale" priority="11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6">
    <cfRule type="colorScale" priority="11682">
      <colorScale>
        <cfvo type="min"/>
        <cfvo type="max"/>
        <color rgb="FFFCFCFF"/>
        <color rgb="FF63BE7B"/>
      </colorScale>
    </cfRule>
    <cfRule type="colorScale" priority="11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6">
    <cfRule type="colorScale" priority="11684">
      <colorScale>
        <cfvo type="min"/>
        <cfvo type="max"/>
        <color rgb="FFFCFCFF"/>
        <color rgb="FF63BE7B"/>
      </colorScale>
    </cfRule>
    <cfRule type="colorScale" priority="11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6">
    <cfRule type="cellIs" dxfId="2" priority="11686" operator="greaterThan">
      <formula>1</formula>
    </cfRule>
    <cfRule type="colorScale" priority="11687">
      <colorScale>
        <cfvo type="min"/>
        <cfvo type="max"/>
        <color rgb="FFFCFCFF"/>
        <color rgb="FF63BE7B"/>
      </colorScale>
    </cfRule>
    <cfRule type="colorScale" priority="11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6">
    <cfRule type="colorScale" priority="11689">
      <colorScale>
        <cfvo type="min"/>
        <cfvo type="max"/>
        <color rgb="FFFCFCFF"/>
        <color rgb="FF63BE7B"/>
      </colorScale>
    </cfRule>
    <cfRule type="colorScale" priority="116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6">
    <cfRule type="colorScale" priority="11691">
      <colorScale>
        <cfvo type="min"/>
        <cfvo type="max"/>
        <color rgb="FFFCFCFF"/>
        <color rgb="FF63BE7B"/>
      </colorScale>
    </cfRule>
    <cfRule type="colorScale" priority="116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6">
    <cfRule type="cellIs" dxfId="2" priority="11693" operator="greaterThan">
      <formula>1</formula>
    </cfRule>
    <cfRule type="colorScale" priority="11694">
      <colorScale>
        <cfvo type="min"/>
        <cfvo type="max"/>
        <color rgb="FFFCFCFF"/>
        <color rgb="FF63BE7B"/>
      </colorScale>
    </cfRule>
    <cfRule type="colorScale" priority="116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6">
    <cfRule type="colorScale" priority="11696">
      <colorScale>
        <cfvo type="min"/>
        <cfvo type="max"/>
        <color rgb="FFFCFCFF"/>
        <color rgb="FF63BE7B"/>
      </colorScale>
    </cfRule>
    <cfRule type="colorScale" priority="11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6">
    <cfRule type="colorScale" priority="11698">
      <colorScale>
        <cfvo type="min"/>
        <cfvo type="max"/>
        <color rgb="FFFCFCFF"/>
        <color rgb="FF63BE7B"/>
      </colorScale>
    </cfRule>
    <cfRule type="colorScale" priority="116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6">
    <cfRule type="cellIs" dxfId="2" priority="11700" operator="greaterThan">
      <formula>1</formula>
    </cfRule>
    <cfRule type="colorScale" priority="11701">
      <colorScale>
        <cfvo type="min"/>
        <cfvo type="max"/>
        <color rgb="FFFCFCFF"/>
        <color rgb="FF63BE7B"/>
      </colorScale>
    </cfRule>
    <cfRule type="colorScale" priority="11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6">
    <cfRule type="colorScale" priority="11703">
      <colorScale>
        <cfvo type="min"/>
        <cfvo type="max"/>
        <color rgb="FFFCFCFF"/>
        <color rgb="FF63BE7B"/>
      </colorScale>
    </cfRule>
    <cfRule type="colorScale" priority="11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6">
    <cfRule type="colorScale" priority="11705">
      <colorScale>
        <cfvo type="min"/>
        <cfvo type="max"/>
        <color rgb="FFFCFCFF"/>
        <color rgb="FF63BE7B"/>
      </colorScale>
    </cfRule>
    <cfRule type="colorScale" priority="11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6">
    <cfRule type="cellIs" dxfId="2" priority="11707" operator="greaterThan">
      <formula>1</formula>
    </cfRule>
    <cfRule type="colorScale" priority="11708">
      <colorScale>
        <cfvo type="min"/>
        <cfvo type="max"/>
        <color rgb="FFFCFCFF"/>
        <color rgb="FF63BE7B"/>
      </colorScale>
    </cfRule>
    <cfRule type="colorScale" priority="117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6">
    <cfRule type="colorScale" priority="11710">
      <colorScale>
        <cfvo type="min"/>
        <cfvo type="max"/>
        <color rgb="FFFCFCFF"/>
        <color rgb="FF63BE7B"/>
      </colorScale>
    </cfRule>
    <cfRule type="colorScale" priority="11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6">
    <cfRule type="colorScale" priority="11712">
      <colorScale>
        <cfvo type="min"/>
        <cfvo type="max"/>
        <color rgb="FFFCFCFF"/>
        <color rgb="FF63BE7B"/>
      </colorScale>
    </cfRule>
    <cfRule type="colorScale" priority="117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6">
    <cfRule type="cellIs" dxfId="2" priority="11714" operator="greaterThan">
      <formula>1</formula>
    </cfRule>
    <cfRule type="colorScale" priority="11715">
      <colorScale>
        <cfvo type="min"/>
        <cfvo type="max"/>
        <color rgb="FFFCFCFF"/>
        <color rgb="FF63BE7B"/>
      </colorScale>
    </cfRule>
    <cfRule type="colorScale" priority="11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6">
    <cfRule type="colorScale" priority="11717">
      <colorScale>
        <cfvo type="min"/>
        <cfvo type="max"/>
        <color rgb="FFFCFCFF"/>
        <color rgb="FF63BE7B"/>
      </colorScale>
    </cfRule>
    <cfRule type="colorScale" priority="117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6">
    <cfRule type="colorScale" priority="11719">
      <colorScale>
        <cfvo type="min"/>
        <cfvo type="max"/>
        <color rgb="FFFCFCFF"/>
        <color rgb="FF63BE7B"/>
      </colorScale>
    </cfRule>
    <cfRule type="colorScale" priority="117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6">
    <cfRule type="cellIs" dxfId="2" priority="11721" operator="greaterThan">
      <formula>1</formula>
    </cfRule>
    <cfRule type="colorScale" priority="11722">
      <colorScale>
        <cfvo type="min"/>
        <cfvo type="max"/>
        <color rgb="FFFCFCFF"/>
        <color rgb="FF63BE7B"/>
      </colorScale>
    </cfRule>
    <cfRule type="colorScale" priority="117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6">
    <cfRule type="colorScale" priority="11724">
      <colorScale>
        <cfvo type="min"/>
        <cfvo type="max"/>
        <color rgb="FFFCFCFF"/>
        <color rgb="FF63BE7B"/>
      </colorScale>
    </cfRule>
    <cfRule type="colorScale" priority="11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6">
    <cfRule type="colorScale" priority="11726">
      <colorScale>
        <cfvo type="min"/>
        <cfvo type="max"/>
        <color rgb="FFFCFCFF"/>
        <color rgb="FF63BE7B"/>
      </colorScale>
    </cfRule>
    <cfRule type="colorScale" priority="11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6">
    <cfRule type="cellIs" dxfId="2" priority="11728" operator="greaterThan">
      <formula>1</formula>
    </cfRule>
    <cfRule type="colorScale" priority="11729">
      <colorScale>
        <cfvo type="min"/>
        <cfvo type="max"/>
        <color rgb="FFFCFCFF"/>
        <color rgb="FF63BE7B"/>
      </colorScale>
    </cfRule>
    <cfRule type="colorScale" priority="117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6">
    <cfRule type="colorScale" priority="11731">
      <colorScale>
        <cfvo type="min"/>
        <cfvo type="max"/>
        <color rgb="FFFCFCFF"/>
        <color rgb="FF63BE7B"/>
      </colorScale>
    </cfRule>
    <cfRule type="colorScale" priority="117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6">
    <cfRule type="colorScale" priority="11733">
      <colorScale>
        <cfvo type="min"/>
        <cfvo type="max"/>
        <color rgb="FFFCFCFF"/>
        <color rgb="FF63BE7B"/>
      </colorScale>
    </cfRule>
    <cfRule type="colorScale" priority="117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6">
    <cfRule type="cellIs" dxfId="2" priority="11735" operator="greaterThan">
      <formula>1</formula>
    </cfRule>
    <cfRule type="colorScale" priority="11736">
      <colorScale>
        <cfvo type="min"/>
        <cfvo type="max"/>
        <color rgb="FFFCFCFF"/>
        <color rgb="FF63BE7B"/>
      </colorScale>
    </cfRule>
    <cfRule type="colorScale" priority="117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6">
    <cfRule type="colorScale" priority="11738">
      <colorScale>
        <cfvo type="min"/>
        <cfvo type="max"/>
        <color rgb="FFFCFCFF"/>
        <color rgb="FF63BE7B"/>
      </colorScale>
    </cfRule>
    <cfRule type="colorScale" priority="117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6">
    <cfRule type="colorScale" priority="11740">
      <colorScale>
        <cfvo type="min"/>
        <cfvo type="max"/>
        <color rgb="FFFCFCFF"/>
        <color rgb="FF63BE7B"/>
      </colorScale>
    </cfRule>
    <cfRule type="colorScale" priority="11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6">
    <cfRule type="cellIs" dxfId="2" priority="11742" operator="greaterThan">
      <formula>1</formula>
    </cfRule>
    <cfRule type="colorScale" priority="11743">
      <colorScale>
        <cfvo type="min"/>
        <cfvo type="max"/>
        <color rgb="FFFCFCFF"/>
        <color rgb="FF63BE7B"/>
      </colorScale>
    </cfRule>
    <cfRule type="colorScale" priority="117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66:LB66">
    <cfRule type="cellIs" dxfId="2" priority="11460" operator="greaterThan">
      <formula>0.31</formula>
    </cfRule>
    <cfRule type="cellIs" dxfId="2" priority="11461" operator="greaterThan">
      <formula>0.31</formula>
    </cfRule>
    <cfRule type="cellIs" dxfId="2" priority="11462" operator="greaterThan">
      <formula>0.31</formula>
    </cfRule>
    <cfRule type="cellIs" dxfId="2" priority="11463" operator="greaterThan">
      <formula>0.3</formula>
    </cfRule>
    <cfRule type="cellIs" dxfId="2" priority="11464" operator="greaterThan">
      <formula>1</formula>
    </cfRule>
    <cfRule type="cellIs" dxfId="5" priority="11465" operator="equal">
      <formula>0</formula>
    </cfRule>
  </conditionalFormatting>
  <conditionalFormatting sqref="LN66">
    <cfRule type="containsText" dxfId="0" priority="504" operator="between" text=" ">
      <formula>NOT(ISERROR(SEARCH(" ",LN66)))</formula>
    </cfRule>
    <cfRule type="containsText" dxfId="1" priority="505" operator="between" text=" ">
      <formula>NOT(ISERROR(SEARCH(" ",LN66)))</formula>
    </cfRule>
  </conditionalFormatting>
  <conditionalFormatting sqref="PE66">
    <cfRule type="containsText" dxfId="0" priority="120" operator="between" text=" ">
      <formula>NOT(ISERROR(SEARCH(" ",PE66)))</formula>
    </cfRule>
    <cfRule type="containsText" dxfId="1" priority="121" operator="between" text=" ">
      <formula>NOT(ISERROR(SEARCH(" ",PE66)))</formula>
    </cfRule>
  </conditionalFormatting>
  <conditionalFormatting sqref="B67">
    <cfRule type="cellIs" dxfId="2" priority="10364" operator="equal">
      <formula>" "</formula>
    </cfRule>
    <cfRule type="containsText" dxfId="0" priority="10365" operator="between" text=" ">
      <formula>NOT(ISERROR(SEARCH(" ",B67)))</formula>
    </cfRule>
    <cfRule type="containsText" dxfId="1" priority="10366" operator="between" text=" ">
      <formula>NOT(ISERROR(SEARCH(" ",B67)))</formula>
    </cfRule>
  </conditionalFormatting>
  <conditionalFormatting sqref="H67">
    <cfRule type="containsText" dxfId="0" priority="10684" operator="between" text=" ">
      <formula>NOT(ISERROR(SEARCH(" ",H67)))</formula>
    </cfRule>
    <cfRule type="containsText" dxfId="1" priority="10685" operator="between" text=" ">
      <formula>NOT(ISERROR(SEARCH(" ",H67)))</formula>
    </cfRule>
  </conditionalFormatting>
  <conditionalFormatting sqref="X67">
    <cfRule type="colorScale" priority="10406">
      <colorScale>
        <cfvo type="min"/>
        <cfvo type="max"/>
        <color rgb="FFFCFCFF"/>
        <color rgb="FF63BE7B"/>
      </colorScale>
    </cfRule>
    <cfRule type="colorScale" priority="104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67">
    <cfRule type="cellIs" dxfId="2" priority="9243" operator="greaterThan">
      <formula>1</formula>
    </cfRule>
    <cfRule type="containsText" dxfId="0" priority="9244" operator="between" text=" ">
      <formula>NOT(ISERROR(SEARCH(" ",AE67)))</formula>
    </cfRule>
    <cfRule type="containsText" dxfId="1" priority="9245" operator="between" text=" ">
      <formula>NOT(ISERROR(SEARCH(" ",AE67)))</formula>
    </cfRule>
  </conditionalFormatting>
  <conditionalFormatting sqref="AF67">
    <cfRule type="cellIs" dxfId="2" priority="663" operator="equal">
      <formula>0</formula>
    </cfRule>
    <cfRule type="cellIs" dxfId="2" priority="664" operator="greaterThan">
      <formula>1</formula>
    </cfRule>
    <cfRule type="containsText" dxfId="0" priority="665" operator="between" text=" ">
      <formula>NOT(ISERROR(SEARCH(" ",AF67)))</formula>
    </cfRule>
    <cfRule type="containsText" dxfId="1" priority="666" operator="between" text=" ">
      <formula>NOT(ISERROR(SEARCH(" ",AF67)))</formula>
    </cfRule>
    <cfRule type="cellIs" dxfId="4" priority="667" operator="equal">
      <formula>0</formula>
    </cfRule>
  </conditionalFormatting>
  <conditionalFormatting sqref="AG67">
    <cfRule type="cellIs" dxfId="2" priority="6220" operator="equal">
      <formula>0</formula>
    </cfRule>
    <cfRule type="cellIs" dxfId="2" priority="6221" operator="greaterThan">
      <formula>1</formula>
    </cfRule>
    <cfRule type="containsText" dxfId="0" priority="6222" operator="between" text=" ">
      <formula>NOT(ISERROR(SEARCH(" ",AG67)))</formula>
    </cfRule>
    <cfRule type="containsText" dxfId="1" priority="6223" operator="between" text=" ">
      <formula>NOT(ISERROR(SEARCH(" ",AG67)))</formula>
    </cfRule>
    <cfRule type="cellIs" dxfId="4" priority="6224" operator="equal">
      <formula>0</formula>
    </cfRule>
  </conditionalFormatting>
  <conditionalFormatting sqref="AI67">
    <cfRule type="cellIs" dxfId="2" priority="9320" operator="equal">
      <formula>0</formula>
    </cfRule>
    <cfRule type="cellIs" dxfId="2" priority="9321" operator="greaterThan">
      <formula>1</formula>
    </cfRule>
    <cfRule type="containsText" dxfId="0" priority="9322" operator="between" text=" ">
      <formula>NOT(ISERROR(SEARCH(" ",AI67)))</formula>
    </cfRule>
    <cfRule type="containsText" dxfId="1" priority="9323" operator="between" text=" ">
      <formula>NOT(ISERROR(SEARCH(" ",AI67)))</formula>
    </cfRule>
    <cfRule type="cellIs" dxfId="4" priority="9324" operator="equal">
      <formula>0</formula>
    </cfRule>
  </conditionalFormatting>
  <conditionalFormatting sqref="AJ67">
    <cfRule type="cellIs" dxfId="4" priority="9275" operator="equal">
      <formula>0</formula>
    </cfRule>
    <cfRule type="cellIs" dxfId="2" priority="9276" operator="equal">
      <formula>0</formula>
    </cfRule>
    <cfRule type="cellIs" dxfId="2" priority="9277" operator="greaterThan">
      <formula>1</formula>
    </cfRule>
    <cfRule type="containsText" dxfId="0" priority="9278" operator="between" text=" ">
      <formula>NOT(ISERROR(SEARCH(" ",AJ67)))</formula>
    </cfRule>
    <cfRule type="containsText" dxfId="1" priority="9279" operator="between" text=" ">
      <formula>NOT(ISERROR(SEARCH(" ",AJ67)))</formula>
    </cfRule>
  </conditionalFormatting>
  <conditionalFormatting sqref="AK67">
    <cfRule type="cellIs" dxfId="4" priority="9270" operator="equal">
      <formula>0</formula>
    </cfRule>
    <cfRule type="cellIs" dxfId="2" priority="9271" operator="equal">
      <formula>0</formula>
    </cfRule>
    <cfRule type="cellIs" dxfId="2" priority="9272" operator="greaterThan">
      <formula>1</formula>
    </cfRule>
    <cfRule type="containsText" dxfId="0" priority="9273" operator="between" text=" ">
      <formula>NOT(ISERROR(SEARCH(" ",AK67)))</formula>
    </cfRule>
    <cfRule type="containsText" dxfId="1" priority="9274" operator="between" text=" ">
      <formula>NOT(ISERROR(SEARCH(" ",AK67)))</formula>
    </cfRule>
  </conditionalFormatting>
  <conditionalFormatting sqref="AL67">
    <cfRule type="cellIs" dxfId="4" priority="9265" operator="equal">
      <formula>0</formula>
    </cfRule>
    <cfRule type="cellIs" dxfId="2" priority="9266" operator="equal">
      <formula>0</formula>
    </cfRule>
    <cfRule type="cellIs" dxfId="2" priority="9267" operator="greaterThan">
      <formula>1</formula>
    </cfRule>
    <cfRule type="containsText" dxfId="0" priority="9268" operator="between" text=" ">
      <formula>NOT(ISERROR(SEARCH(" ",AL67)))</formula>
    </cfRule>
    <cfRule type="containsText" dxfId="1" priority="9269" operator="between" text=" ">
      <formula>NOT(ISERROR(SEARCH(" ",AL67)))</formula>
    </cfRule>
  </conditionalFormatting>
  <conditionalFormatting sqref="AU67">
    <cfRule type="cellIs" dxfId="4" priority="9089" operator="equal">
      <formula>0</formula>
    </cfRule>
    <cfRule type="containsText" dxfId="0" priority="9090" operator="between" text=" ">
      <formula>NOT(ISERROR(SEARCH(" ",AU67)))</formula>
    </cfRule>
    <cfRule type="containsText" dxfId="1" priority="9091" operator="between" text=" ">
      <formula>NOT(ISERROR(SEARCH(" ",AU67)))</formula>
    </cfRule>
  </conditionalFormatting>
  <conditionalFormatting sqref="AW67">
    <cfRule type="cellIs" dxfId="2" priority="9234" operator="greaterThan">
      <formula>1</formula>
    </cfRule>
    <cfRule type="containsText" dxfId="0" priority="9235" operator="between" text=" ">
      <formula>NOT(ISERROR(SEARCH(" ",AW67)))</formula>
    </cfRule>
    <cfRule type="containsText" dxfId="1" priority="9236" operator="between" text=" ">
      <formula>NOT(ISERROR(SEARCH(" ",AW67)))</formula>
    </cfRule>
  </conditionalFormatting>
  <conditionalFormatting sqref="BA67">
    <cfRule type="containsText" dxfId="0" priority="1021" operator="between" text=" ">
      <formula>NOT(ISERROR(SEARCH(" ",BA67)))</formula>
    </cfRule>
    <cfRule type="containsText" dxfId="1" priority="1022" operator="between" text=" ">
      <formula>NOT(ISERROR(SEARCH(" ",BA67)))</formula>
    </cfRule>
  </conditionalFormatting>
  <conditionalFormatting sqref="BE67:BF67">
    <cfRule type="containsText" dxfId="0" priority="10388" operator="between" text=" ">
      <formula>NOT(ISERROR(SEARCH(" ",BE67)))</formula>
    </cfRule>
    <cfRule type="containsText" dxfId="1" priority="10389" operator="between" text=" ">
      <formula>NOT(ISERROR(SEARCH(" ",BE67)))</formula>
    </cfRule>
  </conditionalFormatting>
  <conditionalFormatting sqref="BH67:BI67">
    <cfRule type="containsText" dxfId="0" priority="10392" operator="between" text=" ">
      <formula>NOT(ISERROR(SEARCH(" ",BH67)))</formula>
    </cfRule>
    <cfRule type="containsText" dxfId="1" priority="10393" operator="between" text=" ">
      <formula>NOT(ISERROR(SEARCH(" ",BH67)))</formula>
    </cfRule>
  </conditionalFormatting>
  <conditionalFormatting sqref="BJ67">
    <cfRule type="containsText" dxfId="0" priority="10394" operator="between" text=" ">
      <formula>NOT(ISERROR(SEARCH(" ",BJ67)))</formula>
    </cfRule>
    <cfRule type="containsText" dxfId="1" priority="10395" operator="between" text=" ">
      <formula>NOT(ISERROR(SEARCH(" ",BJ67)))</formula>
    </cfRule>
  </conditionalFormatting>
  <conditionalFormatting sqref="BQ67">
    <cfRule type="containsText" dxfId="0" priority="10377" operator="between" text=" ">
      <formula>NOT(ISERROR(SEARCH(" ",BQ67)))</formula>
    </cfRule>
    <cfRule type="containsText" dxfId="1" priority="10378" operator="between" text=" ">
      <formula>NOT(ISERROR(SEARCH(" ",BQ67)))</formula>
    </cfRule>
  </conditionalFormatting>
  <conditionalFormatting sqref="BR67">
    <cfRule type="containsText" dxfId="0" priority="735" operator="between" text=" ">
      <formula>NOT(ISERROR(SEARCH(" ",BR67)))</formula>
    </cfRule>
    <cfRule type="containsText" dxfId="1" priority="736" operator="between" text=" ">
      <formula>NOT(ISERROR(SEARCH(" ",BR67)))</formula>
    </cfRule>
  </conditionalFormatting>
  <conditionalFormatting sqref="BS67">
    <cfRule type="containsText" dxfId="0" priority="10386" operator="between" text=" ">
      <formula>NOT(ISERROR(SEARCH(" ",BS67)))</formula>
    </cfRule>
    <cfRule type="containsText" dxfId="1" priority="10387" operator="between" text=" ">
      <formula>NOT(ISERROR(SEARCH(" ",BS67)))</formula>
    </cfRule>
  </conditionalFormatting>
  <conditionalFormatting sqref="BU67:BV67">
    <cfRule type="containsText" dxfId="0" priority="10384" operator="between" text=" ">
      <formula>NOT(ISERROR(SEARCH(" ",BU67)))</formula>
    </cfRule>
    <cfRule type="containsText" dxfId="1" priority="10385" operator="between" text=" ">
      <formula>NOT(ISERROR(SEARCH(" ",BU67)))</formula>
    </cfRule>
  </conditionalFormatting>
  <conditionalFormatting sqref="BY67">
    <cfRule type="containsText" dxfId="0" priority="10688" operator="between" text=" ">
      <formula>NOT(ISERROR(SEARCH(" ",BY67)))</formula>
    </cfRule>
    <cfRule type="containsText" dxfId="1" priority="10689" operator="between" text=" ">
      <formula>NOT(ISERROR(SEARCH(" ",BY67)))</formula>
    </cfRule>
  </conditionalFormatting>
  <conditionalFormatting sqref="CJ67">
    <cfRule type="containsText" dxfId="0" priority="6" operator="between" text=" ">
      <formula>NOT(ISERROR(SEARCH(" ",CJ67)))</formula>
    </cfRule>
  </conditionalFormatting>
  <conditionalFormatting sqref="CO67">
    <cfRule type="containsText" dxfId="0" priority="596" operator="between" text=" ">
      <formula>NOT(ISERROR(SEARCH(" ",CO67)))</formula>
    </cfRule>
  </conditionalFormatting>
  <conditionalFormatting sqref="CP67">
    <cfRule type="containsText" dxfId="0" priority="67" operator="between" text=" ">
      <formula>NOT(ISERROR(SEARCH(" ",CP67)))</formula>
    </cfRule>
  </conditionalFormatting>
  <conditionalFormatting sqref="CQ67">
    <cfRule type="containsText" dxfId="0" priority="554" operator="between" text=" ">
      <formula>NOT(ISERROR(SEARCH(" ",CQ67)))</formula>
    </cfRule>
    <cfRule type="containsText" dxfId="1" priority="555" operator="between" text=" ">
      <formula>NOT(ISERROR(SEARCH(" ",CQ67)))</formula>
    </cfRule>
  </conditionalFormatting>
  <conditionalFormatting sqref="DQ67:DS67">
    <cfRule type="cellIs" dxfId="2" priority="811" operator="equal">
      <formula>1</formula>
    </cfRule>
  </conditionalFormatting>
  <conditionalFormatting sqref="DT67">
    <cfRule type="cellIs" dxfId="2" priority="812" operator="equal">
      <formula>1</formula>
    </cfRule>
  </conditionalFormatting>
  <conditionalFormatting sqref="DX67">
    <cfRule type="containsText" dxfId="0" priority="9170" operator="between" text=" ">
      <formula>NOT(ISERROR(SEARCH(" ",DX67)))</formula>
    </cfRule>
    <cfRule type="containsText" dxfId="1" priority="9171" operator="between" text=" ">
      <formula>NOT(ISERROR(SEARCH(" ",DX67)))</formula>
    </cfRule>
    <cfRule type="containsText" dxfId="0" priority="9172" operator="between" text=" ">
      <formula>NOT(ISERROR(SEARCH(" ",DX67)))</formula>
    </cfRule>
    <cfRule type="containsText" dxfId="1" priority="9173" operator="between" text=" ">
      <formula>NOT(ISERROR(SEARCH(" ",DX67)))</formula>
    </cfRule>
  </conditionalFormatting>
  <conditionalFormatting sqref="EA67:EJ67">
    <cfRule type="containsText" dxfId="0" priority="10382" operator="between" text=" ">
      <formula>NOT(ISERROR(SEARCH(" ",EA67)))</formula>
    </cfRule>
    <cfRule type="containsText" dxfId="1" priority="10383" operator="between" text=" ">
      <formula>NOT(ISERROR(SEARCH(" ",EA67)))</formula>
    </cfRule>
  </conditionalFormatting>
  <conditionalFormatting sqref="EL67">
    <cfRule type="cellIs" dxfId="2" priority="9338" operator="equal">
      <formula>0</formula>
    </cfRule>
    <cfRule type="containsText" dxfId="0" priority="9339" operator="between" text=" ">
      <formula>NOT(ISERROR(SEARCH(" ",EL67)))</formula>
    </cfRule>
    <cfRule type="containsText" dxfId="1" priority="9340" operator="between" text=" ">
      <formula>NOT(ISERROR(SEARCH(" ",EL67)))</formula>
    </cfRule>
  </conditionalFormatting>
  <conditionalFormatting sqref="FG67">
    <cfRule type="cellIs" dxfId="2" priority="10408" operator="greaterThan">
      <formula>1</formula>
    </cfRule>
    <cfRule type="colorScale" priority="10409">
      <colorScale>
        <cfvo type="min"/>
        <cfvo type="max"/>
        <color rgb="FFFCFCFF"/>
        <color rgb="FF63BE7B"/>
      </colorScale>
    </cfRule>
    <cfRule type="colorScale" priority="104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7">
    <cfRule type="colorScale" priority="10379">
      <colorScale>
        <cfvo type="min"/>
        <cfvo type="max"/>
        <color rgb="FFFCFCFF"/>
        <color rgb="FF63BE7B"/>
      </colorScale>
    </cfRule>
    <cfRule type="colorScale" priority="103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7:FJ67">
    <cfRule type="colorScale" priority="10411">
      <colorScale>
        <cfvo type="min"/>
        <cfvo type="max"/>
        <color rgb="FFFCFCFF"/>
        <color rgb="FF63BE7B"/>
      </colorScale>
    </cfRule>
    <cfRule type="colorScale" priority="104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7">
    <cfRule type="colorScale" priority="10413">
      <colorScale>
        <cfvo type="min"/>
        <cfvo type="max"/>
        <color rgb="FFFCFCFF"/>
        <color rgb="FF63BE7B"/>
      </colorScale>
    </cfRule>
    <cfRule type="colorScale" priority="10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7">
    <cfRule type="colorScale" priority="10680">
      <colorScale>
        <cfvo type="min"/>
        <cfvo type="max"/>
        <color rgb="FFFCFCFF"/>
        <color rgb="FF63BE7B"/>
      </colorScale>
    </cfRule>
    <cfRule type="colorScale" priority="10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7">
    <cfRule type="cellIs" dxfId="2" priority="10415" operator="greaterThan">
      <formula>1</formula>
    </cfRule>
    <cfRule type="colorScale" priority="10416">
      <colorScale>
        <cfvo type="min"/>
        <cfvo type="max"/>
        <color rgb="FFFCFCFF"/>
        <color rgb="FF63BE7B"/>
      </colorScale>
    </cfRule>
    <cfRule type="colorScale" priority="10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7">
    <cfRule type="colorScale" priority="10418">
      <colorScale>
        <cfvo type="min"/>
        <cfvo type="max"/>
        <color rgb="FFFCFCFF"/>
        <color rgb="FF63BE7B"/>
      </colorScale>
    </cfRule>
    <cfRule type="colorScale" priority="10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7">
    <cfRule type="colorScale" priority="10676">
      <colorScale>
        <cfvo type="min"/>
        <cfvo type="max"/>
        <color rgb="FFFCFCFF"/>
        <color rgb="FF63BE7B"/>
      </colorScale>
    </cfRule>
    <cfRule type="colorScale" priority="10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7">
    <cfRule type="cellIs" dxfId="2" priority="10420" operator="greaterThan">
      <formula>1</formula>
    </cfRule>
    <cfRule type="colorScale" priority="10421">
      <colorScale>
        <cfvo type="min"/>
        <cfvo type="max"/>
        <color rgb="FFFCFCFF"/>
        <color rgb="FF63BE7B"/>
      </colorScale>
    </cfRule>
    <cfRule type="colorScale" priority="104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7">
    <cfRule type="colorScale" priority="10423">
      <colorScale>
        <cfvo type="min"/>
        <cfvo type="max"/>
        <color rgb="FFFCFCFF"/>
        <color rgb="FF63BE7B"/>
      </colorScale>
    </cfRule>
    <cfRule type="colorScale" priority="104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7">
    <cfRule type="colorScale" priority="10425">
      <colorScale>
        <cfvo type="min"/>
        <cfvo type="max"/>
        <color rgb="FFFCFCFF"/>
        <color rgb="FF63BE7B"/>
      </colorScale>
    </cfRule>
    <cfRule type="colorScale" priority="10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7">
    <cfRule type="cellIs" dxfId="2" priority="10427" operator="greaterThan">
      <formula>1</formula>
    </cfRule>
    <cfRule type="colorScale" priority="10428">
      <colorScale>
        <cfvo type="min"/>
        <cfvo type="max"/>
        <color rgb="FFFCFCFF"/>
        <color rgb="FF63BE7B"/>
      </colorScale>
    </cfRule>
    <cfRule type="colorScale" priority="104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7">
    <cfRule type="colorScale" priority="10430">
      <colorScale>
        <cfvo type="min"/>
        <cfvo type="max"/>
        <color rgb="FFFCFCFF"/>
        <color rgb="FF63BE7B"/>
      </colorScale>
    </cfRule>
    <cfRule type="colorScale" priority="104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7">
    <cfRule type="colorScale" priority="10432">
      <colorScale>
        <cfvo type="min"/>
        <cfvo type="max"/>
        <color rgb="FFFCFCFF"/>
        <color rgb="FF63BE7B"/>
      </colorScale>
    </cfRule>
    <cfRule type="colorScale" priority="104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7">
    <cfRule type="cellIs" dxfId="2" priority="10434" operator="greaterThan">
      <formula>1</formula>
    </cfRule>
    <cfRule type="colorScale" priority="10435">
      <colorScale>
        <cfvo type="min"/>
        <cfvo type="max"/>
        <color rgb="FFFCFCFF"/>
        <color rgb="FF63BE7B"/>
      </colorScale>
    </cfRule>
    <cfRule type="colorScale" priority="104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7">
    <cfRule type="colorScale" priority="10437">
      <colorScale>
        <cfvo type="min"/>
        <cfvo type="max"/>
        <color rgb="FFFCFCFF"/>
        <color rgb="FF63BE7B"/>
      </colorScale>
    </cfRule>
    <cfRule type="colorScale" priority="104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7">
    <cfRule type="colorScale" priority="10439">
      <colorScale>
        <cfvo type="min"/>
        <cfvo type="max"/>
        <color rgb="FFFCFCFF"/>
        <color rgb="FF63BE7B"/>
      </colorScale>
    </cfRule>
    <cfRule type="colorScale" priority="10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7">
    <cfRule type="cellIs" dxfId="2" priority="10441" operator="greaterThan">
      <formula>1</formula>
    </cfRule>
    <cfRule type="colorScale" priority="10442">
      <colorScale>
        <cfvo type="min"/>
        <cfvo type="max"/>
        <color rgb="FFFCFCFF"/>
        <color rgb="FF63BE7B"/>
      </colorScale>
    </cfRule>
    <cfRule type="colorScale" priority="104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7">
    <cfRule type="colorScale" priority="10444">
      <colorScale>
        <cfvo type="min"/>
        <cfvo type="max"/>
        <color rgb="FFFCFCFF"/>
        <color rgb="FF63BE7B"/>
      </colorScale>
    </cfRule>
    <cfRule type="colorScale" priority="104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7">
    <cfRule type="colorScale" priority="10446">
      <colorScale>
        <cfvo type="min"/>
        <cfvo type="max"/>
        <color rgb="FFFCFCFF"/>
        <color rgb="FF63BE7B"/>
      </colorScale>
    </cfRule>
    <cfRule type="colorScale" priority="104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7">
    <cfRule type="cellIs" dxfId="2" priority="10448" operator="greaterThan">
      <formula>1</formula>
    </cfRule>
    <cfRule type="colorScale" priority="10449">
      <colorScale>
        <cfvo type="min"/>
        <cfvo type="max"/>
        <color rgb="FFFCFCFF"/>
        <color rgb="FF63BE7B"/>
      </colorScale>
    </cfRule>
    <cfRule type="colorScale" priority="104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7">
    <cfRule type="colorScale" priority="10451">
      <colorScale>
        <cfvo type="min"/>
        <cfvo type="max"/>
        <color rgb="FFFCFCFF"/>
        <color rgb="FF63BE7B"/>
      </colorScale>
    </cfRule>
    <cfRule type="colorScale" priority="104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7">
    <cfRule type="colorScale" priority="10453">
      <colorScale>
        <cfvo type="min"/>
        <cfvo type="max"/>
        <color rgb="FFFCFCFF"/>
        <color rgb="FF63BE7B"/>
      </colorScale>
    </cfRule>
    <cfRule type="colorScale" priority="10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7">
    <cfRule type="cellIs" dxfId="2" priority="10455" operator="greaterThan">
      <formula>1</formula>
    </cfRule>
    <cfRule type="colorScale" priority="10456">
      <colorScale>
        <cfvo type="min"/>
        <cfvo type="max"/>
        <color rgb="FFFCFCFF"/>
        <color rgb="FF63BE7B"/>
      </colorScale>
    </cfRule>
    <cfRule type="colorScale" priority="104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7">
    <cfRule type="colorScale" priority="10458">
      <colorScale>
        <cfvo type="min"/>
        <cfvo type="max"/>
        <color rgb="FFFCFCFF"/>
        <color rgb="FF63BE7B"/>
      </colorScale>
    </cfRule>
    <cfRule type="colorScale" priority="104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7">
    <cfRule type="colorScale" priority="10460">
      <colorScale>
        <cfvo type="min"/>
        <cfvo type="max"/>
        <color rgb="FFFCFCFF"/>
        <color rgb="FF63BE7B"/>
      </colorScale>
    </cfRule>
    <cfRule type="colorScale" priority="10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7">
    <cfRule type="cellIs" dxfId="2" priority="10462" operator="greaterThan">
      <formula>1</formula>
    </cfRule>
    <cfRule type="colorScale" priority="10463">
      <colorScale>
        <cfvo type="min"/>
        <cfvo type="max"/>
        <color rgb="FFFCFCFF"/>
        <color rgb="FF63BE7B"/>
      </colorScale>
    </cfRule>
    <cfRule type="colorScale" priority="104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7">
    <cfRule type="colorScale" priority="10465">
      <colorScale>
        <cfvo type="min"/>
        <cfvo type="max"/>
        <color rgb="FFFCFCFF"/>
        <color rgb="FF63BE7B"/>
      </colorScale>
    </cfRule>
    <cfRule type="colorScale" priority="104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7">
    <cfRule type="colorScale" priority="10467">
      <colorScale>
        <cfvo type="min"/>
        <cfvo type="max"/>
        <color rgb="FFFCFCFF"/>
        <color rgb="FF63BE7B"/>
      </colorScale>
    </cfRule>
    <cfRule type="colorScale" priority="10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7">
    <cfRule type="cellIs" dxfId="2" priority="10469" operator="greaterThan">
      <formula>1</formula>
    </cfRule>
    <cfRule type="colorScale" priority="10470">
      <colorScale>
        <cfvo type="min"/>
        <cfvo type="max"/>
        <color rgb="FFFCFCFF"/>
        <color rgb="FF63BE7B"/>
      </colorScale>
    </cfRule>
    <cfRule type="colorScale" priority="104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7">
    <cfRule type="colorScale" priority="10472">
      <colorScale>
        <cfvo type="min"/>
        <cfvo type="max"/>
        <color rgb="FFFCFCFF"/>
        <color rgb="FF63BE7B"/>
      </colorScale>
    </cfRule>
    <cfRule type="colorScale" priority="104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7">
    <cfRule type="colorScale" priority="10474">
      <colorScale>
        <cfvo type="min"/>
        <cfvo type="max"/>
        <color rgb="FFFCFCFF"/>
        <color rgb="FF63BE7B"/>
      </colorScale>
    </cfRule>
    <cfRule type="colorScale" priority="10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7">
    <cfRule type="cellIs" dxfId="2" priority="10476" operator="greaterThan">
      <formula>1</formula>
    </cfRule>
    <cfRule type="colorScale" priority="10477">
      <colorScale>
        <cfvo type="min"/>
        <cfvo type="max"/>
        <color rgb="FFFCFCFF"/>
        <color rgb="FF63BE7B"/>
      </colorScale>
    </cfRule>
    <cfRule type="colorScale" priority="104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7">
    <cfRule type="colorScale" priority="10479">
      <colorScale>
        <cfvo type="min"/>
        <cfvo type="max"/>
        <color rgb="FFFCFCFF"/>
        <color rgb="FF63BE7B"/>
      </colorScale>
    </cfRule>
    <cfRule type="colorScale" priority="10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7">
    <cfRule type="colorScale" priority="10481">
      <colorScale>
        <cfvo type="min"/>
        <cfvo type="max"/>
        <color rgb="FFFCFCFF"/>
        <color rgb="FF63BE7B"/>
      </colorScale>
    </cfRule>
    <cfRule type="colorScale" priority="10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7">
    <cfRule type="cellIs" dxfId="2" priority="10483" operator="greaterThan">
      <formula>1</formula>
    </cfRule>
    <cfRule type="colorScale" priority="10484">
      <colorScale>
        <cfvo type="min"/>
        <cfvo type="max"/>
        <color rgb="FFFCFCFF"/>
        <color rgb="FF63BE7B"/>
      </colorScale>
    </cfRule>
    <cfRule type="colorScale" priority="10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7">
    <cfRule type="colorScale" priority="10486">
      <colorScale>
        <cfvo type="min"/>
        <cfvo type="max"/>
        <color rgb="FFFCFCFF"/>
        <color rgb="FF63BE7B"/>
      </colorScale>
    </cfRule>
    <cfRule type="colorScale" priority="10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7">
    <cfRule type="colorScale" priority="10488">
      <colorScale>
        <cfvo type="min"/>
        <cfvo type="max"/>
        <color rgb="FFFCFCFF"/>
        <color rgb="FF63BE7B"/>
      </colorScale>
    </cfRule>
    <cfRule type="colorScale" priority="10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7">
    <cfRule type="cellIs" dxfId="2" priority="10490" operator="greaterThan">
      <formula>1</formula>
    </cfRule>
    <cfRule type="colorScale" priority="10491">
      <colorScale>
        <cfvo type="min"/>
        <cfvo type="max"/>
        <color rgb="FFFCFCFF"/>
        <color rgb="FF63BE7B"/>
      </colorScale>
    </cfRule>
    <cfRule type="colorScale" priority="10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7">
    <cfRule type="colorScale" priority="10493">
      <colorScale>
        <cfvo type="min"/>
        <cfvo type="max"/>
        <color rgb="FFFCFCFF"/>
        <color rgb="FF63BE7B"/>
      </colorScale>
    </cfRule>
    <cfRule type="colorScale" priority="10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7">
    <cfRule type="colorScale" priority="10495">
      <colorScale>
        <cfvo type="min"/>
        <cfvo type="max"/>
        <color rgb="FFFCFCFF"/>
        <color rgb="FF63BE7B"/>
      </colorScale>
    </cfRule>
    <cfRule type="colorScale" priority="10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7">
    <cfRule type="cellIs" dxfId="2" priority="10497" operator="greaterThan">
      <formula>1</formula>
    </cfRule>
    <cfRule type="colorScale" priority="10498">
      <colorScale>
        <cfvo type="min"/>
        <cfvo type="max"/>
        <color rgb="FFFCFCFF"/>
        <color rgb="FF63BE7B"/>
      </colorScale>
    </cfRule>
    <cfRule type="colorScale" priority="10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7">
    <cfRule type="colorScale" priority="10500">
      <colorScale>
        <cfvo type="min"/>
        <cfvo type="max"/>
        <color rgb="FFFCFCFF"/>
        <color rgb="FF63BE7B"/>
      </colorScale>
    </cfRule>
    <cfRule type="colorScale" priority="10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7">
    <cfRule type="colorScale" priority="10502">
      <colorScale>
        <cfvo type="min"/>
        <cfvo type="max"/>
        <color rgb="FFFCFCFF"/>
        <color rgb="FF63BE7B"/>
      </colorScale>
    </cfRule>
    <cfRule type="colorScale" priority="10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7">
    <cfRule type="cellIs" dxfId="2" priority="10504" operator="greaterThan">
      <formula>1</formula>
    </cfRule>
    <cfRule type="colorScale" priority="10505">
      <colorScale>
        <cfvo type="min"/>
        <cfvo type="max"/>
        <color rgb="FFFCFCFF"/>
        <color rgb="FF63BE7B"/>
      </colorScale>
    </cfRule>
    <cfRule type="colorScale" priority="105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7">
    <cfRule type="colorScale" priority="10507">
      <colorScale>
        <cfvo type="min"/>
        <cfvo type="max"/>
        <color rgb="FFFCFCFF"/>
        <color rgb="FF63BE7B"/>
      </colorScale>
    </cfRule>
    <cfRule type="colorScale" priority="105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7">
    <cfRule type="colorScale" priority="10509">
      <colorScale>
        <cfvo type="min"/>
        <cfvo type="max"/>
        <color rgb="FFFCFCFF"/>
        <color rgb="FF63BE7B"/>
      </colorScale>
    </cfRule>
    <cfRule type="colorScale" priority="10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7">
    <cfRule type="cellIs" dxfId="2" priority="10511" operator="greaterThan">
      <formula>1</formula>
    </cfRule>
    <cfRule type="colorScale" priority="10512">
      <colorScale>
        <cfvo type="min"/>
        <cfvo type="max"/>
        <color rgb="FFFCFCFF"/>
        <color rgb="FF63BE7B"/>
      </colorScale>
    </cfRule>
    <cfRule type="colorScale" priority="105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7">
    <cfRule type="colorScale" priority="10514">
      <colorScale>
        <cfvo type="min"/>
        <cfvo type="max"/>
        <color rgb="FFFCFCFF"/>
        <color rgb="FF63BE7B"/>
      </colorScale>
    </cfRule>
    <cfRule type="colorScale" priority="105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7">
    <cfRule type="colorScale" priority="10516">
      <colorScale>
        <cfvo type="min"/>
        <cfvo type="max"/>
        <color rgb="FFFCFCFF"/>
        <color rgb="FF63BE7B"/>
      </colorScale>
    </cfRule>
    <cfRule type="colorScale" priority="10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7">
    <cfRule type="cellIs" dxfId="2" priority="10518" operator="greaterThan">
      <formula>1</formula>
    </cfRule>
    <cfRule type="colorScale" priority="10519">
      <colorScale>
        <cfvo type="min"/>
        <cfvo type="max"/>
        <color rgb="FFFCFCFF"/>
        <color rgb="FF63BE7B"/>
      </colorScale>
    </cfRule>
    <cfRule type="colorScale" priority="10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7">
    <cfRule type="colorScale" priority="10521">
      <colorScale>
        <cfvo type="min"/>
        <cfvo type="max"/>
        <color rgb="FFFCFCFF"/>
        <color rgb="FF63BE7B"/>
      </colorScale>
    </cfRule>
    <cfRule type="colorScale" priority="105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7">
    <cfRule type="colorScale" priority="10523">
      <colorScale>
        <cfvo type="min"/>
        <cfvo type="max"/>
        <color rgb="FFFCFCFF"/>
        <color rgb="FF63BE7B"/>
      </colorScale>
    </cfRule>
    <cfRule type="colorScale" priority="10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7">
    <cfRule type="cellIs" dxfId="2" priority="10525" operator="greaterThan">
      <formula>1</formula>
    </cfRule>
    <cfRule type="colorScale" priority="10526">
      <colorScale>
        <cfvo type="min"/>
        <cfvo type="max"/>
        <color rgb="FFFCFCFF"/>
        <color rgb="FF63BE7B"/>
      </colorScale>
    </cfRule>
    <cfRule type="colorScale" priority="105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7">
    <cfRule type="colorScale" priority="10528">
      <colorScale>
        <cfvo type="min"/>
        <cfvo type="max"/>
        <color rgb="FFFCFCFF"/>
        <color rgb="FF63BE7B"/>
      </colorScale>
    </cfRule>
    <cfRule type="colorScale" priority="10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7">
    <cfRule type="colorScale" priority="10530">
      <colorScale>
        <cfvo type="min"/>
        <cfvo type="max"/>
        <color rgb="FFFCFCFF"/>
        <color rgb="FF63BE7B"/>
      </colorScale>
    </cfRule>
    <cfRule type="colorScale" priority="10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7">
    <cfRule type="cellIs" dxfId="2" priority="10532" operator="greaterThan">
      <formula>1</formula>
    </cfRule>
    <cfRule type="colorScale" priority="10533">
      <colorScale>
        <cfvo type="min"/>
        <cfvo type="max"/>
        <color rgb="FFFCFCFF"/>
        <color rgb="FF63BE7B"/>
      </colorScale>
    </cfRule>
    <cfRule type="colorScale" priority="105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7">
    <cfRule type="colorScale" priority="10535">
      <colorScale>
        <cfvo type="min"/>
        <cfvo type="max"/>
        <color rgb="FFFCFCFF"/>
        <color rgb="FF63BE7B"/>
      </colorScale>
    </cfRule>
    <cfRule type="colorScale" priority="105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7">
    <cfRule type="colorScale" priority="10537">
      <colorScale>
        <cfvo type="min"/>
        <cfvo type="max"/>
        <color rgb="FFFCFCFF"/>
        <color rgb="FF63BE7B"/>
      </colorScale>
    </cfRule>
    <cfRule type="colorScale" priority="10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7">
    <cfRule type="cellIs" dxfId="2" priority="10539" operator="greaterThan">
      <formula>1</formula>
    </cfRule>
    <cfRule type="colorScale" priority="10540">
      <colorScale>
        <cfvo type="min"/>
        <cfvo type="max"/>
        <color rgb="FFFCFCFF"/>
        <color rgb="FF63BE7B"/>
      </colorScale>
    </cfRule>
    <cfRule type="colorScale" priority="105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67">
    <cfRule type="cellIs" dxfId="2" priority="10542" operator="greaterThan">
      <formula>1</formula>
    </cfRule>
    <cfRule type="colorScale" priority="10543">
      <colorScale>
        <cfvo type="min"/>
        <cfvo type="max"/>
        <color rgb="FFFCFCFF"/>
        <color rgb="FF63BE7B"/>
      </colorScale>
    </cfRule>
    <cfRule type="colorScale" priority="10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7:HY67">
    <cfRule type="colorScale" priority="10545">
      <colorScale>
        <cfvo type="min"/>
        <cfvo type="max"/>
        <color rgb="FFFCFCFF"/>
        <color rgb="FF63BE7B"/>
      </colorScale>
    </cfRule>
    <cfRule type="colorScale" priority="105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67">
    <cfRule type="colorScale" priority="10547">
      <colorScale>
        <cfvo type="min"/>
        <cfvo type="max"/>
        <color rgb="FFFCFCFF"/>
        <color rgb="FF63BE7B"/>
      </colorScale>
    </cfRule>
    <cfRule type="colorScale" priority="105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7">
    <cfRule type="colorScale" priority="10682">
      <colorScale>
        <cfvo type="min"/>
        <cfvo type="max"/>
        <color rgb="FFFCFCFF"/>
        <color rgb="FF63BE7B"/>
      </colorScale>
    </cfRule>
    <cfRule type="colorScale" priority="10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7">
    <cfRule type="cellIs" dxfId="2" priority="10549" operator="greaterThan">
      <formula>1</formula>
    </cfRule>
    <cfRule type="colorScale" priority="10550">
      <colorScale>
        <cfvo type="min"/>
        <cfvo type="max"/>
        <color rgb="FFFCFCFF"/>
        <color rgb="FF63BE7B"/>
      </colorScale>
    </cfRule>
    <cfRule type="colorScale" priority="105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7">
    <cfRule type="colorScale" priority="10552">
      <colorScale>
        <cfvo type="min"/>
        <cfvo type="max"/>
        <color rgb="FFFCFCFF"/>
        <color rgb="FF63BE7B"/>
      </colorScale>
    </cfRule>
    <cfRule type="colorScale" priority="105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7">
    <cfRule type="colorScale" priority="10678">
      <colorScale>
        <cfvo type="min"/>
        <cfvo type="max"/>
        <color rgb="FFFCFCFF"/>
        <color rgb="FF63BE7B"/>
      </colorScale>
    </cfRule>
    <cfRule type="colorScale" priority="10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7">
    <cfRule type="cellIs" dxfId="2" priority="10554" operator="greaterThan">
      <formula>1</formula>
    </cfRule>
    <cfRule type="colorScale" priority="10555">
      <colorScale>
        <cfvo type="min"/>
        <cfvo type="max"/>
        <color rgb="FFFCFCFF"/>
        <color rgb="FF63BE7B"/>
      </colorScale>
    </cfRule>
    <cfRule type="colorScale" priority="10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7">
    <cfRule type="colorScale" priority="10557">
      <colorScale>
        <cfvo type="min"/>
        <cfvo type="max"/>
        <color rgb="FFFCFCFF"/>
        <color rgb="FF63BE7B"/>
      </colorScale>
    </cfRule>
    <cfRule type="colorScale" priority="10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7">
    <cfRule type="colorScale" priority="10559">
      <colorScale>
        <cfvo type="min"/>
        <cfvo type="max"/>
        <color rgb="FFFCFCFF"/>
        <color rgb="FF63BE7B"/>
      </colorScale>
    </cfRule>
    <cfRule type="colorScale" priority="10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7">
    <cfRule type="cellIs" dxfId="2" priority="10561" operator="greaterThan">
      <formula>1</formula>
    </cfRule>
    <cfRule type="colorScale" priority="10562">
      <colorScale>
        <cfvo type="min"/>
        <cfvo type="max"/>
        <color rgb="FFFCFCFF"/>
        <color rgb="FF63BE7B"/>
      </colorScale>
    </cfRule>
    <cfRule type="colorScale" priority="10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7">
    <cfRule type="colorScale" priority="10564">
      <colorScale>
        <cfvo type="min"/>
        <cfvo type="max"/>
        <color rgb="FFFCFCFF"/>
        <color rgb="FF63BE7B"/>
      </colorScale>
    </cfRule>
    <cfRule type="colorScale" priority="10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7">
    <cfRule type="colorScale" priority="10566">
      <colorScale>
        <cfvo type="min"/>
        <cfvo type="max"/>
        <color rgb="FFFCFCFF"/>
        <color rgb="FF63BE7B"/>
      </colorScale>
    </cfRule>
    <cfRule type="colorScale" priority="10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7">
    <cfRule type="cellIs" dxfId="2" priority="10568" operator="greaterThan">
      <formula>1</formula>
    </cfRule>
    <cfRule type="colorScale" priority="10569">
      <colorScale>
        <cfvo type="min"/>
        <cfvo type="max"/>
        <color rgb="FFFCFCFF"/>
        <color rgb="FF63BE7B"/>
      </colorScale>
    </cfRule>
    <cfRule type="colorScale" priority="10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7">
    <cfRule type="colorScale" priority="10571">
      <colorScale>
        <cfvo type="min"/>
        <cfvo type="max"/>
        <color rgb="FFFCFCFF"/>
        <color rgb="FF63BE7B"/>
      </colorScale>
    </cfRule>
    <cfRule type="colorScale" priority="10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7">
    <cfRule type="colorScale" priority="10573">
      <colorScale>
        <cfvo type="min"/>
        <cfvo type="max"/>
        <color rgb="FFFCFCFF"/>
        <color rgb="FF63BE7B"/>
      </colorScale>
    </cfRule>
    <cfRule type="colorScale" priority="10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7">
    <cfRule type="cellIs" dxfId="2" priority="10575" operator="greaterThan">
      <formula>1</formula>
    </cfRule>
    <cfRule type="colorScale" priority="10576">
      <colorScale>
        <cfvo type="min"/>
        <cfvo type="max"/>
        <color rgb="FFFCFCFF"/>
        <color rgb="FF63BE7B"/>
      </colorScale>
    </cfRule>
    <cfRule type="colorScale" priority="105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7">
    <cfRule type="colorScale" priority="10578">
      <colorScale>
        <cfvo type="min"/>
        <cfvo type="max"/>
        <color rgb="FFFCFCFF"/>
        <color rgb="FF63BE7B"/>
      </colorScale>
    </cfRule>
    <cfRule type="colorScale" priority="105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7">
    <cfRule type="colorScale" priority="10580">
      <colorScale>
        <cfvo type="min"/>
        <cfvo type="max"/>
        <color rgb="FFFCFCFF"/>
        <color rgb="FF63BE7B"/>
      </colorScale>
    </cfRule>
    <cfRule type="colorScale" priority="10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7">
    <cfRule type="cellIs" dxfId="2" priority="10582" operator="greaterThan">
      <formula>1</formula>
    </cfRule>
    <cfRule type="colorScale" priority="10583">
      <colorScale>
        <cfvo type="min"/>
        <cfvo type="max"/>
        <color rgb="FFFCFCFF"/>
        <color rgb="FF63BE7B"/>
      </colorScale>
    </cfRule>
    <cfRule type="colorScale" priority="10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7">
    <cfRule type="colorScale" priority="10585">
      <colorScale>
        <cfvo type="min"/>
        <cfvo type="max"/>
        <color rgb="FFFCFCFF"/>
        <color rgb="FF63BE7B"/>
      </colorScale>
    </cfRule>
    <cfRule type="colorScale" priority="105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7">
    <cfRule type="colorScale" priority="10587">
      <colorScale>
        <cfvo type="min"/>
        <cfvo type="max"/>
        <color rgb="FFFCFCFF"/>
        <color rgb="FF63BE7B"/>
      </colorScale>
    </cfRule>
    <cfRule type="colorScale" priority="10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7">
    <cfRule type="cellIs" dxfId="2" priority="10589" operator="greaterThan">
      <formula>1</formula>
    </cfRule>
    <cfRule type="colorScale" priority="10590">
      <colorScale>
        <cfvo type="min"/>
        <cfvo type="max"/>
        <color rgb="FFFCFCFF"/>
        <color rgb="FF63BE7B"/>
      </colorScale>
    </cfRule>
    <cfRule type="colorScale" priority="10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7">
    <cfRule type="colorScale" priority="10592">
      <colorScale>
        <cfvo type="min"/>
        <cfvo type="max"/>
        <color rgb="FFFCFCFF"/>
        <color rgb="FF63BE7B"/>
      </colorScale>
    </cfRule>
    <cfRule type="colorScale" priority="10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7">
    <cfRule type="colorScale" priority="10594">
      <colorScale>
        <cfvo type="min"/>
        <cfvo type="max"/>
        <color rgb="FFFCFCFF"/>
        <color rgb="FF63BE7B"/>
      </colorScale>
    </cfRule>
    <cfRule type="colorScale" priority="10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7">
    <cfRule type="cellIs" dxfId="2" priority="10596" operator="greaterThan">
      <formula>1</formula>
    </cfRule>
    <cfRule type="colorScale" priority="10597">
      <colorScale>
        <cfvo type="min"/>
        <cfvo type="max"/>
        <color rgb="FFFCFCFF"/>
        <color rgb="FF63BE7B"/>
      </colorScale>
    </cfRule>
    <cfRule type="colorScale" priority="10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7">
    <cfRule type="colorScale" priority="10599">
      <colorScale>
        <cfvo type="min"/>
        <cfvo type="max"/>
        <color rgb="FFFCFCFF"/>
        <color rgb="FF63BE7B"/>
      </colorScale>
    </cfRule>
    <cfRule type="colorScale" priority="106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7">
    <cfRule type="colorScale" priority="10601">
      <colorScale>
        <cfvo type="min"/>
        <cfvo type="max"/>
        <color rgb="FFFCFCFF"/>
        <color rgb="FF63BE7B"/>
      </colorScale>
    </cfRule>
    <cfRule type="colorScale" priority="10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7">
    <cfRule type="cellIs" dxfId="2" priority="10603" operator="greaterThan">
      <formula>1</formula>
    </cfRule>
    <cfRule type="colorScale" priority="10604">
      <colorScale>
        <cfvo type="min"/>
        <cfvo type="max"/>
        <color rgb="FFFCFCFF"/>
        <color rgb="FF63BE7B"/>
      </colorScale>
    </cfRule>
    <cfRule type="colorScale" priority="10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7">
    <cfRule type="colorScale" priority="10606">
      <colorScale>
        <cfvo type="min"/>
        <cfvo type="max"/>
        <color rgb="FFFCFCFF"/>
        <color rgb="FF63BE7B"/>
      </colorScale>
    </cfRule>
    <cfRule type="colorScale" priority="10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7">
    <cfRule type="colorScale" priority="10608">
      <colorScale>
        <cfvo type="min"/>
        <cfvo type="max"/>
        <color rgb="FFFCFCFF"/>
        <color rgb="FF63BE7B"/>
      </colorScale>
    </cfRule>
    <cfRule type="colorScale" priority="10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7">
    <cfRule type="cellIs" dxfId="2" priority="10610" operator="greaterThan">
      <formula>1</formula>
    </cfRule>
    <cfRule type="colorScale" priority="10611">
      <colorScale>
        <cfvo type="min"/>
        <cfvo type="max"/>
        <color rgb="FFFCFCFF"/>
        <color rgb="FF63BE7B"/>
      </colorScale>
    </cfRule>
    <cfRule type="colorScale" priority="106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7">
    <cfRule type="colorScale" priority="10613">
      <colorScale>
        <cfvo type="min"/>
        <cfvo type="max"/>
        <color rgb="FFFCFCFF"/>
        <color rgb="FF63BE7B"/>
      </colorScale>
    </cfRule>
    <cfRule type="colorScale" priority="106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7">
    <cfRule type="colorScale" priority="10615">
      <colorScale>
        <cfvo type="min"/>
        <cfvo type="max"/>
        <color rgb="FFFCFCFF"/>
        <color rgb="FF63BE7B"/>
      </colorScale>
    </cfRule>
    <cfRule type="colorScale" priority="10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7">
    <cfRule type="cellIs" dxfId="2" priority="10617" operator="greaterThan">
      <formula>1</formula>
    </cfRule>
    <cfRule type="colorScale" priority="10618">
      <colorScale>
        <cfvo type="min"/>
        <cfvo type="max"/>
        <color rgb="FFFCFCFF"/>
        <color rgb="FF63BE7B"/>
      </colorScale>
    </cfRule>
    <cfRule type="colorScale" priority="106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7">
    <cfRule type="colorScale" priority="10620">
      <colorScale>
        <cfvo type="min"/>
        <cfvo type="max"/>
        <color rgb="FFFCFCFF"/>
        <color rgb="FF63BE7B"/>
      </colorScale>
    </cfRule>
    <cfRule type="colorScale" priority="106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7">
    <cfRule type="colorScale" priority="10622">
      <colorScale>
        <cfvo type="min"/>
        <cfvo type="max"/>
        <color rgb="FFFCFCFF"/>
        <color rgb="FF63BE7B"/>
      </colorScale>
    </cfRule>
    <cfRule type="colorScale" priority="10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7">
    <cfRule type="cellIs" dxfId="2" priority="10624" operator="greaterThan">
      <formula>1</formula>
    </cfRule>
    <cfRule type="colorScale" priority="10625">
      <colorScale>
        <cfvo type="min"/>
        <cfvo type="max"/>
        <color rgb="FFFCFCFF"/>
        <color rgb="FF63BE7B"/>
      </colorScale>
    </cfRule>
    <cfRule type="colorScale" priority="106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7">
    <cfRule type="colorScale" priority="10627">
      <colorScale>
        <cfvo type="min"/>
        <cfvo type="max"/>
        <color rgb="FFFCFCFF"/>
        <color rgb="FF63BE7B"/>
      </colorScale>
    </cfRule>
    <cfRule type="colorScale" priority="106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7">
    <cfRule type="colorScale" priority="10629">
      <colorScale>
        <cfvo type="min"/>
        <cfvo type="max"/>
        <color rgb="FFFCFCFF"/>
        <color rgb="FF63BE7B"/>
      </colorScale>
    </cfRule>
    <cfRule type="colorScale" priority="10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7">
    <cfRule type="cellIs" dxfId="2" priority="10631" operator="greaterThan">
      <formula>1</formula>
    </cfRule>
    <cfRule type="colorScale" priority="10632">
      <colorScale>
        <cfvo type="min"/>
        <cfvo type="max"/>
        <color rgb="FFFCFCFF"/>
        <color rgb="FF63BE7B"/>
      </colorScale>
    </cfRule>
    <cfRule type="colorScale" priority="106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7">
    <cfRule type="colorScale" priority="10634">
      <colorScale>
        <cfvo type="min"/>
        <cfvo type="max"/>
        <color rgb="FFFCFCFF"/>
        <color rgb="FF63BE7B"/>
      </colorScale>
    </cfRule>
    <cfRule type="colorScale" priority="106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7">
    <cfRule type="colorScale" priority="10636">
      <colorScale>
        <cfvo type="min"/>
        <cfvo type="max"/>
        <color rgb="FFFCFCFF"/>
        <color rgb="FF63BE7B"/>
      </colorScale>
    </cfRule>
    <cfRule type="colorScale" priority="106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7">
    <cfRule type="cellIs" dxfId="2" priority="10638" operator="greaterThan">
      <formula>1</formula>
    </cfRule>
    <cfRule type="colorScale" priority="10639">
      <colorScale>
        <cfvo type="min"/>
        <cfvo type="max"/>
        <color rgb="FFFCFCFF"/>
        <color rgb="FF63BE7B"/>
      </colorScale>
    </cfRule>
    <cfRule type="colorScale" priority="106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7">
    <cfRule type="colorScale" priority="10641">
      <colorScale>
        <cfvo type="min"/>
        <cfvo type="max"/>
        <color rgb="FFFCFCFF"/>
        <color rgb="FF63BE7B"/>
      </colorScale>
    </cfRule>
    <cfRule type="colorScale" priority="106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7">
    <cfRule type="colorScale" priority="10643">
      <colorScale>
        <cfvo type="min"/>
        <cfvo type="max"/>
        <color rgb="FFFCFCFF"/>
        <color rgb="FF63BE7B"/>
      </colorScale>
    </cfRule>
    <cfRule type="colorScale" priority="106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7">
    <cfRule type="cellIs" dxfId="2" priority="10645" operator="greaterThan">
      <formula>1</formula>
    </cfRule>
    <cfRule type="colorScale" priority="10646">
      <colorScale>
        <cfvo type="min"/>
        <cfvo type="max"/>
        <color rgb="FFFCFCFF"/>
        <color rgb="FF63BE7B"/>
      </colorScale>
    </cfRule>
    <cfRule type="colorScale" priority="106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7">
    <cfRule type="colorScale" priority="10648">
      <colorScale>
        <cfvo type="min"/>
        <cfvo type="max"/>
        <color rgb="FFFCFCFF"/>
        <color rgb="FF63BE7B"/>
      </colorScale>
    </cfRule>
    <cfRule type="colorScale" priority="106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7">
    <cfRule type="colorScale" priority="10650">
      <colorScale>
        <cfvo type="min"/>
        <cfvo type="max"/>
        <color rgb="FFFCFCFF"/>
        <color rgb="FF63BE7B"/>
      </colorScale>
    </cfRule>
    <cfRule type="colorScale" priority="10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7">
    <cfRule type="cellIs" dxfId="2" priority="10652" operator="greaterThan">
      <formula>1</formula>
    </cfRule>
    <cfRule type="colorScale" priority="10653">
      <colorScale>
        <cfvo type="min"/>
        <cfvo type="max"/>
        <color rgb="FFFCFCFF"/>
        <color rgb="FF63BE7B"/>
      </colorScale>
    </cfRule>
    <cfRule type="colorScale" priority="106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7">
    <cfRule type="colorScale" priority="10655">
      <colorScale>
        <cfvo type="min"/>
        <cfvo type="max"/>
        <color rgb="FFFCFCFF"/>
        <color rgb="FF63BE7B"/>
      </colorScale>
    </cfRule>
    <cfRule type="colorScale" priority="106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7">
    <cfRule type="colorScale" priority="10657">
      <colorScale>
        <cfvo type="min"/>
        <cfvo type="max"/>
        <color rgb="FFFCFCFF"/>
        <color rgb="FF63BE7B"/>
      </colorScale>
    </cfRule>
    <cfRule type="colorScale" priority="106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7">
    <cfRule type="cellIs" dxfId="2" priority="10659" operator="greaterThan">
      <formula>1</formula>
    </cfRule>
    <cfRule type="colorScale" priority="10660">
      <colorScale>
        <cfvo type="min"/>
        <cfvo type="max"/>
        <color rgb="FFFCFCFF"/>
        <color rgb="FF63BE7B"/>
      </colorScale>
    </cfRule>
    <cfRule type="colorScale" priority="106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7">
    <cfRule type="colorScale" priority="10662">
      <colorScale>
        <cfvo type="min"/>
        <cfvo type="max"/>
        <color rgb="FFFCFCFF"/>
        <color rgb="FF63BE7B"/>
      </colorScale>
    </cfRule>
    <cfRule type="colorScale" priority="106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7">
    <cfRule type="colorScale" priority="10664">
      <colorScale>
        <cfvo type="min"/>
        <cfvo type="max"/>
        <color rgb="FFFCFCFF"/>
        <color rgb="FF63BE7B"/>
      </colorScale>
    </cfRule>
    <cfRule type="colorScale" priority="10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7">
    <cfRule type="cellIs" dxfId="2" priority="10666" operator="greaterThan">
      <formula>1</formula>
    </cfRule>
    <cfRule type="colorScale" priority="10667">
      <colorScale>
        <cfvo type="min"/>
        <cfvo type="max"/>
        <color rgb="FFFCFCFF"/>
        <color rgb="FF63BE7B"/>
      </colorScale>
    </cfRule>
    <cfRule type="colorScale" priority="106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7">
    <cfRule type="colorScale" priority="10669">
      <colorScale>
        <cfvo type="min"/>
        <cfvo type="max"/>
        <color rgb="FFFCFCFF"/>
        <color rgb="FF63BE7B"/>
      </colorScale>
    </cfRule>
    <cfRule type="colorScale" priority="106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7">
    <cfRule type="colorScale" priority="10671">
      <colorScale>
        <cfvo type="min"/>
        <cfvo type="max"/>
        <color rgb="FFFCFCFF"/>
        <color rgb="FF63BE7B"/>
      </colorScale>
    </cfRule>
    <cfRule type="colorScale" priority="106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7">
    <cfRule type="cellIs" dxfId="2" priority="10673" operator="greaterThan">
      <formula>1</formula>
    </cfRule>
    <cfRule type="colorScale" priority="10674">
      <colorScale>
        <cfvo type="min"/>
        <cfvo type="max"/>
        <color rgb="FFFCFCFF"/>
        <color rgb="FF63BE7B"/>
      </colorScale>
    </cfRule>
    <cfRule type="colorScale" priority="106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67:LF67">
    <cfRule type="containsText" dxfId="0" priority="10400" operator="between" text=" ">
      <formula>NOT(ISERROR(SEARCH(" ",KF67)))</formula>
    </cfRule>
    <cfRule type="containsText" dxfId="1" priority="10401" operator="between" text=" ">
      <formula>NOT(ISERROR(SEARCH(" ",KF67)))</formula>
    </cfRule>
  </conditionalFormatting>
  <conditionalFormatting sqref="KI67:LB67">
    <cfRule type="cellIs" dxfId="2" priority="10369" operator="greaterThan">
      <formula>0.31</formula>
    </cfRule>
    <cfRule type="cellIs" dxfId="2" priority="10370" operator="greaterThan">
      <formula>0.31</formula>
    </cfRule>
    <cfRule type="cellIs" dxfId="2" priority="10371" operator="greaterThan">
      <formula>0.31</formula>
    </cfRule>
    <cfRule type="cellIs" dxfId="2" priority="10372" operator="greaterThan">
      <formula>0.3</formula>
    </cfRule>
    <cfRule type="cellIs" dxfId="2" priority="10373" operator="greaterThan">
      <formula>1</formula>
    </cfRule>
    <cfRule type="cellIs" dxfId="5" priority="10374" operator="equal">
      <formula>0</formula>
    </cfRule>
  </conditionalFormatting>
  <conditionalFormatting sqref="LH67:LI67">
    <cfRule type="containsText" dxfId="0" priority="4985" operator="between" text=" ">
      <formula>NOT(ISERROR(SEARCH(" ",LH67)))</formula>
    </cfRule>
    <cfRule type="containsText" dxfId="1" priority="4986" operator="between" text=" ">
      <formula>NOT(ISERROR(SEARCH(" ",LH67)))</formula>
    </cfRule>
  </conditionalFormatting>
  <conditionalFormatting sqref="B68">
    <cfRule type="cellIs" dxfId="2" priority="10771" operator="equal">
      <formula>" "</formula>
    </cfRule>
  </conditionalFormatting>
  <conditionalFormatting sqref="C68">
    <cfRule type="containsText" dxfId="0" priority="10785" operator="between" text=" ">
      <formula>NOT(ISERROR(SEARCH(" ",C68)))</formula>
    </cfRule>
    <cfRule type="containsText" dxfId="1" priority="10786" operator="between" text=" ">
      <formula>NOT(ISERROR(SEARCH(" ",C68)))</formula>
    </cfRule>
  </conditionalFormatting>
  <conditionalFormatting sqref="X68">
    <cfRule type="colorScale" priority="10787">
      <colorScale>
        <cfvo type="min"/>
        <cfvo type="max"/>
        <color rgb="FFFCFCFF"/>
        <color rgb="FF63BE7B"/>
      </colorScale>
    </cfRule>
    <cfRule type="colorScale" priority="10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68">
    <cfRule type="cellIs" dxfId="2" priority="10733" operator="equal">
      <formula>0</formula>
    </cfRule>
    <cfRule type="cellIs" dxfId="2" priority="10734" operator="greaterThan">
      <formula>1</formula>
    </cfRule>
    <cfRule type="containsText" dxfId="0" priority="10735" operator="between" text=" ">
      <formula>NOT(ISERROR(SEARCH(" ",AI68)))</formula>
    </cfRule>
    <cfRule type="containsText" dxfId="1" priority="10736" operator="between" text=" ">
      <formula>NOT(ISERROR(SEARCH(" ",AI68)))</formula>
    </cfRule>
    <cfRule type="cellIs" dxfId="4" priority="10737" operator="equal">
      <formula>0</formula>
    </cfRule>
  </conditionalFormatting>
  <conditionalFormatting sqref="AJ68">
    <cfRule type="cellIs" dxfId="4" priority="10752" operator="equal">
      <formula>0</formula>
    </cfRule>
    <cfRule type="cellIs" dxfId="2" priority="10753" operator="equal">
      <formula>0</formula>
    </cfRule>
    <cfRule type="cellIs" dxfId="2" priority="10754" operator="greaterThan">
      <formula>1</formula>
    </cfRule>
    <cfRule type="containsText" dxfId="0" priority="10755" operator="between" text=" ">
      <formula>NOT(ISERROR(SEARCH(" ",AJ68)))</formula>
    </cfRule>
    <cfRule type="containsText" dxfId="1" priority="10756" operator="between" text=" ">
      <formula>NOT(ISERROR(SEARCH(" ",AJ68)))</formula>
    </cfRule>
  </conditionalFormatting>
  <conditionalFormatting sqref="AK68">
    <cfRule type="cellIs" dxfId="4" priority="10747" operator="equal">
      <formula>0</formula>
    </cfRule>
    <cfRule type="cellIs" dxfId="2" priority="10748" operator="equal">
      <formula>0</formula>
    </cfRule>
    <cfRule type="cellIs" dxfId="2" priority="10749" operator="greaterThan">
      <formula>1</formula>
    </cfRule>
    <cfRule type="containsText" dxfId="0" priority="10750" operator="between" text=" ">
      <formula>NOT(ISERROR(SEARCH(" ",AK68)))</formula>
    </cfRule>
    <cfRule type="containsText" dxfId="1" priority="10751" operator="between" text=" ">
      <formula>NOT(ISERROR(SEARCH(" ",AK68)))</formula>
    </cfRule>
  </conditionalFormatting>
  <conditionalFormatting sqref="AL68">
    <cfRule type="cellIs" dxfId="4" priority="10742" operator="equal">
      <formula>0</formula>
    </cfRule>
    <cfRule type="cellIs" dxfId="2" priority="10743" operator="equal">
      <formula>0</formula>
    </cfRule>
    <cfRule type="cellIs" dxfId="2" priority="10744" operator="greaterThan">
      <formula>1</formula>
    </cfRule>
    <cfRule type="containsText" dxfId="0" priority="10745" operator="between" text=" ">
      <formula>NOT(ISERROR(SEARCH(" ",AL68)))</formula>
    </cfRule>
    <cfRule type="containsText" dxfId="1" priority="10746" operator="between" text=" ">
      <formula>NOT(ISERROR(SEARCH(" ",AL68)))</formula>
    </cfRule>
  </conditionalFormatting>
  <conditionalFormatting sqref="AU68">
    <cfRule type="cellIs" dxfId="4" priority="9110" operator="equal">
      <formula>0</formula>
    </cfRule>
    <cfRule type="containsText" dxfId="0" priority="9111" operator="between" text=" ">
      <formula>NOT(ISERROR(SEARCH(" ",AU68)))</formula>
    </cfRule>
    <cfRule type="containsText" dxfId="1" priority="9112" operator="between" text=" ">
      <formula>NOT(ISERROR(SEARCH(" ",AU68)))</formula>
    </cfRule>
  </conditionalFormatting>
  <conditionalFormatting sqref="AV68">
    <cfRule type="containsText" dxfId="0" priority="10777" operator="between" text=" ">
      <formula>NOT(ISERROR(SEARCH(" ",AV68)))</formula>
    </cfRule>
    <cfRule type="containsText" dxfId="1" priority="10778" operator="between" text=" ">
      <formula>NOT(ISERROR(SEARCH(" ",AV68)))</formula>
    </cfRule>
  </conditionalFormatting>
  <conditionalFormatting sqref="AW68">
    <cfRule type="cellIs" dxfId="2" priority="10758" operator="greaterThan">
      <formula>1</formula>
    </cfRule>
    <cfRule type="containsText" dxfId="0" priority="10759" operator="between" text=" ">
      <formula>NOT(ISERROR(SEARCH(" ",AW68)))</formula>
    </cfRule>
    <cfRule type="containsText" dxfId="1" priority="10760" operator="between" text=" ">
      <formula>NOT(ISERROR(SEARCH(" ",AW68)))</formula>
    </cfRule>
  </conditionalFormatting>
  <conditionalFormatting sqref="BA68">
    <cfRule type="containsText" dxfId="0" priority="10731" operator="between" text=" ">
      <formula>NOT(ISERROR(SEARCH(" ",BA68)))</formula>
    </cfRule>
    <cfRule type="containsText" dxfId="1" priority="10732" operator="between" text=" ">
      <formula>NOT(ISERROR(SEARCH(" ",BA68)))</formula>
    </cfRule>
  </conditionalFormatting>
  <conditionalFormatting sqref="BE68:BF68">
    <cfRule type="containsText" dxfId="0" priority="10729" operator="between" text=" ">
      <formula>NOT(ISERROR(SEARCH(" ",BE68)))</formula>
    </cfRule>
    <cfRule type="containsText" dxfId="1" priority="10730" operator="between" text=" ">
      <formula>NOT(ISERROR(SEARCH(" ",BE68)))</formula>
    </cfRule>
  </conditionalFormatting>
  <conditionalFormatting sqref="BO68">
    <cfRule type="containsText" dxfId="0" priority="10738" operator="between" text=" ">
      <formula>NOT(ISERROR(SEARCH(" ",BO68)))</formula>
    </cfRule>
    <cfRule type="containsText" dxfId="1" priority="10739" operator="between" text=" ">
      <formula>NOT(ISERROR(SEARCH(" ",BO68)))</formula>
    </cfRule>
  </conditionalFormatting>
  <conditionalFormatting sqref="BP68">
    <cfRule type="containsText" dxfId="0" priority="10783" operator="between" text=" ">
      <formula>NOT(ISERROR(SEARCH(" ",BP68)))</formula>
    </cfRule>
    <cfRule type="containsText" dxfId="1" priority="10784" operator="between" text=" ">
      <formula>NOT(ISERROR(SEARCH(" ",BP68)))</formula>
    </cfRule>
  </conditionalFormatting>
  <conditionalFormatting sqref="BQ68">
    <cfRule type="containsText" dxfId="0" priority="10727" operator="between" text=" ">
      <formula>NOT(ISERROR(SEARCH(" ",BQ68)))</formula>
    </cfRule>
    <cfRule type="containsText" dxfId="1" priority="10728" operator="between" text=" ">
      <formula>NOT(ISERROR(SEARCH(" ",BQ68)))</formula>
    </cfRule>
  </conditionalFormatting>
  <conditionalFormatting sqref="BR68">
    <cfRule type="containsText" dxfId="0" priority="10725" operator="between" text=" ">
      <formula>NOT(ISERROR(SEARCH(" ",BR68)))</formula>
    </cfRule>
    <cfRule type="containsText" dxfId="1" priority="10726" operator="between" text=" ">
      <formula>NOT(ISERROR(SEARCH(" ",BR68)))</formula>
    </cfRule>
  </conditionalFormatting>
  <conditionalFormatting sqref="BT68">
    <cfRule type="containsText" dxfId="0" priority="10773" operator="between" text=" ">
      <formula>NOT(ISERROR(SEARCH(" ",BT68)))</formula>
    </cfRule>
    <cfRule type="containsText" dxfId="1" priority="10774" operator="between" text=" ">
      <formula>NOT(ISERROR(SEARCH(" ",BT68)))</formula>
    </cfRule>
  </conditionalFormatting>
  <conditionalFormatting sqref="BU68:BV68">
    <cfRule type="containsText" dxfId="0" priority="10723" operator="between" text=" ">
      <formula>NOT(ISERROR(SEARCH(" ",BU68)))</formula>
    </cfRule>
    <cfRule type="containsText" dxfId="1" priority="10724" operator="between" text=" ">
      <formula>NOT(ISERROR(SEARCH(" ",BU68)))</formula>
    </cfRule>
  </conditionalFormatting>
  <conditionalFormatting sqref="BY68">
    <cfRule type="containsText" dxfId="0" priority="10781" operator="between" text=" ">
      <formula>NOT(ISERROR(SEARCH(" ",BY68)))</formula>
    </cfRule>
    <cfRule type="containsText" dxfId="1" priority="10782" operator="between" text=" ">
      <formula>NOT(ISERROR(SEARCH(" ",BY68)))</formula>
    </cfRule>
  </conditionalFormatting>
  <conditionalFormatting sqref="CE68">
    <cfRule type="containsText" dxfId="0" priority="1002" operator="between" text=" ">
      <formula>NOT(ISERROR(SEARCH(" ",CE68)))</formula>
    </cfRule>
    <cfRule type="containsText" dxfId="1" priority="1003" operator="between" text=" ">
      <formula>NOT(ISERROR(SEARCH(" ",CE68)))</formula>
    </cfRule>
  </conditionalFormatting>
  <conditionalFormatting sqref="CO68">
    <cfRule type="containsText" dxfId="0" priority="623" operator="between" text=" ">
      <formula>NOT(ISERROR(SEARCH(" ",CO68)))</formula>
    </cfRule>
    <cfRule type="containsText" dxfId="1" priority="624" operator="between" text=" ">
      <formula>NOT(ISERROR(SEARCH(" ",CO68)))</formula>
    </cfRule>
  </conditionalFormatting>
  <conditionalFormatting sqref="CP68">
    <cfRule type="containsText" dxfId="0" priority="68" operator="between" text=" ">
      <formula>NOT(ISERROR(SEARCH(" ",CP68)))</formula>
    </cfRule>
    <cfRule type="containsText" dxfId="1" priority="69" operator="between" text=" ">
      <formula>NOT(ISERROR(SEARCH(" ",CP68)))</formula>
    </cfRule>
  </conditionalFormatting>
  <conditionalFormatting sqref="CQ68">
    <cfRule type="containsText" dxfId="0" priority="577" operator="between" text=" ">
      <formula>NOT(ISERROR(SEARCH(" ",CQ68)))</formula>
    </cfRule>
    <cfRule type="containsText" dxfId="1" priority="578" operator="between" text=" ">
      <formula>NOT(ISERROR(SEARCH(" ",CQ68)))</formula>
    </cfRule>
  </conditionalFormatting>
  <conditionalFormatting sqref="CS68">
    <cfRule type="cellIs" dxfId="2" priority="6247" operator="equal">
      <formula>1</formula>
    </cfRule>
    <cfRule type="cellIs" dxfId="2" priority="6248" operator="equal">
      <formula>1</formula>
    </cfRule>
  </conditionalFormatting>
  <conditionalFormatting sqref="DL68:DN68">
    <cfRule type="cellIs" dxfId="2" priority="947" operator="equal">
      <formula>1</formula>
    </cfRule>
  </conditionalFormatting>
  <conditionalFormatting sqref="DO68">
    <cfRule type="cellIs" dxfId="2" priority="946" operator="equal">
      <formula>1</formula>
    </cfRule>
  </conditionalFormatting>
  <conditionalFormatting sqref="DQ68:DS68">
    <cfRule type="cellIs" dxfId="2" priority="816" operator="equal">
      <formula>1</formula>
    </cfRule>
  </conditionalFormatting>
  <conditionalFormatting sqref="DX68">
    <cfRule type="containsText" dxfId="0" priority="9174" operator="between" text=" ">
      <formula>NOT(ISERROR(SEARCH(" ",DX68)))</formula>
    </cfRule>
    <cfRule type="containsText" dxfId="1" priority="9175" operator="between" text=" ">
      <formula>NOT(ISERROR(SEARCH(" ",DX68)))</formula>
    </cfRule>
    <cfRule type="containsText" dxfId="0" priority="9176" operator="between" text=" ">
      <formula>NOT(ISERROR(SEARCH(" ",DX68)))</formula>
    </cfRule>
    <cfRule type="containsText" dxfId="1" priority="9177" operator="between" text=" ">
      <formula>NOT(ISERROR(SEARCH(" ",DX68)))</formula>
    </cfRule>
  </conditionalFormatting>
  <conditionalFormatting sqref="EA68:EJ68">
    <cfRule type="containsText" dxfId="0" priority="10775" operator="between" text=" ">
      <formula>NOT(ISERROR(SEARCH(" ",EA68)))</formula>
    </cfRule>
    <cfRule type="containsText" dxfId="1" priority="10776" operator="between" text=" ">
      <formula>NOT(ISERROR(SEARCH(" ",EA68)))</formula>
    </cfRule>
  </conditionalFormatting>
  <conditionalFormatting sqref="EL68">
    <cfRule type="cellIs" dxfId="2" priority="9341" operator="equal">
      <formula>0</formula>
    </cfRule>
    <cfRule type="containsText" dxfId="0" priority="9342" operator="between" text=" ">
      <formula>NOT(ISERROR(SEARCH(" ",EL68)))</formula>
    </cfRule>
    <cfRule type="containsText" dxfId="1" priority="9343" operator="between" text=" ">
      <formula>NOT(ISERROR(SEARCH(" ",EL68)))</formula>
    </cfRule>
  </conditionalFormatting>
  <conditionalFormatting sqref="FG68">
    <cfRule type="cellIs" dxfId="2" priority="10789" operator="greaterThan">
      <formula>1</formula>
    </cfRule>
    <cfRule type="colorScale" priority="10790">
      <colorScale>
        <cfvo type="min"/>
        <cfvo type="max"/>
        <color rgb="FFFCFCFF"/>
        <color rgb="FF63BE7B"/>
      </colorScale>
    </cfRule>
    <cfRule type="colorScale" priority="107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8">
    <cfRule type="colorScale" priority="10769">
      <colorScale>
        <cfvo type="min"/>
        <cfvo type="max"/>
        <color rgb="FFFCFCFF"/>
        <color rgb="FF63BE7B"/>
      </colorScale>
    </cfRule>
    <cfRule type="colorScale" priority="107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8:FJ68">
    <cfRule type="colorScale" priority="10792">
      <colorScale>
        <cfvo type="min"/>
        <cfvo type="max"/>
        <color rgb="FFFCFCFF"/>
        <color rgb="FF63BE7B"/>
      </colorScale>
    </cfRule>
    <cfRule type="colorScale" priority="107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8">
    <cfRule type="colorScale" priority="10794">
      <colorScale>
        <cfvo type="min"/>
        <cfvo type="max"/>
        <color rgb="FFFCFCFF"/>
        <color rgb="FF63BE7B"/>
      </colorScale>
    </cfRule>
    <cfRule type="colorScale" priority="107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8">
    <cfRule type="colorScale" priority="11061">
      <colorScale>
        <cfvo type="min"/>
        <cfvo type="max"/>
        <color rgb="FFFCFCFF"/>
        <color rgb="FF63BE7B"/>
      </colorScale>
    </cfRule>
    <cfRule type="colorScale" priority="110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8">
    <cfRule type="cellIs" dxfId="2" priority="10796" operator="greaterThan">
      <formula>1</formula>
    </cfRule>
    <cfRule type="colorScale" priority="10797">
      <colorScale>
        <cfvo type="min"/>
        <cfvo type="max"/>
        <color rgb="FFFCFCFF"/>
        <color rgb="FF63BE7B"/>
      </colorScale>
    </cfRule>
    <cfRule type="colorScale" priority="107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8">
    <cfRule type="colorScale" priority="10799">
      <colorScale>
        <cfvo type="min"/>
        <cfvo type="max"/>
        <color rgb="FFFCFCFF"/>
        <color rgb="FF63BE7B"/>
      </colorScale>
    </cfRule>
    <cfRule type="colorScale" priority="108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8">
    <cfRule type="colorScale" priority="11057">
      <colorScale>
        <cfvo type="min"/>
        <cfvo type="max"/>
        <color rgb="FFFCFCFF"/>
        <color rgb="FF63BE7B"/>
      </colorScale>
    </cfRule>
    <cfRule type="colorScale" priority="110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8">
    <cfRule type="cellIs" dxfId="2" priority="10801" operator="greaterThan">
      <formula>1</formula>
    </cfRule>
    <cfRule type="colorScale" priority="10802">
      <colorScale>
        <cfvo type="min"/>
        <cfvo type="max"/>
        <color rgb="FFFCFCFF"/>
        <color rgb="FF63BE7B"/>
      </colorScale>
    </cfRule>
    <cfRule type="colorScale" priority="108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8">
    <cfRule type="colorScale" priority="10804">
      <colorScale>
        <cfvo type="min"/>
        <cfvo type="max"/>
        <color rgb="FFFCFCFF"/>
        <color rgb="FF63BE7B"/>
      </colorScale>
    </cfRule>
    <cfRule type="colorScale" priority="108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8">
    <cfRule type="colorScale" priority="10806">
      <colorScale>
        <cfvo type="min"/>
        <cfvo type="max"/>
        <color rgb="FFFCFCFF"/>
        <color rgb="FF63BE7B"/>
      </colorScale>
    </cfRule>
    <cfRule type="colorScale" priority="108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8">
    <cfRule type="cellIs" dxfId="2" priority="10808" operator="greaterThan">
      <formula>1</formula>
    </cfRule>
    <cfRule type="colorScale" priority="10809">
      <colorScale>
        <cfvo type="min"/>
        <cfvo type="max"/>
        <color rgb="FFFCFCFF"/>
        <color rgb="FF63BE7B"/>
      </colorScale>
    </cfRule>
    <cfRule type="colorScale" priority="108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8">
    <cfRule type="colorScale" priority="10811">
      <colorScale>
        <cfvo type="min"/>
        <cfvo type="max"/>
        <color rgb="FFFCFCFF"/>
        <color rgb="FF63BE7B"/>
      </colorScale>
    </cfRule>
    <cfRule type="colorScale" priority="108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8">
    <cfRule type="colorScale" priority="10813">
      <colorScale>
        <cfvo type="min"/>
        <cfvo type="max"/>
        <color rgb="FFFCFCFF"/>
        <color rgb="FF63BE7B"/>
      </colorScale>
    </cfRule>
    <cfRule type="colorScale" priority="108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8">
    <cfRule type="cellIs" dxfId="2" priority="10815" operator="greaterThan">
      <formula>1</formula>
    </cfRule>
    <cfRule type="colorScale" priority="10816">
      <colorScale>
        <cfvo type="min"/>
        <cfvo type="max"/>
        <color rgb="FFFCFCFF"/>
        <color rgb="FF63BE7B"/>
      </colorScale>
    </cfRule>
    <cfRule type="colorScale" priority="108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8">
    <cfRule type="colorScale" priority="10818">
      <colorScale>
        <cfvo type="min"/>
        <cfvo type="max"/>
        <color rgb="FFFCFCFF"/>
        <color rgb="FF63BE7B"/>
      </colorScale>
    </cfRule>
    <cfRule type="colorScale" priority="108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8">
    <cfRule type="colorScale" priority="10820">
      <colorScale>
        <cfvo type="min"/>
        <cfvo type="max"/>
        <color rgb="FFFCFCFF"/>
        <color rgb="FF63BE7B"/>
      </colorScale>
    </cfRule>
    <cfRule type="colorScale" priority="108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8">
    <cfRule type="cellIs" dxfId="2" priority="10822" operator="greaterThan">
      <formula>1</formula>
    </cfRule>
    <cfRule type="colorScale" priority="10823">
      <colorScale>
        <cfvo type="min"/>
        <cfvo type="max"/>
        <color rgb="FFFCFCFF"/>
        <color rgb="FF63BE7B"/>
      </colorScale>
    </cfRule>
    <cfRule type="colorScale" priority="108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8">
    <cfRule type="colorScale" priority="10825">
      <colorScale>
        <cfvo type="min"/>
        <cfvo type="max"/>
        <color rgb="FFFCFCFF"/>
        <color rgb="FF63BE7B"/>
      </colorScale>
    </cfRule>
    <cfRule type="colorScale" priority="108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8">
    <cfRule type="colorScale" priority="10827">
      <colorScale>
        <cfvo type="min"/>
        <cfvo type="max"/>
        <color rgb="FFFCFCFF"/>
        <color rgb="FF63BE7B"/>
      </colorScale>
    </cfRule>
    <cfRule type="colorScale" priority="10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8">
    <cfRule type="cellIs" dxfId="2" priority="10829" operator="greaterThan">
      <formula>1</formula>
    </cfRule>
    <cfRule type="colorScale" priority="10830">
      <colorScale>
        <cfvo type="min"/>
        <cfvo type="max"/>
        <color rgb="FFFCFCFF"/>
        <color rgb="FF63BE7B"/>
      </colorScale>
    </cfRule>
    <cfRule type="colorScale" priority="108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8">
    <cfRule type="colorScale" priority="10832">
      <colorScale>
        <cfvo type="min"/>
        <cfvo type="max"/>
        <color rgb="FFFCFCFF"/>
        <color rgb="FF63BE7B"/>
      </colorScale>
    </cfRule>
    <cfRule type="colorScale" priority="108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8">
    <cfRule type="colorScale" priority="10834">
      <colorScale>
        <cfvo type="min"/>
        <cfvo type="max"/>
        <color rgb="FFFCFCFF"/>
        <color rgb="FF63BE7B"/>
      </colorScale>
    </cfRule>
    <cfRule type="colorScale" priority="10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8">
    <cfRule type="cellIs" dxfId="2" priority="10836" operator="greaterThan">
      <formula>1</formula>
    </cfRule>
    <cfRule type="colorScale" priority="10837">
      <colorScale>
        <cfvo type="min"/>
        <cfvo type="max"/>
        <color rgb="FFFCFCFF"/>
        <color rgb="FF63BE7B"/>
      </colorScale>
    </cfRule>
    <cfRule type="colorScale" priority="108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8">
    <cfRule type="colorScale" priority="10839">
      <colorScale>
        <cfvo type="min"/>
        <cfvo type="max"/>
        <color rgb="FFFCFCFF"/>
        <color rgb="FF63BE7B"/>
      </colorScale>
    </cfRule>
    <cfRule type="colorScale" priority="108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8">
    <cfRule type="colorScale" priority="10841">
      <colorScale>
        <cfvo type="min"/>
        <cfvo type="max"/>
        <color rgb="FFFCFCFF"/>
        <color rgb="FF63BE7B"/>
      </colorScale>
    </cfRule>
    <cfRule type="colorScale" priority="10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8">
    <cfRule type="cellIs" dxfId="2" priority="10843" operator="greaterThan">
      <formula>1</formula>
    </cfRule>
    <cfRule type="colorScale" priority="10844">
      <colorScale>
        <cfvo type="min"/>
        <cfvo type="max"/>
        <color rgb="FFFCFCFF"/>
        <color rgb="FF63BE7B"/>
      </colorScale>
    </cfRule>
    <cfRule type="colorScale" priority="108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8">
    <cfRule type="colorScale" priority="10846">
      <colorScale>
        <cfvo type="min"/>
        <cfvo type="max"/>
        <color rgb="FFFCFCFF"/>
        <color rgb="FF63BE7B"/>
      </colorScale>
    </cfRule>
    <cfRule type="colorScale" priority="108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8">
    <cfRule type="colorScale" priority="10848">
      <colorScale>
        <cfvo type="min"/>
        <cfvo type="max"/>
        <color rgb="FFFCFCFF"/>
        <color rgb="FF63BE7B"/>
      </colorScale>
    </cfRule>
    <cfRule type="colorScale" priority="10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8">
    <cfRule type="cellIs" dxfId="2" priority="10850" operator="greaterThan">
      <formula>1</formula>
    </cfRule>
    <cfRule type="colorScale" priority="10851">
      <colorScale>
        <cfvo type="min"/>
        <cfvo type="max"/>
        <color rgb="FFFCFCFF"/>
        <color rgb="FF63BE7B"/>
      </colorScale>
    </cfRule>
    <cfRule type="colorScale" priority="108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8">
    <cfRule type="colorScale" priority="10853">
      <colorScale>
        <cfvo type="min"/>
        <cfvo type="max"/>
        <color rgb="FFFCFCFF"/>
        <color rgb="FF63BE7B"/>
      </colorScale>
    </cfRule>
    <cfRule type="colorScale" priority="108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8">
    <cfRule type="colorScale" priority="10855">
      <colorScale>
        <cfvo type="min"/>
        <cfvo type="max"/>
        <color rgb="FFFCFCFF"/>
        <color rgb="FF63BE7B"/>
      </colorScale>
    </cfRule>
    <cfRule type="colorScale" priority="10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8">
    <cfRule type="cellIs" dxfId="2" priority="10857" operator="greaterThan">
      <formula>1</formula>
    </cfRule>
    <cfRule type="colorScale" priority="10858">
      <colorScale>
        <cfvo type="min"/>
        <cfvo type="max"/>
        <color rgb="FFFCFCFF"/>
        <color rgb="FF63BE7B"/>
      </colorScale>
    </cfRule>
    <cfRule type="colorScale" priority="108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8">
    <cfRule type="colorScale" priority="10860">
      <colorScale>
        <cfvo type="min"/>
        <cfvo type="max"/>
        <color rgb="FFFCFCFF"/>
        <color rgb="FF63BE7B"/>
      </colorScale>
    </cfRule>
    <cfRule type="colorScale" priority="108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8">
    <cfRule type="colorScale" priority="10862">
      <colorScale>
        <cfvo type="min"/>
        <cfvo type="max"/>
        <color rgb="FFFCFCFF"/>
        <color rgb="FF63BE7B"/>
      </colorScale>
    </cfRule>
    <cfRule type="colorScale" priority="10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8">
    <cfRule type="cellIs" dxfId="2" priority="10864" operator="greaterThan">
      <formula>1</formula>
    </cfRule>
    <cfRule type="colorScale" priority="10865">
      <colorScale>
        <cfvo type="min"/>
        <cfvo type="max"/>
        <color rgb="FFFCFCFF"/>
        <color rgb="FF63BE7B"/>
      </colorScale>
    </cfRule>
    <cfRule type="colorScale" priority="108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8">
    <cfRule type="colorScale" priority="10867">
      <colorScale>
        <cfvo type="min"/>
        <cfvo type="max"/>
        <color rgb="FFFCFCFF"/>
        <color rgb="FF63BE7B"/>
      </colorScale>
    </cfRule>
    <cfRule type="colorScale" priority="108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8">
    <cfRule type="colorScale" priority="10869">
      <colorScale>
        <cfvo type="min"/>
        <cfvo type="max"/>
        <color rgb="FFFCFCFF"/>
        <color rgb="FF63BE7B"/>
      </colorScale>
    </cfRule>
    <cfRule type="colorScale" priority="10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8">
    <cfRule type="cellIs" dxfId="2" priority="10871" operator="greaterThan">
      <formula>1</formula>
    </cfRule>
    <cfRule type="colorScale" priority="10872">
      <colorScale>
        <cfvo type="min"/>
        <cfvo type="max"/>
        <color rgb="FFFCFCFF"/>
        <color rgb="FF63BE7B"/>
      </colorScale>
    </cfRule>
    <cfRule type="colorScale" priority="10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8">
    <cfRule type="colorScale" priority="10874">
      <colorScale>
        <cfvo type="min"/>
        <cfvo type="max"/>
        <color rgb="FFFCFCFF"/>
        <color rgb="FF63BE7B"/>
      </colorScale>
    </cfRule>
    <cfRule type="colorScale" priority="108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8">
    <cfRule type="colorScale" priority="10876">
      <colorScale>
        <cfvo type="min"/>
        <cfvo type="max"/>
        <color rgb="FFFCFCFF"/>
        <color rgb="FF63BE7B"/>
      </colorScale>
    </cfRule>
    <cfRule type="colorScale" priority="10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8">
    <cfRule type="cellIs" dxfId="2" priority="10878" operator="greaterThan">
      <formula>1</formula>
    </cfRule>
    <cfRule type="colorScale" priority="10879">
      <colorScale>
        <cfvo type="min"/>
        <cfvo type="max"/>
        <color rgb="FFFCFCFF"/>
        <color rgb="FF63BE7B"/>
      </colorScale>
    </cfRule>
    <cfRule type="colorScale" priority="108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8">
    <cfRule type="colorScale" priority="10881">
      <colorScale>
        <cfvo type="min"/>
        <cfvo type="max"/>
        <color rgb="FFFCFCFF"/>
        <color rgb="FF63BE7B"/>
      </colorScale>
    </cfRule>
    <cfRule type="colorScale" priority="108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8">
    <cfRule type="colorScale" priority="10883">
      <colorScale>
        <cfvo type="min"/>
        <cfvo type="max"/>
        <color rgb="FFFCFCFF"/>
        <color rgb="FF63BE7B"/>
      </colorScale>
    </cfRule>
    <cfRule type="colorScale" priority="108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8">
    <cfRule type="cellIs" dxfId="2" priority="10885" operator="greaterThan">
      <formula>1</formula>
    </cfRule>
    <cfRule type="colorScale" priority="10886">
      <colorScale>
        <cfvo type="min"/>
        <cfvo type="max"/>
        <color rgb="FFFCFCFF"/>
        <color rgb="FF63BE7B"/>
      </colorScale>
    </cfRule>
    <cfRule type="colorScale" priority="108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8">
    <cfRule type="colorScale" priority="10888">
      <colorScale>
        <cfvo type="min"/>
        <cfvo type="max"/>
        <color rgb="FFFCFCFF"/>
        <color rgb="FF63BE7B"/>
      </colorScale>
    </cfRule>
    <cfRule type="colorScale" priority="10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8">
    <cfRule type="colorScale" priority="10890">
      <colorScale>
        <cfvo type="min"/>
        <cfvo type="max"/>
        <color rgb="FFFCFCFF"/>
        <color rgb="FF63BE7B"/>
      </colorScale>
    </cfRule>
    <cfRule type="colorScale" priority="10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8">
    <cfRule type="cellIs" dxfId="2" priority="10892" operator="greaterThan">
      <formula>1</formula>
    </cfRule>
    <cfRule type="colorScale" priority="10893">
      <colorScale>
        <cfvo type="min"/>
        <cfvo type="max"/>
        <color rgb="FFFCFCFF"/>
        <color rgb="FF63BE7B"/>
      </colorScale>
    </cfRule>
    <cfRule type="colorScale" priority="10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8">
    <cfRule type="colorScale" priority="10895">
      <colorScale>
        <cfvo type="min"/>
        <cfvo type="max"/>
        <color rgb="FFFCFCFF"/>
        <color rgb="FF63BE7B"/>
      </colorScale>
    </cfRule>
    <cfRule type="colorScale" priority="10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8">
    <cfRule type="colorScale" priority="10897">
      <colorScale>
        <cfvo type="min"/>
        <cfvo type="max"/>
        <color rgb="FFFCFCFF"/>
        <color rgb="FF63BE7B"/>
      </colorScale>
    </cfRule>
    <cfRule type="colorScale" priority="10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8">
    <cfRule type="cellIs" dxfId="2" priority="10899" operator="greaterThan">
      <formula>1</formula>
    </cfRule>
    <cfRule type="colorScale" priority="10900">
      <colorScale>
        <cfvo type="min"/>
        <cfvo type="max"/>
        <color rgb="FFFCFCFF"/>
        <color rgb="FF63BE7B"/>
      </colorScale>
    </cfRule>
    <cfRule type="colorScale" priority="10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8">
    <cfRule type="colorScale" priority="10902">
      <colorScale>
        <cfvo type="min"/>
        <cfvo type="max"/>
        <color rgb="FFFCFCFF"/>
        <color rgb="FF63BE7B"/>
      </colorScale>
    </cfRule>
    <cfRule type="colorScale" priority="10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8">
    <cfRule type="colorScale" priority="10904">
      <colorScale>
        <cfvo type="min"/>
        <cfvo type="max"/>
        <color rgb="FFFCFCFF"/>
        <color rgb="FF63BE7B"/>
      </colorScale>
    </cfRule>
    <cfRule type="colorScale" priority="109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8">
    <cfRule type="cellIs" dxfId="2" priority="10906" operator="greaterThan">
      <formula>1</formula>
    </cfRule>
    <cfRule type="colorScale" priority="10907">
      <colorScale>
        <cfvo type="min"/>
        <cfvo type="max"/>
        <color rgb="FFFCFCFF"/>
        <color rgb="FF63BE7B"/>
      </colorScale>
    </cfRule>
    <cfRule type="colorScale" priority="10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8">
    <cfRule type="colorScale" priority="10909">
      <colorScale>
        <cfvo type="min"/>
        <cfvo type="max"/>
        <color rgb="FFFCFCFF"/>
        <color rgb="FF63BE7B"/>
      </colorScale>
    </cfRule>
    <cfRule type="colorScale" priority="10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8">
    <cfRule type="colorScale" priority="10911">
      <colorScale>
        <cfvo type="min"/>
        <cfvo type="max"/>
        <color rgb="FFFCFCFF"/>
        <color rgb="FF63BE7B"/>
      </colorScale>
    </cfRule>
    <cfRule type="colorScale" priority="10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8">
    <cfRule type="cellIs" dxfId="2" priority="10913" operator="greaterThan">
      <formula>1</formula>
    </cfRule>
    <cfRule type="colorScale" priority="10914">
      <colorScale>
        <cfvo type="min"/>
        <cfvo type="max"/>
        <color rgb="FFFCFCFF"/>
        <color rgb="FF63BE7B"/>
      </colorScale>
    </cfRule>
    <cfRule type="colorScale" priority="10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8">
    <cfRule type="colorScale" priority="10916">
      <colorScale>
        <cfvo type="min"/>
        <cfvo type="max"/>
        <color rgb="FFFCFCFF"/>
        <color rgb="FF63BE7B"/>
      </colorScale>
    </cfRule>
    <cfRule type="colorScale" priority="10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8">
    <cfRule type="colorScale" priority="10918">
      <colorScale>
        <cfvo type="min"/>
        <cfvo type="max"/>
        <color rgb="FFFCFCFF"/>
        <color rgb="FF63BE7B"/>
      </colorScale>
    </cfRule>
    <cfRule type="colorScale" priority="10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8">
    <cfRule type="cellIs" dxfId="2" priority="10920" operator="greaterThan">
      <formula>1</formula>
    </cfRule>
    <cfRule type="colorScale" priority="10921">
      <colorScale>
        <cfvo type="min"/>
        <cfvo type="max"/>
        <color rgb="FFFCFCFF"/>
        <color rgb="FF63BE7B"/>
      </colorScale>
    </cfRule>
    <cfRule type="colorScale" priority="10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68">
    <cfRule type="cellIs" dxfId="2" priority="10923" operator="greaterThan">
      <formula>1</formula>
    </cfRule>
    <cfRule type="colorScale" priority="10924">
      <colorScale>
        <cfvo type="min"/>
        <cfvo type="max"/>
        <color rgb="FFFCFCFF"/>
        <color rgb="FF63BE7B"/>
      </colorScale>
    </cfRule>
    <cfRule type="colorScale" priority="109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8:HY68">
    <cfRule type="colorScale" priority="10926">
      <colorScale>
        <cfvo type="min"/>
        <cfvo type="max"/>
        <color rgb="FFFCFCFF"/>
        <color rgb="FF63BE7B"/>
      </colorScale>
    </cfRule>
    <cfRule type="colorScale" priority="109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68">
    <cfRule type="colorScale" priority="10928">
      <colorScale>
        <cfvo type="min"/>
        <cfvo type="max"/>
        <color rgb="FFFCFCFF"/>
        <color rgb="FF63BE7B"/>
      </colorScale>
    </cfRule>
    <cfRule type="colorScale" priority="10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8">
    <cfRule type="colorScale" priority="11063">
      <colorScale>
        <cfvo type="min"/>
        <cfvo type="max"/>
        <color rgb="FFFCFCFF"/>
        <color rgb="FF63BE7B"/>
      </colorScale>
    </cfRule>
    <cfRule type="colorScale" priority="110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8">
    <cfRule type="cellIs" dxfId="2" priority="10930" operator="greaterThan">
      <formula>1</formula>
    </cfRule>
    <cfRule type="colorScale" priority="10931">
      <colorScale>
        <cfvo type="min"/>
        <cfvo type="max"/>
        <color rgb="FFFCFCFF"/>
        <color rgb="FF63BE7B"/>
      </colorScale>
    </cfRule>
    <cfRule type="colorScale" priority="109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8">
    <cfRule type="colorScale" priority="10933">
      <colorScale>
        <cfvo type="min"/>
        <cfvo type="max"/>
        <color rgb="FFFCFCFF"/>
        <color rgb="FF63BE7B"/>
      </colorScale>
    </cfRule>
    <cfRule type="colorScale" priority="10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8">
    <cfRule type="colorScale" priority="11059">
      <colorScale>
        <cfvo type="min"/>
        <cfvo type="max"/>
        <color rgb="FFFCFCFF"/>
        <color rgb="FF63BE7B"/>
      </colorScale>
    </cfRule>
    <cfRule type="colorScale" priority="110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8">
    <cfRule type="cellIs" dxfId="2" priority="10935" operator="greaterThan">
      <formula>1</formula>
    </cfRule>
    <cfRule type="colorScale" priority="10936">
      <colorScale>
        <cfvo type="min"/>
        <cfvo type="max"/>
        <color rgb="FFFCFCFF"/>
        <color rgb="FF63BE7B"/>
      </colorScale>
    </cfRule>
    <cfRule type="colorScale" priority="109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8">
    <cfRule type="colorScale" priority="10938">
      <colorScale>
        <cfvo type="min"/>
        <cfvo type="max"/>
        <color rgb="FFFCFCFF"/>
        <color rgb="FF63BE7B"/>
      </colorScale>
    </cfRule>
    <cfRule type="colorScale" priority="109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8">
    <cfRule type="colorScale" priority="10940">
      <colorScale>
        <cfvo type="min"/>
        <cfvo type="max"/>
        <color rgb="FFFCFCFF"/>
        <color rgb="FF63BE7B"/>
      </colorScale>
    </cfRule>
    <cfRule type="colorScale" priority="109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8">
    <cfRule type="cellIs" dxfId="2" priority="10942" operator="greaterThan">
      <formula>1</formula>
    </cfRule>
    <cfRule type="colorScale" priority="10943">
      <colorScale>
        <cfvo type="min"/>
        <cfvo type="max"/>
        <color rgb="FFFCFCFF"/>
        <color rgb="FF63BE7B"/>
      </colorScale>
    </cfRule>
    <cfRule type="colorScale" priority="109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8">
    <cfRule type="colorScale" priority="10945">
      <colorScale>
        <cfvo type="min"/>
        <cfvo type="max"/>
        <color rgb="FFFCFCFF"/>
        <color rgb="FF63BE7B"/>
      </colorScale>
    </cfRule>
    <cfRule type="colorScale" priority="109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8">
    <cfRule type="colorScale" priority="10947">
      <colorScale>
        <cfvo type="min"/>
        <cfvo type="max"/>
        <color rgb="FFFCFCFF"/>
        <color rgb="FF63BE7B"/>
      </colorScale>
    </cfRule>
    <cfRule type="colorScale" priority="10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8">
    <cfRule type="cellIs" dxfId="2" priority="10949" operator="greaterThan">
      <formula>1</formula>
    </cfRule>
    <cfRule type="colorScale" priority="10950">
      <colorScale>
        <cfvo type="min"/>
        <cfvo type="max"/>
        <color rgb="FFFCFCFF"/>
        <color rgb="FF63BE7B"/>
      </colorScale>
    </cfRule>
    <cfRule type="colorScale" priority="109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8">
    <cfRule type="colorScale" priority="10952">
      <colorScale>
        <cfvo type="min"/>
        <cfvo type="max"/>
        <color rgb="FFFCFCFF"/>
        <color rgb="FF63BE7B"/>
      </colorScale>
    </cfRule>
    <cfRule type="colorScale" priority="109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8">
    <cfRule type="colorScale" priority="10954">
      <colorScale>
        <cfvo type="min"/>
        <cfvo type="max"/>
        <color rgb="FFFCFCFF"/>
        <color rgb="FF63BE7B"/>
      </colorScale>
    </cfRule>
    <cfRule type="colorScale" priority="109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8">
    <cfRule type="cellIs" dxfId="2" priority="10956" operator="greaterThan">
      <formula>1</formula>
    </cfRule>
    <cfRule type="colorScale" priority="10957">
      <colorScale>
        <cfvo type="min"/>
        <cfvo type="max"/>
        <color rgb="FFFCFCFF"/>
        <color rgb="FF63BE7B"/>
      </colorScale>
    </cfRule>
    <cfRule type="colorScale" priority="109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8">
    <cfRule type="colorScale" priority="10959">
      <colorScale>
        <cfvo type="min"/>
        <cfvo type="max"/>
        <color rgb="FFFCFCFF"/>
        <color rgb="FF63BE7B"/>
      </colorScale>
    </cfRule>
    <cfRule type="colorScale" priority="109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8">
    <cfRule type="colorScale" priority="10961">
      <colorScale>
        <cfvo type="min"/>
        <cfvo type="max"/>
        <color rgb="FFFCFCFF"/>
        <color rgb="FF63BE7B"/>
      </colorScale>
    </cfRule>
    <cfRule type="colorScale" priority="10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8">
    <cfRule type="cellIs" dxfId="2" priority="10963" operator="greaterThan">
      <formula>1</formula>
    </cfRule>
    <cfRule type="colorScale" priority="10964">
      <colorScale>
        <cfvo type="min"/>
        <cfvo type="max"/>
        <color rgb="FFFCFCFF"/>
        <color rgb="FF63BE7B"/>
      </colorScale>
    </cfRule>
    <cfRule type="colorScale" priority="109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8">
    <cfRule type="colorScale" priority="10966">
      <colorScale>
        <cfvo type="min"/>
        <cfvo type="max"/>
        <color rgb="FFFCFCFF"/>
        <color rgb="FF63BE7B"/>
      </colorScale>
    </cfRule>
    <cfRule type="colorScale" priority="109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8">
    <cfRule type="colorScale" priority="10968">
      <colorScale>
        <cfvo type="min"/>
        <cfvo type="max"/>
        <color rgb="FFFCFCFF"/>
        <color rgb="FF63BE7B"/>
      </colorScale>
    </cfRule>
    <cfRule type="colorScale" priority="10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8">
    <cfRule type="cellIs" dxfId="2" priority="10970" operator="greaterThan">
      <formula>1</formula>
    </cfRule>
    <cfRule type="colorScale" priority="10971">
      <colorScale>
        <cfvo type="min"/>
        <cfvo type="max"/>
        <color rgb="FFFCFCFF"/>
        <color rgb="FF63BE7B"/>
      </colorScale>
    </cfRule>
    <cfRule type="colorScale" priority="109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8">
    <cfRule type="colorScale" priority="10973">
      <colorScale>
        <cfvo type="min"/>
        <cfvo type="max"/>
        <color rgb="FFFCFCFF"/>
        <color rgb="FF63BE7B"/>
      </colorScale>
    </cfRule>
    <cfRule type="colorScale" priority="109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8">
    <cfRule type="colorScale" priority="10975">
      <colorScale>
        <cfvo type="min"/>
        <cfvo type="max"/>
        <color rgb="FFFCFCFF"/>
        <color rgb="FF63BE7B"/>
      </colorScale>
    </cfRule>
    <cfRule type="colorScale" priority="109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8">
    <cfRule type="cellIs" dxfId="2" priority="10977" operator="greaterThan">
      <formula>1</formula>
    </cfRule>
    <cfRule type="colorScale" priority="10978">
      <colorScale>
        <cfvo type="min"/>
        <cfvo type="max"/>
        <color rgb="FFFCFCFF"/>
        <color rgb="FF63BE7B"/>
      </colorScale>
    </cfRule>
    <cfRule type="colorScale" priority="109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8">
    <cfRule type="colorScale" priority="10980">
      <colorScale>
        <cfvo type="min"/>
        <cfvo type="max"/>
        <color rgb="FFFCFCFF"/>
        <color rgb="FF63BE7B"/>
      </colorScale>
    </cfRule>
    <cfRule type="colorScale" priority="109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8">
    <cfRule type="colorScale" priority="10982">
      <colorScale>
        <cfvo type="min"/>
        <cfvo type="max"/>
        <color rgb="FFFCFCFF"/>
        <color rgb="FF63BE7B"/>
      </colorScale>
    </cfRule>
    <cfRule type="colorScale" priority="10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8">
    <cfRule type="cellIs" dxfId="2" priority="10984" operator="greaterThan">
      <formula>1</formula>
    </cfRule>
    <cfRule type="colorScale" priority="10985">
      <colorScale>
        <cfvo type="min"/>
        <cfvo type="max"/>
        <color rgb="FFFCFCFF"/>
        <color rgb="FF63BE7B"/>
      </colorScale>
    </cfRule>
    <cfRule type="colorScale" priority="109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8">
    <cfRule type="colorScale" priority="10987">
      <colorScale>
        <cfvo type="min"/>
        <cfvo type="max"/>
        <color rgb="FFFCFCFF"/>
        <color rgb="FF63BE7B"/>
      </colorScale>
    </cfRule>
    <cfRule type="colorScale" priority="109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8">
    <cfRule type="colorScale" priority="10989">
      <colorScale>
        <cfvo type="min"/>
        <cfvo type="max"/>
        <color rgb="FFFCFCFF"/>
        <color rgb="FF63BE7B"/>
      </colorScale>
    </cfRule>
    <cfRule type="colorScale" priority="10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8">
    <cfRule type="cellIs" dxfId="2" priority="10991" operator="greaterThan">
      <formula>1</formula>
    </cfRule>
    <cfRule type="colorScale" priority="10992">
      <colorScale>
        <cfvo type="min"/>
        <cfvo type="max"/>
        <color rgb="FFFCFCFF"/>
        <color rgb="FF63BE7B"/>
      </colorScale>
    </cfRule>
    <cfRule type="colorScale" priority="109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8">
    <cfRule type="colorScale" priority="10994">
      <colorScale>
        <cfvo type="min"/>
        <cfvo type="max"/>
        <color rgb="FFFCFCFF"/>
        <color rgb="FF63BE7B"/>
      </colorScale>
    </cfRule>
    <cfRule type="colorScale" priority="109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8">
    <cfRule type="colorScale" priority="10996">
      <colorScale>
        <cfvo type="min"/>
        <cfvo type="max"/>
        <color rgb="FFFCFCFF"/>
        <color rgb="FF63BE7B"/>
      </colorScale>
    </cfRule>
    <cfRule type="colorScale" priority="10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8">
    <cfRule type="cellIs" dxfId="2" priority="10998" operator="greaterThan">
      <formula>1</formula>
    </cfRule>
    <cfRule type="colorScale" priority="10999">
      <colorScale>
        <cfvo type="min"/>
        <cfvo type="max"/>
        <color rgb="FFFCFCFF"/>
        <color rgb="FF63BE7B"/>
      </colorScale>
    </cfRule>
    <cfRule type="colorScale" priority="110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8">
    <cfRule type="colorScale" priority="11001">
      <colorScale>
        <cfvo type="min"/>
        <cfvo type="max"/>
        <color rgb="FFFCFCFF"/>
        <color rgb="FF63BE7B"/>
      </colorScale>
    </cfRule>
    <cfRule type="colorScale" priority="110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8">
    <cfRule type="colorScale" priority="11003">
      <colorScale>
        <cfvo type="min"/>
        <cfvo type="max"/>
        <color rgb="FFFCFCFF"/>
        <color rgb="FF63BE7B"/>
      </colorScale>
    </cfRule>
    <cfRule type="colorScale" priority="11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8">
    <cfRule type="cellIs" dxfId="2" priority="11005" operator="greaterThan">
      <formula>1</formula>
    </cfRule>
    <cfRule type="colorScale" priority="11006">
      <colorScale>
        <cfvo type="min"/>
        <cfvo type="max"/>
        <color rgb="FFFCFCFF"/>
        <color rgb="FF63BE7B"/>
      </colorScale>
    </cfRule>
    <cfRule type="colorScale" priority="110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8">
    <cfRule type="colorScale" priority="11008">
      <colorScale>
        <cfvo type="min"/>
        <cfvo type="max"/>
        <color rgb="FFFCFCFF"/>
        <color rgb="FF63BE7B"/>
      </colorScale>
    </cfRule>
    <cfRule type="colorScale" priority="110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8">
    <cfRule type="colorScale" priority="11010">
      <colorScale>
        <cfvo type="min"/>
        <cfvo type="max"/>
        <color rgb="FFFCFCFF"/>
        <color rgb="FF63BE7B"/>
      </colorScale>
    </cfRule>
    <cfRule type="colorScale" priority="110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8">
    <cfRule type="cellIs" dxfId="2" priority="11012" operator="greaterThan">
      <formula>1</formula>
    </cfRule>
    <cfRule type="colorScale" priority="11013">
      <colorScale>
        <cfvo type="min"/>
        <cfvo type="max"/>
        <color rgb="FFFCFCFF"/>
        <color rgb="FF63BE7B"/>
      </colorScale>
    </cfRule>
    <cfRule type="colorScale" priority="110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8">
    <cfRule type="colorScale" priority="11015">
      <colorScale>
        <cfvo type="min"/>
        <cfvo type="max"/>
        <color rgb="FFFCFCFF"/>
        <color rgb="FF63BE7B"/>
      </colorScale>
    </cfRule>
    <cfRule type="colorScale" priority="110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8">
    <cfRule type="colorScale" priority="11017">
      <colorScale>
        <cfvo type="min"/>
        <cfvo type="max"/>
        <color rgb="FFFCFCFF"/>
        <color rgb="FF63BE7B"/>
      </colorScale>
    </cfRule>
    <cfRule type="colorScale" priority="11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8">
    <cfRule type="cellIs" dxfId="2" priority="11019" operator="greaterThan">
      <formula>1</formula>
    </cfRule>
    <cfRule type="colorScale" priority="11020">
      <colorScale>
        <cfvo type="min"/>
        <cfvo type="max"/>
        <color rgb="FFFCFCFF"/>
        <color rgb="FF63BE7B"/>
      </colorScale>
    </cfRule>
    <cfRule type="colorScale" priority="110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8">
    <cfRule type="colorScale" priority="11022">
      <colorScale>
        <cfvo type="min"/>
        <cfvo type="max"/>
        <color rgb="FFFCFCFF"/>
        <color rgb="FF63BE7B"/>
      </colorScale>
    </cfRule>
    <cfRule type="colorScale" priority="110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8">
    <cfRule type="colorScale" priority="11024">
      <colorScale>
        <cfvo type="min"/>
        <cfvo type="max"/>
        <color rgb="FFFCFCFF"/>
        <color rgb="FF63BE7B"/>
      </colorScale>
    </cfRule>
    <cfRule type="colorScale" priority="110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8">
    <cfRule type="cellIs" dxfId="2" priority="11026" operator="greaterThan">
      <formula>1</formula>
    </cfRule>
    <cfRule type="colorScale" priority="11027">
      <colorScale>
        <cfvo type="min"/>
        <cfvo type="max"/>
        <color rgb="FFFCFCFF"/>
        <color rgb="FF63BE7B"/>
      </colorScale>
    </cfRule>
    <cfRule type="colorScale" priority="110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8">
    <cfRule type="colorScale" priority="11029">
      <colorScale>
        <cfvo type="min"/>
        <cfvo type="max"/>
        <color rgb="FFFCFCFF"/>
        <color rgb="FF63BE7B"/>
      </colorScale>
    </cfRule>
    <cfRule type="colorScale" priority="110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8">
    <cfRule type="colorScale" priority="11031">
      <colorScale>
        <cfvo type="min"/>
        <cfvo type="max"/>
        <color rgb="FFFCFCFF"/>
        <color rgb="FF63BE7B"/>
      </colorScale>
    </cfRule>
    <cfRule type="colorScale" priority="110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8">
    <cfRule type="cellIs" dxfId="2" priority="11033" operator="greaterThan">
      <formula>1</formula>
    </cfRule>
    <cfRule type="colorScale" priority="11034">
      <colorScale>
        <cfvo type="min"/>
        <cfvo type="max"/>
        <color rgb="FFFCFCFF"/>
        <color rgb="FF63BE7B"/>
      </colorScale>
    </cfRule>
    <cfRule type="colorScale" priority="110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8">
    <cfRule type="colorScale" priority="11036">
      <colorScale>
        <cfvo type="min"/>
        <cfvo type="max"/>
        <color rgb="FFFCFCFF"/>
        <color rgb="FF63BE7B"/>
      </colorScale>
    </cfRule>
    <cfRule type="colorScale" priority="110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8">
    <cfRule type="colorScale" priority="11038">
      <colorScale>
        <cfvo type="min"/>
        <cfvo type="max"/>
        <color rgb="FFFCFCFF"/>
        <color rgb="FF63BE7B"/>
      </colorScale>
    </cfRule>
    <cfRule type="colorScale" priority="110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8">
    <cfRule type="cellIs" dxfId="2" priority="11040" operator="greaterThan">
      <formula>1</formula>
    </cfRule>
    <cfRule type="colorScale" priority="11041">
      <colorScale>
        <cfvo type="min"/>
        <cfvo type="max"/>
        <color rgb="FFFCFCFF"/>
        <color rgb="FF63BE7B"/>
      </colorScale>
    </cfRule>
    <cfRule type="colorScale" priority="110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8">
    <cfRule type="colorScale" priority="11043">
      <colorScale>
        <cfvo type="min"/>
        <cfvo type="max"/>
        <color rgb="FFFCFCFF"/>
        <color rgb="FF63BE7B"/>
      </colorScale>
    </cfRule>
    <cfRule type="colorScale" priority="110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8">
    <cfRule type="colorScale" priority="11045">
      <colorScale>
        <cfvo type="min"/>
        <cfvo type="max"/>
        <color rgb="FFFCFCFF"/>
        <color rgb="FF63BE7B"/>
      </colorScale>
    </cfRule>
    <cfRule type="colorScale" priority="110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8">
    <cfRule type="cellIs" dxfId="2" priority="11047" operator="greaterThan">
      <formula>1</formula>
    </cfRule>
    <cfRule type="colorScale" priority="11048">
      <colorScale>
        <cfvo type="min"/>
        <cfvo type="max"/>
        <color rgb="FFFCFCFF"/>
        <color rgb="FF63BE7B"/>
      </colorScale>
    </cfRule>
    <cfRule type="colorScale" priority="110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8">
    <cfRule type="colorScale" priority="11050">
      <colorScale>
        <cfvo type="min"/>
        <cfvo type="max"/>
        <color rgb="FFFCFCFF"/>
        <color rgb="FF63BE7B"/>
      </colorScale>
    </cfRule>
    <cfRule type="colorScale" priority="11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8">
    <cfRule type="colorScale" priority="11052">
      <colorScale>
        <cfvo type="min"/>
        <cfvo type="max"/>
        <color rgb="FFFCFCFF"/>
        <color rgb="FF63BE7B"/>
      </colorScale>
    </cfRule>
    <cfRule type="colorScale" priority="11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8">
    <cfRule type="cellIs" dxfId="2" priority="11054" operator="greaterThan">
      <formula>1</formula>
    </cfRule>
    <cfRule type="colorScale" priority="11055">
      <colorScale>
        <cfvo type="min"/>
        <cfvo type="max"/>
        <color rgb="FFFCFCFF"/>
        <color rgb="FF63BE7B"/>
      </colorScale>
    </cfRule>
    <cfRule type="colorScale" priority="110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68:LB68">
    <cfRule type="cellIs" dxfId="2" priority="10761" operator="greaterThan">
      <formula>0.31</formula>
    </cfRule>
    <cfRule type="cellIs" dxfId="2" priority="10762" operator="greaterThan">
      <formula>0.31</formula>
    </cfRule>
    <cfRule type="cellIs" dxfId="2" priority="10763" operator="greaterThan">
      <formula>0.31</formula>
    </cfRule>
    <cfRule type="cellIs" dxfId="2" priority="10764" operator="greaterThan">
      <formula>0.3</formula>
    </cfRule>
    <cfRule type="cellIs" dxfId="2" priority="10765" operator="greaterThan">
      <formula>1</formula>
    </cfRule>
    <cfRule type="cellIs" dxfId="5" priority="10766" operator="equal">
      <formula>0</formula>
    </cfRule>
  </conditionalFormatting>
  <conditionalFormatting sqref="LH68:LI68">
    <cfRule type="containsText" dxfId="0" priority="4987" operator="between" text=" ">
      <formula>NOT(ISERROR(SEARCH(" ",LH68)))</formula>
    </cfRule>
    <cfRule type="containsText" dxfId="1" priority="4988" operator="between" text=" ">
      <formula>NOT(ISERROR(SEARCH(" ",LH68)))</formula>
    </cfRule>
  </conditionalFormatting>
  <conditionalFormatting sqref="X69">
    <cfRule type="colorScale" priority="8770">
      <colorScale>
        <cfvo type="min"/>
        <cfvo type="max"/>
        <color rgb="FFFCFCFF"/>
        <color rgb="FF63BE7B"/>
      </colorScale>
    </cfRule>
    <cfRule type="colorScale" priority="87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69">
    <cfRule type="cellIs" dxfId="2" priority="8763" operator="equal">
      <formula>0</formula>
    </cfRule>
    <cfRule type="cellIs" dxfId="2" priority="8764" operator="greaterThan">
      <formula>1</formula>
    </cfRule>
    <cfRule type="containsText" dxfId="0" priority="8765" operator="between" text=" ">
      <formula>NOT(ISERROR(SEARCH(" ",AI69)))</formula>
    </cfRule>
    <cfRule type="containsText" dxfId="1" priority="8766" operator="between" text=" ">
      <formula>NOT(ISERROR(SEARCH(" ",AI69)))</formula>
    </cfRule>
  </conditionalFormatting>
  <conditionalFormatting sqref="AJ69:AL69">
    <cfRule type="cellIs" dxfId="4" priority="8757" operator="equal">
      <formula>0</formula>
    </cfRule>
    <cfRule type="cellIs" dxfId="2" priority="8758" operator="equal">
      <formula>0</formula>
    </cfRule>
    <cfRule type="cellIs" dxfId="2" priority="8759" operator="greaterThan">
      <formula>1</formula>
    </cfRule>
    <cfRule type="containsText" dxfId="0" priority="8760" operator="between" text=" ">
      <formula>NOT(ISERROR(SEARCH(" ",AJ69)))</formula>
    </cfRule>
    <cfRule type="containsText" dxfId="1" priority="8761" operator="between" text=" ">
      <formula>NOT(ISERROR(SEARCH(" ",AJ69)))</formula>
    </cfRule>
  </conditionalFormatting>
  <conditionalFormatting sqref="AU69">
    <cfRule type="cellIs" dxfId="4" priority="8743" operator="equal">
      <formula>0</formula>
    </cfRule>
    <cfRule type="containsText" dxfId="0" priority="8744" operator="between" text=" ">
      <formula>NOT(ISERROR(SEARCH(" ",AU69)))</formula>
    </cfRule>
    <cfRule type="containsText" dxfId="1" priority="8745" operator="between" text=" ">
      <formula>NOT(ISERROR(SEARCH(" ",AU69)))</formula>
    </cfRule>
  </conditionalFormatting>
  <conditionalFormatting sqref="AV69">
    <cfRule type="cellIs" dxfId="4" priority="8790" operator="equal">
      <formula>0</formula>
    </cfRule>
    <cfRule type="containsText" dxfId="0" priority="8793" operator="between" text=" ">
      <formula>NOT(ISERROR(SEARCH(" ",AV69)))</formula>
    </cfRule>
    <cfRule type="containsText" dxfId="1" priority="8794" operator="between" text=" ">
      <formula>NOT(ISERROR(SEARCH(" ",AV69)))</formula>
    </cfRule>
  </conditionalFormatting>
  <conditionalFormatting sqref="AW69">
    <cfRule type="cellIs" dxfId="2" priority="8775" operator="greaterThan">
      <formula>1</formula>
    </cfRule>
    <cfRule type="containsText" dxfId="0" priority="8776" operator="between" text=" ">
      <formula>NOT(ISERROR(SEARCH(" ",AW69)))</formula>
    </cfRule>
    <cfRule type="containsText" dxfId="1" priority="8777" operator="between" text=" ">
      <formula>NOT(ISERROR(SEARCH(" ",AW69)))</formula>
    </cfRule>
  </conditionalFormatting>
  <conditionalFormatting sqref="AX69">
    <cfRule type="containsText" dxfId="0" priority="8753" operator="between" text=" ">
      <formula>NOT(ISERROR(SEARCH(" ",AX69)))</formula>
    </cfRule>
    <cfRule type="containsText" dxfId="1" priority="8754" operator="between" text=" ">
      <formula>NOT(ISERROR(SEARCH(" ",AX69)))</formula>
    </cfRule>
  </conditionalFormatting>
  <conditionalFormatting sqref="BA69">
    <cfRule type="containsText" dxfId="0" priority="1023" operator="between" text=" ">
      <formula>NOT(ISERROR(SEARCH(" ",BA69)))</formula>
    </cfRule>
    <cfRule type="containsText" dxfId="1" priority="1024" operator="between" text=" ">
      <formula>NOT(ISERROR(SEARCH(" ",BA69)))</formula>
    </cfRule>
  </conditionalFormatting>
  <conditionalFormatting sqref="BI69">
    <cfRule type="containsText" dxfId="0" priority="5011" operator="between" text=" ">
      <formula>NOT(ISERROR(SEARCH(" ",BI69)))</formula>
    </cfRule>
    <cfRule type="containsText" dxfId="1" priority="5012" operator="between" text=" ">
      <formula>NOT(ISERROR(SEARCH(" ",BI69)))</formula>
    </cfRule>
  </conditionalFormatting>
  <conditionalFormatting sqref="BJ69">
    <cfRule type="containsText" dxfId="0" priority="8739" operator="between" text=" ">
      <formula>NOT(ISERROR(SEARCH(" ",BJ69)))</formula>
    </cfRule>
    <cfRule type="containsText" dxfId="1" priority="8740" operator="between" text=" ">
      <formula>NOT(ISERROR(SEARCH(" ",BJ69)))</formula>
    </cfRule>
  </conditionalFormatting>
  <conditionalFormatting sqref="BL69">
    <cfRule type="containsText" dxfId="0" priority="8737" operator="between" text=" ">
      <formula>NOT(ISERROR(SEARCH(" ",BL69)))</formula>
    </cfRule>
    <cfRule type="containsText" dxfId="1" priority="8738" operator="between" text=" ">
      <formula>NOT(ISERROR(SEARCH(" ",BL69)))</formula>
    </cfRule>
  </conditionalFormatting>
  <conditionalFormatting sqref="BN69:BP69">
    <cfRule type="containsText" dxfId="0" priority="8741" operator="between" text=" ">
      <formula>NOT(ISERROR(SEARCH(" ",BN69)))</formula>
    </cfRule>
    <cfRule type="containsText" dxfId="1" priority="8742" operator="between" text=" ">
      <formula>NOT(ISERROR(SEARCH(" ",BN69)))</formula>
    </cfRule>
  </conditionalFormatting>
  <conditionalFormatting sqref="BT69:BV69">
    <cfRule type="containsText" dxfId="0" priority="8772" operator="between" text=" ">
      <formula>NOT(ISERROR(SEARCH(" ",BT69)))</formula>
    </cfRule>
    <cfRule type="containsText" dxfId="1" priority="8773" operator="between" text=" ">
      <formula>NOT(ISERROR(SEARCH(" ",BT69)))</formula>
    </cfRule>
  </conditionalFormatting>
  <conditionalFormatting sqref="BY69">
    <cfRule type="containsText" dxfId="0" priority="8797" operator="between" text=" ">
      <formula>NOT(ISERROR(SEARCH(" ",BY69)))</formula>
    </cfRule>
    <cfRule type="containsText" dxfId="1" priority="8798" operator="between" text=" ">
      <formula>NOT(ISERROR(SEARCH(" ",BY69)))</formula>
    </cfRule>
  </conditionalFormatting>
  <conditionalFormatting sqref="CA69:CC69">
    <cfRule type="containsText" dxfId="0" priority="8748" operator="between" text=" ">
      <formula>NOT(ISERROR(SEARCH(" ",CA69)))</formula>
    </cfRule>
  </conditionalFormatting>
  <conditionalFormatting sqref="CD69">
    <cfRule type="containsText" dxfId="0" priority="8746" operator="between" text=" ">
      <formula>NOT(ISERROR(SEARCH(" ",CD69)))</formula>
    </cfRule>
  </conditionalFormatting>
  <conditionalFormatting sqref="CF69">
    <cfRule type="containsText" dxfId="0" priority="8747" operator="between" text=" ">
      <formula>NOT(ISERROR(SEARCH(" ",CF69)))</formula>
    </cfRule>
  </conditionalFormatting>
  <conditionalFormatting sqref="CP69">
    <cfRule type="containsText" dxfId="0" priority="63" operator="between" text=" ">
      <formula>NOT(ISERROR(SEARCH(" ",CP69)))</formula>
    </cfRule>
  </conditionalFormatting>
  <conditionalFormatting sqref="CQ69">
    <cfRule type="containsText" dxfId="0" priority="574" operator="between" text=" ">
      <formula>NOT(ISERROR(SEARCH(" ",CQ69)))</formula>
    </cfRule>
  </conditionalFormatting>
  <conditionalFormatting sqref="CS69">
    <cfRule type="cellIs" dxfId="2" priority="6245" operator="equal">
      <formula>1</formula>
    </cfRule>
    <cfRule type="cellIs" dxfId="2" priority="6246" operator="equal">
      <formula>1</formula>
    </cfRule>
  </conditionalFormatting>
  <conditionalFormatting sqref="DG69">
    <cfRule type="cellIs" dxfId="2" priority="926" operator="equal">
      <formula>1</formula>
    </cfRule>
  </conditionalFormatting>
  <conditionalFormatting sqref="DH69:DI69">
    <cfRule type="cellIs" dxfId="2" priority="925" operator="equal">
      <formula>1</formula>
    </cfRule>
  </conditionalFormatting>
  <conditionalFormatting sqref="DL69:DO69">
    <cfRule type="cellIs" dxfId="2" priority="786" operator="equal">
      <formula>1</formula>
    </cfRule>
  </conditionalFormatting>
  <conditionalFormatting sqref="DX69">
    <cfRule type="containsText" dxfId="0" priority="8749" operator="between" text=" ">
      <formula>NOT(ISERROR(SEARCH(" ",DX69)))</formula>
    </cfRule>
    <cfRule type="containsText" dxfId="1" priority="8750" operator="between" text=" ">
      <formula>NOT(ISERROR(SEARCH(" ",DX69)))</formula>
    </cfRule>
    <cfRule type="containsText" dxfId="0" priority="8751" operator="between" text=" ">
      <formula>NOT(ISERROR(SEARCH(" ",DX69)))</formula>
    </cfRule>
    <cfRule type="containsText" dxfId="1" priority="8752" operator="between" text=" ">
      <formula>NOT(ISERROR(SEARCH(" ",DX69)))</formula>
    </cfRule>
  </conditionalFormatting>
  <conditionalFormatting sqref="EA69:EJ69">
    <cfRule type="containsText" dxfId="0" priority="8791" operator="between" text=" ">
      <formula>NOT(ISERROR(SEARCH(" ",EA69)))</formula>
    </cfRule>
    <cfRule type="containsText" dxfId="1" priority="8792" operator="between" text=" ">
      <formula>NOT(ISERROR(SEARCH(" ",EA69)))</formula>
    </cfRule>
  </conditionalFormatting>
  <conditionalFormatting sqref="EL69">
    <cfRule type="cellIs" dxfId="2" priority="8755" operator="equal">
      <formula>0</formula>
    </cfRule>
    <cfRule type="containsText" dxfId="0" priority="8786" operator="between" text=" ">
      <formula>NOT(ISERROR(SEARCH(" ",EL69)))</formula>
    </cfRule>
    <cfRule type="containsText" dxfId="1" priority="8787" operator="between" text=" ">
      <formula>NOT(ISERROR(SEARCH(" ",EL69)))</formula>
    </cfRule>
  </conditionalFormatting>
  <conditionalFormatting sqref="FG69">
    <cfRule type="cellIs" dxfId="2" priority="8799" operator="greaterThan">
      <formula>1</formula>
    </cfRule>
    <cfRule type="colorScale" priority="8800">
      <colorScale>
        <cfvo type="min"/>
        <cfvo type="max"/>
        <color rgb="FFFCFCFF"/>
        <color rgb="FF63BE7B"/>
      </colorScale>
    </cfRule>
    <cfRule type="colorScale" priority="88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9">
    <cfRule type="colorScale" priority="8788">
      <colorScale>
        <cfvo type="min"/>
        <cfvo type="max"/>
        <color rgb="FFFCFCFF"/>
        <color rgb="FF63BE7B"/>
      </colorScale>
    </cfRule>
    <cfRule type="colorScale" priority="87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9:FJ69">
    <cfRule type="colorScale" priority="8802">
      <colorScale>
        <cfvo type="min"/>
        <cfvo type="max"/>
        <color rgb="FFFCFCFF"/>
        <color rgb="FF63BE7B"/>
      </colorScale>
    </cfRule>
    <cfRule type="colorScale" priority="88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9">
    <cfRule type="colorScale" priority="8804">
      <colorScale>
        <cfvo type="min"/>
        <cfvo type="max"/>
        <color rgb="FFFCFCFF"/>
        <color rgb="FF63BE7B"/>
      </colorScale>
    </cfRule>
    <cfRule type="colorScale" priority="88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9">
    <cfRule type="colorScale" priority="9071">
      <colorScale>
        <cfvo type="min"/>
        <cfvo type="max"/>
        <color rgb="FFFCFCFF"/>
        <color rgb="FF63BE7B"/>
      </colorScale>
    </cfRule>
    <cfRule type="colorScale" priority="90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9">
    <cfRule type="cellIs" dxfId="2" priority="8806" operator="greaterThan">
      <formula>1</formula>
    </cfRule>
    <cfRule type="colorScale" priority="8807">
      <colorScale>
        <cfvo type="min"/>
        <cfvo type="max"/>
        <color rgb="FFFCFCFF"/>
        <color rgb="FF63BE7B"/>
      </colorScale>
    </cfRule>
    <cfRule type="colorScale" priority="88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9">
    <cfRule type="colorScale" priority="8809">
      <colorScale>
        <cfvo type="min"/>
        <cfvo type="max"/>
        <color rgb="FFFCFCFF"/>
        <color rgb="FF63BE7B"/>
      </colorScale>
    </cfRule>
    <cfRule type="colorScale" priority="88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9">
    <cfRule type="colorScale" priority="9067">
      <colorScale>
        <cfvo type="min"/>
        <cfvo type="max"/>
        <color rgb="FFFCFCFF"/>
        <color rgb="FF63BE7B"/>
      </colorScale>
    </cfRule>
    <cfRule type="colorScale" priority="90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9">
    <cfRule type="cellIs" dxfId="2" priority="8811" operator="greaterThan">
      <formula>1</formula>
    </cfRule>
    <cfRule type="colorScale" priority="8812">
      <colorScale>
        <cfvo type="min"/>
        <cfvo type="max"/>
        <color rgb="FFFCFCFF"/>
        <color rgb="FF63BE7B"/>
      </colorScale>
    </cfRule>
    <cfRule type="colorScale" priority="88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9">
    <cfRule type="colorScale" priority="8814">
      <colorScale>
        <cfvo type="min"/>
        <cfvo type="max"/>
        <color rgb="FFFCFCFF"/>
        <color rgb="FF63BE7B"/>
      </colorScale>
    </cfRule>
    <cfRule type="colorScale" priority="88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9">
    <cfRule type="colorScale" priority="8816">
      <colorScale>
        <cfvo type="min"/>
        <cfvo type="max"/>
        <color rgb="FFFCFCFF"/>
        <color rgb="FF63BE7B"/>
      </colorScale>
    </cfRule>
    <cfRule type="colorScale" priority="88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9">
    <cfRule type="cellIs" dxfId="2" priority="8818" operator="greaterThan">
      <formula>1</formula>
    </cfRule>
    <cfRule type="colorScale" priority="8819">
      <colorScale>
        <cfvo type="min"/>
        <cfvo type="max"/>
        <color rgb="FFFCFCFF"/>
        <color rgb="FF63BE7B"/>
      </colorScale>
    </cfRule>
    <cfRule type="colorScale" priority="88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9">
    <cfRule type="colorScale" priority="8821">
      <colorScale>
        <cfvo type="min"/>
        <cfvo type="max"/>
        <color rgb="FFFCFCFF"/>
        <color rgb="FF63BE7B"/>
      </colorScale>
    </cfRule>
    <cfRule type="colorScale" priority="88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9">
    <cfRule type="colorScale" priority="8823">
      <colorScale>
        <cfvo type="min"/>
        <cfvo type="max"/>
        <color rgb="FFFCFCFF"/>
        <color rgb="FF63BE7B"/>
      </colorScale>
    </cfRule>
    <cfRule type="colorScale" priority="88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9">
    <cfRule type="cellIs" dxfId="2" priority="8825" operator="greaterThan">
      <formula>1</formula>
    </cfRule>
    <cfRule type="colorScale" priority="8826">
      <colorScale>
        <cfvo type="min"/>
        <cfvo type="max"/>
        <color rgb="FFFCFCFF"/>
        <color rgb="FF63BE7B"/>
      </colorScale>
    </cfRule>
    <cfRule type="colorScale" priority="88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9">
    <cfRule type="colorScale" priority="8828">
      <colorScale>
        <cfvo type="min"/>
        <cfvo type="max"/>
        <color rgb="FFFCFCFF"/>
        <color rgb="FF63BE7B"/>
      </colorScale>
    </cfRule>
    <cfRule type="colorScale" priority="88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9">
    <cfRule type="colorScale" priority="8830">
      <colorScale>
        <cfvo type="min"/>
        <cfvo type="max"/>
        <color rgb="FFFCFCFF"/>
        <color rgb="FF63BE7B"/>
      </colorScale>
    </cfRule>
    <cfRule type="colorScale" priority="88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9">
    <cfRule type="cellIs" dxfId="2" priority="8832" operator="greaterThan">
      <formula>1</formula>
    </cfRule>
    <cfRule type="colorScale" priority="8833">
      <colorScale>
        <cfvo type="min"/>
        <cfvo type="max"/>
        <color rgb="FFFCFCFF"/>
        <color rgb="FF63BE7B"/>
      </colorScale>
    </cfRule>
    <cfRule type="colorScale" priority="88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9">
    <cfRule type="colorScale" priority="8835">
      <colorScale>
        <cfvo type="min"/>
        <cfvo type="max"/>
        <color rgb="FFFCFCFF"/>
        <color rgb="FF63BE7B"/>
      </colorScale>
    </cfRule>
    <cfRule type="colorScale" priority="88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9">
    <cfRule type="colorScale" priority="8837">
      <colorScale>
        <cfvo type="min"/>
        <cfvo type="max"/>
        <color rgb="FFFCFCFF"/>
        <color rgb="FF63BE7B"/>
      </colorScale>
    </cfRule>
    <cfRule type="colorScale" priority="88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9">
    <cfRule type="cellIs" dxfId="2" priority="8839" operator="greaterThan">
      <formula>1</formula>
    </cfRule>
    <cfRule type="colorScale" priority="8840">
      <colorScale>
        <cfvo type="min"/>
        <cfvo type="max"/>
        <color rgb="FFFCFCFF"/>
        <color rgb="FF63BE7B"/>
      </colorScale>
    </cfRule>
    <cfRule type="colorScale" priority="8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9">
    <cfRule type="colorScale" priority="8842">
      <colorScale>
        <cfvo type="min"/>
        <cfvo type="max"/>
        <color rgb="FFFCFCFF"/>
        <color rgb="FF63BE7B"/>
      </colorScale>
    </cfRule>
    <cfRule type="colorScale" priority="88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9">
    <cfRule type="colorScale" priority="8844">
      <colorScale>
        <cfvo type="min"/>
        <cfvo type="max"/>
        <color rgb="FFFCFCFF"/>
        <color rgb="FF63BE7B"/>
      </colorScale>
    </cfRule>
    <cfRule type="colorScale" priority="88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9">
    <cfRule type="cellIs" dxfId="2" priority="8846" operator="greaterThan">
      <formula>1</formula>
    </cfRule>
    <cfRule type="colorScale" priority="8847">
      <colorScale>
        <cfvo type="min"/>
        <cfvo type="max"/>
        <color rgb="FFFCFCFF"/>
        <color rgb="FF63BE7B"/>
      </colorScale>
    </cfRule>
    <cfRule type="colorScale" priority="88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9">
    <cfRule type="colorScale" priority="8849">
      <colorScale>
        <cfvo type="min"/>
        <cfvo type="max"/>
        <color rgb="FFFCFCFF"/>
        <color rgb="FF63BE7B"/>
      </colorScale>
    </cfRule>
    <cfRule type="colorScale" priority="88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9">
    <cfRule type="colorScale" priority="8851">
      <colorScale>
        <cfvo type="min"/>
        <cfvo type="max"/>
        <color rgb="FFFCFCFF"/>
        <color rgb="FF63BE7B"/>
      </colorScale>
    </cfRule>
    <cfRule type="colorScale" priority="88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9">
    <cfRule type="cellIs" dxfId="2" priority="8853" operator="greaterThan">
      <formula>1</formula>
    </cfRule>
    <cfRule type="colorScale" priority="8854">
      <colorScale>
        <cfvo type="min"/>
        <cfvo type="max"/>
        <color rgb="FFFCFCFF"/>
        <color rgb="FF63BE7B"/>
      </colorScale>
    </cfRule>
    <cfRule type="colorScale" priority="88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9">
    <cfRule type="colorScale" priority="8856">
      <colorScale>
        <cfvo type="min"/>
        <cfvo type="max"/>
        <color rgb="FFFCFCFF"/>
        <color rgb="FF63BE7B"/>
      </colorScale>
    </cfRule>
    <cfRule type="colorScale" priority="88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9">
    <cfRule type="colorScale" priority="8858">
      <colorScale>
        <cfvo type="min"/>
        <cfvo type="max"/>
        <color rgb="FFFCFCFF"/>
        <color rgb="FF63BE7B"/>
      </colorScale>
    </cfRule>
    <cfRule type="colorScale" priority="88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9">
    <cfRule type="cellIs" dxfId="2" priority="8860" operator="greaterThan">
      <formula>1</formula>
    </cfRule>
    <cfRule type="colorScale" priority="8861">
      <colorScale>
        <cfvo type="min"/>
        <cfvo type="max"/>
        <color rgb="FFFCFCFF"/>
        <color rgb="FF63BE7B"/>
      </colorScale>
    </cfRule>
    <cfRule type="colorScale" priority="88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9">
    <cfRule type="colorScale" priority="8863">
      <colorScale>
        <cfvo type="min"/>
        <cfvo type="max"/>
        <color rgb="FFFCFCFF"/>
        <color rgb="FF63BE7B"/>
      </colorScale>
    </cfRule>
    <cfRule type="colorScale" priority="88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9">
    <cfRule type="colorScale" priority="8865">
      <colorScale>
        <cfvo type="min"/>
        <cfvo type="max"/>
        <color rgb="FFFCFCFF"/>
        <color rgb="FF63BE7B"/>
      </colorScale>
    </cfRule>
    <cfRule type="colorScale" priority="88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9">
    <cfRule type="cellIs" dxfId="2" priority="8867" operator="greaterThan">
      <formula>1</formula>
    </cfRule>
    <cfRule type="colorScale" priority="8868">
      <colorScale>
        <cfvo type="min"/>
        <cfvo type="max"/>
        <color rgb="FFFCFCFF"/>
        <color rgb="FF63BE7B"/>
      </colorScale>
    </cfRule>
    <cfRule type="colorScale" priority="88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9">
    <cfRule type="colorScale" priority="8870">
      <colorScale>
        <cfvo type="min"/>
        <cfvo type="max"/>
        <color rgb="FFFCFCFF"/>
        <color rgb="FF63BE7B"/>
      </colorScale>
    </cfRule>
    <cfRule type="colorScale" priority="88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9">
    <cfRule type="colorScale" priority="8872">
      <colorScale>
        <cfvo type="min"/>
        <cfvo type="max"/>
        <color rgb="FFFCFCFF"/>
        <color rgb="FF63BE7B"/>
      </colorScale>
    </cfRule>
    <cfRule type="colorScale" priority="8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9">
    <cfRule type="cellIs" dxfId="2" priority="8874" operator="greaterThan">
      <formula>1</formula>
    </cfRule>
    <cfRule type="colorScale" priority="8875">
      <colorScale>
        <cfvo type="min"/>
        <cfvo type="max"/>
        <color rgb="FFFCFCFF"/>
        <color rgb="FF63BE7B"/>
      </colorScale>
    </cfRule>
    <cfRule type="colorScale" priority="88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9">
    <cfRule type="colorScale" priority="8877">
      <colorScale>
        <cfvo type="min"/>
        <cfvo type="max"/>
        <color rgb="FFFCFCFF"/>
        <color rgb="FF63BE7B"/>
      </colorScale>
    </cfRule>
    <cfRule type="colorScale" priority="88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9">
    <cfRule type="colorScale" priority="8879">
      <colorScale>
        <cfvo type="min"/>
        <cfvo type="max"/>
        <color rgb="FFFCFCFF"/>
        <color rgb="FF63BE7B"/>
      </colorScale>
    </cfRule>
    <cfRule type="colorScale" priority="88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9">
    <cfRule type="cellIs" dxfId="2" priority="8881" operator="greaterThan">
      <formula>1</formula>
    </cfRule>
    <cfRule type="colorScale" priority="8882">
      <colorScale>
        <cfvo type="min"/>
        <cfvo type="max"/>
        <color rgb="FFFCFCFF"/>
        <color rgb="FF63BE7B"/>
      </colorScale>
    </cfRule>
    <cfRule type="colorScale" priority="88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9">
    <cfRule type="colorScale" priority="8884">
      <colorScale>
        <cfvo type="min"/>
        <cfvo type="max"/>
        <color rgb="FFFCFCFF"/>
        <color rgb="FF63BE7B"/>
      </colorScale>
    </cfRule>
    <cfRule type="colorScale" priority="88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9">
    <cfRule type="colorScale" priority="8886">
      <colorScale>
        <cfvo type="min"/>
        <cfvo type="max"/>
        <color rgb="FFFCFCFF"/>
        <color rgb="FF63BE7B"/>
      </colorScale>
    </cfRule>
    <cfRule type="colorScale" priority="88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9">
    <cfRule type="cellIs" dxfId="2" priority="8888" operator="greaterThan">
      <formula>1</formula>
    </cfRule>
    <cfRule type="colorScale" priority="8889">
      <colorScale>
        <cfvo type="min"/>
        <cfvo type="max"/>
        <color rgb="FFFCFCFF"/>
        <color rgb="FF63BE7B"/>
      </colorScale>
    </cfRule>
    <cfRule type="colorScale" priority="88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9">
    <cfRule type="colorScale" priority="8891">
      <colorScale>
        <cfvo type="min"/>
        <cfvo type="max"/>
        <color rgb="FFFCFCFF"/>
        <color rgb="FF63BE7B"/>
      </colorScale>
    </cfRule>
    <cfRule type="colorScale" priority="88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9">
    <cfRule type="colorScale" priority="8893">
      <colorScale>
        <cfvo type="min"/>
        <cfvo type="max"/>
        <color rgb="FFFCFCFF"/>
        <color rgb="FF63BE7B"/>
      </colorScale>
    </cfRule>
    <cfRule type="colorScale" priority="8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9">
    <cfRule type="cellIs" dxfId="2" priority="8895" operator="greaterThan">
      <formula>1</formula>
    </cfRule>
    <cfRule type="colorScale" priority="8896">
      <colorScale>
        <cfvo type="min"/>
        <cfvo type="max"/>
        <color rgb="FFFCFCFF"/>
        <color rgb="FF63BE7B"/>
      </colorScale>
    </cfRule>
    <cfRule type="colorScale" priority="88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9">
    <cfRule type="colorScale" priority="8898">
      <colorScale>
        <cfvo type="min"/>
        <cfvo type="max"/>
        <color rgb="FFFCFCFF"/>
        <color rgb="FF63BE7B"/>
      </colorScale>
    </cfRule>
    <cfRule type="colorScale" priority="88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9">
    <cfRule type="colorScale" priority="8900">
      <colorScale>
        <cfvo type="min"/>
        <cfvo type="max"/>
        <color rgb="FFFCFCFF"/>
        <color rgb="FF63BE7B"/>
      </colorScale>
    </cfRule>
    <cfRule type="colorScale" priority="8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9">
    <cfRule type="cellIs" dxfId="2" priority="8902" operator="greaterThan">
      <formula>1</formula>
    </cfRule>
    <cfRule type="colorScale" priority="8903">
      <colorScale>
        <cfvo type="min"/>
        <cfvo type="max"/>
        <color rgb="FFFCFCFF"/>
        <color rgb="FF63BE7B"/>
      </colorScale>
    </cfRule>
    <cfRule type="colorScale" priority="89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9">
    <cfRule type="colorScale" priority="8905">
      <colorScale>
        <cfvo type="min"/>
        <cfvo type="max"/>
        <color rgb="FFFCFCFF"/>
        <color rgb="FF63BE7B"/>
      </colorScale>
    </cfRule>
    <cfRule type="colorScale" priority="89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9">
    <cfRule type="colorScale" priority="8907">
      <colorScale>
        <cfvo type="min"/>
        <cfvo type="max"/>
        <color rgb="FFFCFCFF"/>
        <color rgb="FF63BE7B"/>
      </colorScale>
    </cfRule>
    <cfRule type="colorScale" priority="8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9">
    <cfRule type="cellIs" dxfId="2" priority="8909" operator="greaterThan">
      <formula>1</formula>
    </cfRule>
    <cfRule type="colorScale" priority="8910">
      <colorScale>
        <cfvo type="min"/>
        <cfvo type="max"/>
        <color rgb="FFFCFCFF"/>
        <color rgb="FF63BE7B"/>
      </colorScale>
    </cfRule>
    <cfRule type="colorScale" priority="89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9">
    <cfRule type="colorScale" priority="8912">
      <colorScale>
        <cfvo type="min"/>
        <cfvo type="max"/>
        <color rgb="FFFCFCFF"/>
        <color rgb="FF63BE7B"/>
      </colorScale>
    </cfRule>
    <cfRule type="colorScale" priority="89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9">
    <cfRule type="colorScale" priority="8914">
      <colorScale>
        <cfvo type="min"/>
        <cfvo type="max"/>
        <color rgb="FFFCFCFF"/>
        <color rgb="FF63BE7B"/>
      </colorScale>
    </cfRule>
    <cfRule type="colorScale" priority="8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9">
    <cfRule type="cellIs" dxfId="2" priority="8916" operator="greaterThan">
      <formula>1</formula>
    </cfRule>
    <cfRule type="colorScale" priority="8917">
      <colorScale>
        <cfvo type="min"/>
        <cfvo type="max"/>
        <color rgb="FFFCFCFF"/>
        <color rgb="FF63BE7B"/>
      </colorScale>
    </cfRule>
    <cfRule type="colorScale" priority="8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9">
    <cfRule type="colorScale" priority="8919">
      <colorScale>
        <cfvo type="min"/>
        <cfvo type="max"/>
        <color rgb="FFFCFCFF"/>
        <color rgb="FF63BE7B"/>
      </colorScale>
    </cfRule>
    <cfRule type="colorScale" priority="8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9">
    <cfRule type="colorScale" priority="8921">
      <colorScale>
        <cfvo type="min"/>
        <cfvo type="max"/>
        <color rgb="FFFCFCFF"/>
        <color rgb="FF63BE7B"/>
      </colorScale>
    </cfRule>
    <cfRule type="colorScale" priority="8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9">
    <cfRule type="cellIs" dxfId="2" priority="8923" operator="greaterThan">
      <formula>1</formula>
    </cfRule>
    <cfRule type="colorScale" priority="8924">
      <colorScale>
        <cfvo type="min"/>
        <cfvo type="max"/>
        <color rgb="FFFCFCFF"/>
        <color rgb="FF63BE7B"/>
      </colorScale>
    </cfRule>
    <cfRule type="colorScale" priority="89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9">
    <cfRule type="colorScale" priority="8926">
      <colorScale>
        <cfvo type="min"/>
        <cfvo type="max"/>
        <color rgb="FFFCFCFF"/>
        <color rgb="FF63BE7B"/>
      </colorScale>
    </cfRule>
    <cfRule type="colorScale" priority="89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9">
    <cfRule type="colorScale" priority="8928">
      <colorScale>
        <cfvo type="min"/>
        <cfvo type="max"/>
        <color rgb="FFFCFCFF"/>
        <color rgb="FF63BE7B"/>
      </colorScale>
    </cfRule>
    <cfRule type="colorScale" priority="8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9">
    <cfRule type="cellIs" dxfId="2" priority="8930" operator="greaterThan">
      <formula>1</formula>
    </cfRule>
    <cfRule type="colorScale" priority="8931">
      <colorScale>
        <cfvo type="min"/>
        <cfvo type="max"/>
        <color rgb="FFFCFCFF"/>
        <color rgb="FF63BE7B"/>
      </colorScale>
    </cfRule>
    <cfRule type="colorScale" priority="89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69">
    <cfRule type="cellIs" dxfId="2" priority="8933" operator="greaterThan">
      <formula>1</formula>
    </cfRule>
    <cfRule type="colorScale" priority="8934">
      <colorScale>
        <cfvo type="min"/>
        <cfvo type="max"/>
        <color rgb="FFFCFCFF"/>
        <color rgb="FF63BE7B"/>
      </colorScale>
    </cfRule>
    <cfRule type="colorScale" priority="89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9:HY69">
    <cfRule type="colorScale" priority="8936">
      <colorScale>
        <cfvo type="min"/>
        <cfvo type="max"/>
        <color rgb="FFFCFCFF"/>
        <color rgb="FF63BE7B"/>
      </colorScale>
    </cfRule>
    <cfRule type="colorScale" priority="89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69">
    <cfRule type="colorScale" priority="8938">
      <colorScale>
        <cfvo type="min"/>
        <cfvo type="max"/>
        <color rgb="FFFCFCFF"/>
        <color rgb="FF63BE7B"/>
      </colorScale>
    </cfRule>
    <cfRule type="colorScale" priority="89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9">
    <cfRule type="colorScale" priority="9073">
      <colorScale>
        <cfvo type="min"/>
        <cfvo type="max"/>
        <color rgb="FFFCFCFF"/>
        <color rgb="FF63BE7B"/>
      </colorScale>
    </cfRule>
    <cfRule type="colorScale" priority="90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9">
    <cfRule type="cellIs" dxfId="2" priority="8940" operator="greaterThan">
      <formula>1</formula>
    </cfRule>
    <cfRule type="colorScale" priority="8941">
      <colorScale>
        <cfvo type="min"/>
        <cfvo type="max"/>
        <color rgb="FFFCFCFF"/>
        <color rgb="FF63BE7B"/>
      </colorScale>
    </cfRule>
    <cfRule type="colorScale" priority="89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9">
    <cfRule type="colorScale" priority="8943">
      <colorScale>
        <cfvo type="min"/>
        <cfvo type="max"/>
        <color rgb="FFFCFCFF"/>
        <color rgb="FF63BE7B"/>
      </colorScale>
    </cfRule>
    <cfRule type="colorScale" priority="89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9">
    <cfRule type="colorScale" priority="9069">
      <colorScale>
        <cfvo type="min"/>
        <cfvo type="max"/>
        <color rgb="FFFCFCFF"/>
        <color rgb="FF63BE7B"/>
      </colorScale>
    </cfRule>
    <cfRule type="colorScale" priority="90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9">
    <cfRule type="cellIs" dxfId="2" priority="8945" operator="greaterThan">
      <formula>1</formula>
    </cfRule>
    <cfRule type="colorScale" priority="8946">
      <colorScale>
        <cfvo type="min"/>
        <cfvo type="max"/>
        <color rgb="FFFCFCFF"/>
        <color rgb="FF63BE7B"/>
      </colorScale>
    </cfRule>
    <cfRule type="colorScale" priority="89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9">
    <cfRule type="colorScale" priority="8948">
      <colorScale>
        <cfvo type="min"/>
        <cfvo type="max"/>
        <color rgb="FFFCFCFF"/>
        <color rgb="FF63BE7B"/>
      </colorScale>
    </cfRule>
    <cfRule type="colorScale" priority="89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9">
    <cfRule type="colorScale" priority="8950">
      <colorScale>
        <cfvo type="min"/>
        <cfvo type="max"/>
        <color rgb="FFFCFCFF"/>
        <color rgb="FF63BE7B"/>
      </colorScale>
    </cfRule>
    <cfRule type="colorScale" priority="89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9">
    <cfRule type="cellIs" dxfId="2" priority="8952" operator="greaterThan">
      <formula>1</formula>
    </cfRule>
    <cfRule type="colorScale" priority="8953">
      <colorScale>
        <cfvo type="min"/>
        <cfvo type="max"/>
        <color rgb="FFFCFCFF"/>
        <color rgb="FF63BE7B"/>
      </colorScale>
    </cfRule>
    <cfRule type="colorScale" priority="89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9">
    <cfRule type="colorScale" priority="8955">
      <colorScale>
        <cfvo type="min"/>
        <cfvo type="max"/>
        <color rgb="FFFCFCFF"/>
        <color rgb="FF63BE7B"/>
      </colorScale>
    </cfRule>
    <cfRule type="colorScale" priority="89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9">
    <cfRule type="colorScale" priority="8957">
      <colorScale>
        <cfvo type="min"/>
        <cfvo type="max"/>
        <color rgb="FFFCFCFF"/>
        <color rgb="FF63BE7B"/>
      </colorScale>
    </cfRule>
    <cfRule type="colorScale" priority="89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9">
    <cfRule type="cellIs" dxfId="2" priority="8959" operator="greaterThan">
      <formula>1</formula>
    </cfRule>
    <cfRule type="colorScale" priority="8960">
      <colorScale>
        <cfvo type="min"/>
        <cfvo type="max"/>
        <color rgb="FFFCFCFF"/>
        <color rgb="FF63BE7B"/>
      </colorScale>
    </cfRule>
    <cfRule type="colorScale" priority="89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9">
    <cfRule type="colorScale" priority="8962">
      <colorScale>
        <cfvo type="min"/>
        <cfvo type="max"/>
        <color rgb="FFFCFCFF"/>
        <color rgb="FF63BE7B"/>
      </colorScale>
    </cfRule>
    <cfRule type="colorScale" priority="89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9">
    <cfRule type="colorScale" priority="8964">
      <colorScale>
        <cfvo type="min"/>
        <cfvo type="max"/>
        <color rgb="FFFCFCFF"/>
        <color rgb="FF63BE7B"/>
      </colorScale>
    </cfRule>
    <cfRule type="colorScale" priority="89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9">
    <cfRule type="cellIs" dxfId="2" priority="8966" operator="greaterThan">
      <formula>1</formula>
    </cfRule>
    <cfRule type="colorScale" priority="8967">
      <colorScale>
        <cfvo type="min"/>
        <cfvo type="max"/>
        <color rgb="FFFCFCFF"/>
        <color rgb="FF63BE7B"/>
      </colorScale>
    </cfRule>
    <cfRule type="colorScale" priority="89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9">
    <cfRule type="colorScale" priority="8969">
      <colorScale>
        <cfvo type="min"/>
        <cfvo type="max"/>
        <color rgb="FFFCFCFF"/>
        <color rgb="FF63BE7B"/>
      </colorScale>
    </cfRule>
    <cfRule type="colorScale" priority="89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9">
    <cfRule type="colorScale" priority="8971">
      <colorScale>
        <cfvo type="min"/>
        <cfvo type="max"/>
        <color rgb="FFFCFCFF"/>
        <color rgb="FF63BE7B"/>
      </colorScale>
    </cfRule>
    <cfRule type="colorScale" priority="89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9">
    <cfRule type="cellIs" dxfId="2" priority="8973" operator="greaterThan">
      <formula>1</formula>
    </cfRule>
    <cfRule type="colorScale" priority="8974">
      <colorScale>
        <cfvo type="min"/>
        <cfvo type="max"/>
        <color rgb="FFFCFCFF"/>
        <color rgb="FF63BE7B"/>
      </colorScale>
    </cfRule>
    <cfRule type="colorScale" priority="8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9">
    <cfRule type="colorScale" priority="8976">
      <colorScale>
        <cfvo type="min"/>
        <cfvo type="max"/>
        <color rgb="FFFCFCFF"/>
        <color rgb="FF63BE7B"/>
      </colorScale>
    </cfRule>
    <cfRule type="colorScale" priority="89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9">
    <cfRule type="colorScale" priority="8978">
      <colorScale>
        <cfvo type="min"/>
        <cfvo type="max"/>
        <color rgb="FFFCFCFF"/>
        <color rgb="FF63BE7B"/>
      </colorScale>
    </cfRule>
    <cfRule type="colorScale" priority="89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9">
    <cfRule type="cellIs" dxfId="2" priority="8980" operator="greaterThan">
      <formula>1</formula>
    </cfRule>
    <cfRule type="colorScale" priority="8981">
      <colorScale>
        <cfvo type="min"/>
        <cfvo type="max"/>
        <color rgb="FFFCFCFF"/>
        <color rgb="FF63BE7B"/>
      </colorScale>
    </cfRule>
    <cfRule type="colorScale" priority="89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9">
    <cfRule type="colorScale" priority="8983">
      <colorScale>
        <cfvo type="min"/>
        <cfvo type="max"/>
        <color rgb="FFFCFCFF"/>
        <color rgb="FF63BE7B"/>
      </colorScale>
    </cfRule>
    <cfRule type="colorScale" priority="89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9">
    <cfRule type="colorScale" priority="8985">
      <colorScale>
        <cfvo type="min"/>
        <cfvo type="max"/>
        <color rgb="FFFCFCFF"/>
        <color rgb="FF63BE7B"/>
      </colorScale>
    </cfRule>
    <cfRule type="colorScale" priority="89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9">
    <cfRule type="cellIs" dxfId="2" priority="8987" operator="greaterThan">
      <formula>1</formula>
    </cfRule>
    <cfRule type="colorScale" priority="8988">
      <colorScale>
        <cfvo type="min"/>
        <cfvo type="max"/>
        <color rgb="FFFCFCFF"/>
        <color rgb="FF63BE7B"/>
      </colorScale>
    </cfRule>
    <cfRule type="colorScale" priority="89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9">
    <cfRule type="colorScale" priority="8990">
      <colorScale>
        <cfvo type="min"/>
        <cfvo type="max"/>
        <color rgb="FFFCFCFF"/>
        <color rgb="FF63BE7B"/>
      </colorScale>
    </cfRule>
    <cfRule type="colorScale" priority="89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9">
    <cfRule type="colorScale" priority="8992">
      <colorScale>
        <cfvo type="min"/>
        <cfvo type="max"/>
        <color rgb="FFFCFCFF"/>
        <color rgb="FF63BE7B"/>
      </colorScale>
    </cfRule>
    <cfRule type="colorScale" priority="89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9">
    <cfRule type="cellIs" dxfId="2" priority="8994" operator="greaterThan">
      <formula>1</formula>
    </cfRule>
    <cfRule type="colorScale" priority="8995">
      <colorScale>
        <cfvo type="min"/>
        <cfvo type="max"/>
        <color rgb="FFFCFCFF"/>
        <color rgb="FF63BE7B"/>
      </colorScale>
    </cfRule>
    <cfRule type="colorScale" priority="89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9">
    <cfRule type="colorScale" priority="8997">
      <colorScale>
        <cfvo type="min"/>
        <cfvo type="max"/>
        <color rgb="FFFCFCFF"/>
        <color rgb="FF63BE7B"/>
      </colorScale>
    </cfRule>
    <cfRule type="colorScale" priority="89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9">
    <cfRule type="colorScale" priority="8999">
      <colorScale>
        <cfvo type="min"/>
        <cfvo type="max"/>
        <color rgb="FFFCFCFF"/>
        <color rgb="FF63BE7B"/>
      </colorScale>
    </cfRule>
    <cfRule type="colorScale" priority="90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9">
    <cfRule type="cellIs" dxfId="2" priority="9001" operator="greaterThan">
      <formula>1</formula>
    </cfRule>
    <cfRule type="colorScale" priority="9002">
      <colorScale>
        <cfvo type="min"/>
        <cfvo type="max"/>
        <color rgb="FFFCFCFF"/>
        <color rgb="FF63BE7B"/>
      </colorScale>
    </cfRule>
    <cfRule type="colorScale" priority="90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9">
    <cfRule type="colorScale" priority="9004">
      <colorScale>
        <cfvo type="min"/>
        <cfvo type="max"/>
        <color rgb="FFFCFCFF"/>
        <color rgb="FF63BE7B"/>
      </colorScale>
    </cfRule>
    <cfRule type="colorScale" priority="90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9">
    <cfRule type="colorScale" priority="9006">
      <colorScale>
        <cfvo type="min"/>
        <cfvo type="max"/>
        <color rgb="FFFCFCFF"/>
        <color rgb="FF63BE7B"/>
      </colorScale>
    </cfRule>
    <cfRule type="colorScale" priority="90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9">
    <cfRule type="cellIs" dxfId="2" priority="9008" operator="greaterThan">
      <formula>1</formula>
    </cfRule>
    <cfRule type="colorScale" priority="9009">
      <colorScale>
        <cfvo type="min"/>
        <cfvo type="max"/>
        <color rgb="FFFCFCFF"/>
        <color rgb="FF63BE7B"/>
      </colorScale>
    </cfRule>
    <cfRule type="colorScale" priority="90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9">
    <cfRule type="colorScale" priority="9011">
      <colorScale>
        <cfvo type="min"/>
        <cfvo type="max"/>
        <color rgb="FFFCFCFF"/>
        <color rgb="FF63BE7B"/>
      </colorScale>
    </cfRule>
    <cfRule type="colorScale" priority="90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9">
    <cfRule type="colorScale" priority="9013">
      <colorScale>
        <cfvo type="min"/>
        <cfvo type="max"/>
        <color rgb="FFFCFCFF"/>
        <color rgb="FF63BE7B"/>
      </colorScale>
    </cfRule>
    <cfRule type="colorScale" priority="90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9">
    <cfRule type="cellIs" dxfId="2" priority="9015" operator="greaterThan">
      <formula>1</formula>
    </cfRule>
    <cfRule type="colorScale" priority="9016">
      <colorScale>
        <cfvo type="min"/>
        <cfvo type="max"/>
        <color rgb="FFFCFCFF"/>
        <color rgb="FF63BE7B"/>
      </colorScale>
    </cfRule>
    <cfRule type="colorScale" priority="90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9">
    <cfRule type="colorScale" priority="9018">
      <colorScale>
        <cfvo type="min"/>
        <cfvo type="max"/>
        <color rgb="FFFCFCFF"/>
        <color rgb="FF63BE7B"/>
      </colorScale>
    </cfRule>
    <cfRule type="colorScale" priority="90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9">
    <cfRule type="colorScale" priority="9020">
      <colorScale>
        <cfvo type="min"/>
        <cfvo type="max"/>
        <color rgb="FFFCFCFF"/>
        <color rgb="FF63BE7B"/>
      </colorScale>
    </cfRule>
    <cfRule type="colorScale" priority="90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9">
    <cfRule type="cellIs" dxfId="2" priority="9022" operator="greaterThan">
      <formula>1</formula>
    </cfRule>
    <cfRule type="colorScale" priority="9023">
      <colorScale>
        <cfvo type="min"/>
        <cfvo type="max"/>
        <color rgb="FFFCFCFF"/>
        <color rgb="FF63BE7B"/>
      </colorScale>
    </cfRule>
    <cfRule type="colorScale" priority="90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9">
    <cfRule type="colorScale" priority="9025">
      <colorScale>
        <cfvo type="min"/>
        <cfvo type="max"/>
        <color rgb="FFFCFCFF"/>
        <color rgb="FF63BE7B"/>
      </colorScale>
    </cfRule>
    <cfRule type="colorScale" priority="90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9">
    <cfRule type="colorScale" priority="9027">
      <colorScale>
        <cfvo type="min"/>
        <cfvo type="max"/>
        <color rgb="FFFCFCFF"/>
        <color rgb="FF63BE7B"/>
      </colorScale>
    </cfRule>
    <cfRule type="colorScale" priority="90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9">
    <cfRule type="cellIs" dxfId="2" priority="9029" operator="greaterThan">
      <formula>1</formula>
    </cfRule>
    <cfRule type="colorScale" priority="9030">
      <colorScale>
        <cfvo type="min"/>
        <cfvo type="max"/>
        <color rgb="FFFCFCFF"/>
        <color rgb="FF63BE7B"/>
      </colorScale>
    </cfRule>
    <cfRule type="colorScale" priority="90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9">
    <cfRule type="colorScale" priority="9032">
      <colorScale>
        <cfvo type="min"/>
        <cfvo type="max"/>
        <color rgb="FFFCFCFF"/>
        <color rgb="FF63BE7B"/>
      </colorScale>
    </cfRule>
    <cfRule type="colorScale" priority="90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9">
    <cfRule type="colorScale" priority="9034">
      <colorScale>
        <cfvo type="min"/>
        <cfvo type="max"/>
        <color rgb="FFFCFCFF"/>
        <color rgb="FF63BE7B"/>
      </colorScale>
    </cfRule>
    <cfRule type="colorScale" priority="90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9">
    <cfRule type="cellIs" dxfId="2" priority="9036" operator="greaterThan">
      <formula>1</formula>
    </cfRule>
    <cfRule type="colorScale" priority="9037">
      <colorScale>
        <cfvo type="min"/>
        <cfvo type="max"/>
        <color rgb="FFFCFCFF"/>
        <color rgb="FF63BE7B"/>
      </colorScale>
    </cfRule>
    <cfRule type="colorScale" priority="90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9">
    <cfRule type="colorScale" priority="9039">
      <colorScale>
        <cfvo type="min"/>
        <cfvo type="max"/>
        <color rgb="FFFCFCFF"/>
        <color rgb="FF63BE7B"/>
      </colorScale>
    </cfRule>
    <cfRule type="colorScale" priority="90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9">
    <cfRule type="colorScale" priority="9041">
      <colorScale>
        <cfvo type="min"/>
        <cfvo type="max"/>
        <color rgb="FFFCFCFF"/>
        <color rgb="FF63BE7B"/>
      </colorScale>
    </cfRule>
    <cfRule type="colorScale" priority="90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9">
    <cfRule type="cellIs" dxfId="2" priority="9043" operator="greaterThan">
      <formula>1</formula>
    </cfRule>
    <cfRule type="colorScale" priority="9044">
      <colorScale>
        <cfvo type="min"/>
        <cfvo type="max"/>
        <color rgb="FFFCFCFF"/>
        <color rgb="FF63BE7B"/>
      </colorScale>
    </cfRule>
    <cfRule type="colorScale" priority="90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9">
    <cfRule type="colorScale" priority="9046">
      <colorScale>
        <cfvo type="min"/>
        <cfvo type="max"/>
        <color rgb="FFFCFCFF"/>
        <color rgb="FF63BE7B"/>
      </colorScale>
    </cfRule>
    <cfRule type="colorScale" priority="90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9">
    <cfRule type="colorScale" priority="9048">
      <colorScale>
        <cfvo type="min"/>
        <cfvo type="max"/>
        <color rgb="FFFCFCFF"/>
        <color rgb="FF63BE7B"/>
      </colorScale>
    </cfRule>
    <cfRule type="colorScale" priority="90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9">
    <cfRule type="cellIs" dxfId="2" priority="9050" operator="greaterThan">
      <formula>1</formula>
    </cfRule>
    <cfRule type="colorScale" priority="9051">
      <colorScale>
        <cfvo type="min"/>
        <cfvo type="max"/>
        <color rgb="FFFCFCFF"/>
        <color rgb="FF63BE7B"/>
      </colorScale>
    </cfRule>
    <cfRule type="colorScale" priority="90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9">
    <cfRule type="colorScale" priority="9053">
      <colorScale>
        <cfvo type="min"/>
        <cfvo type="max"/>
        <color rgb="FFFCFCFF"/>
        <color rgb="FF63BE7B"/>
      </colorScale>
    </cfRule>
    <cfRule type="colorScale" priority="90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9">
    <cfRule type="colorScale" priority="9055">
      <colorScale>
        <cfvo type="min"/>
        <cfvo type="max"/>
        <color rgb="FFFCFCFF"/>
        <color rgb="FF63BE7B"/>
      </colorScale>
    </cfRule>
    <cfRule type="colorScale" priority="90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9">
    <cfRule type="cellIs" dxfId="2" priority="9057" operator="greaterThan">
      <formula>1</formula>
    </cfRule>
    <cfRule type="colorScale" priority="9058">
      <colorScale>
        <cfvo type="min"/>
        <cfvo type="max"/>
        <color rgb="FFFCFCFF"/>
        <color rgb="FF63BE7B"/>
      </colorScale>
    </cfRule>
    <cfRule type="colorScale" priority="90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9">
    <cfRule type="colorScale" priority="9060">
      <colorScale>
        <cfvo type="min"/>
        <cfvo type="max"/>
        <color rgb="FFFCFCFF"/>
        <color rgb="FF63BE7B"/>
      </colorScale>
    </cfRule>
    <cfRule type="colorScale" priority="90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9">
    <cfRule type="colorScale" priority="9062">
      <colorScale>
        <cfvo type="min"/>
        <cfvo type="max"/>
        <color rgb="FFFCFCFF"/>
        <color rgb="FF63BE7B"/>
      </colorScale>
    </cfRule>
    <cfRule type="colorScale" priority="90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9">
    <cfRule type="cellIs" dxfId="2" priority="9064" operator="greaterThan">
      <formula>1</formula>
    </cfRule>
    <cfRule type="colorScale" priority="9065">
      <colorScale>
        <cfvo type="min"/>
        <cfvo type="max"/>
        <color rgb="FFFCFCFF"/>
        <color rgb="FF63BE7B"/>
      </colorScale>
    </cfRule>
    <cfRule type="colorScale" priority="90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69:LB69">
    <cfRule type="cellIs" dxfId="2" priority="8778" operator="greaterThan">
      <formula>0.31</formula>
    </cfRule>
    <cfRule type="cellIs" dxfId="2" priority="8779" operator="greaterThan">
      <formula>0.31</formula>
    </cfRule>
    <cfRule type="cellIs" dxfId="2" priority="8780" operator="greaterThan">
      <formula>0.31</formula>
    </cfRule>
    <cfRule type="cellIs" dxfId="2" priority="8781" operator="greaterThan">
      <formula>0.3</formula>
    </cfRule>
    <cfRule type="cellIs" dxfId="2" priority="8782" operator="greaterThan">
      <formula>1</formula>
    </cfRule>
    <cfRule type="cellIs" dxfId="5" priority="8783" operator="equal">
      <formula>0</formula>
    </cfRule>
  </conditionalFormatting>
  <conditionalFormatting sqref="LH69:LI69">
    <cfRule type="containsText" dxfId="0" priority="4977" operator="between" text=" ">
      <formula>NOT(ISERROR(SEARCH(" ",LH69)))</formula>
    </cfRule>
    <cfRule type="containsText" dxfId="1" priority="4978" operator="between" text=" ">
      <formula>NOT(ISERROR(SEARCH(" ",LH69)))</formula>
    </cfRule>
  </conditionalFormatting>
  <conditionalFormatting sqref="G70">
    <cfRule type="containsText" dxfId="0" priority="6170" operator="between" text=" ">
      <formula>NOT(ISERROR(SEARCH(" ",G70)))</formula>
    </cfRule>
    <cfRule type="containsText" dxfId="1" priority="6171" operator="between" text=" ">
      <formula>NOT(ISERROR(SEARCH(" ",G70)))</formula>
    </cfRule>
  </conditionalFormatting>
  <conditionalFormatting sqref="X70">
    <cfRule type="colorScale" priority="7420">
      <colorScale>
        <cfvo type="min"/>
        <cfvo type="max"/>
        <color rgb="FFFCFCFF"/>
        <color rgb="FF63BE7B"/>
      </colorScale>
    </cfRule>
    <cfRule type="colorScale" priority="7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70">
    <cfRule type="cellIs" dxfId="2" priority="7413" operator="equal">
      <formula>0</formula>
    </cfRule>
    <cfRule type="cellIs" dxfId="2" priority="7414" operator="greaterThan">
      <formula>1</formula>
    </cfRule>
    <cfRule type="containsText" dxfId="0" priority="7415" operator="between" text=" ">
      <formula>NOT(ISERROR(SEARCH(" ",AI70)))</formula>
    </cfRule>
    <cfRule type="containsText" dxfId="1" priority="7416" operator="between" text=" ">
      <formula>NOT(ISERROR(SEARCH(" ",AI70)))</formula>
    </cfRule>
  </conditionalFormatting>
  <conditionalFormatting sqref="AJ70:AL70">
    <cfRule type="cellIs" dxfId="4" priority="7408" operator="equal">
      <formula>0</formula>
    </cfRule>
    <cfRule type="cellIs" dxfId="2" priority="7409" operator="equal">
      <formula>0</formula>
    </cfRule>
    <cfRule type="cellIs" dxfId="2" priority="7410" operator="greaterThan">
      <formula>1</formula>
    </cfRule>
    <cfRule type="containsText" dxfId="0" priority="7411" operator="between" text=" ">
      <formula>NOT(ISERROR(SEARCH(" ",AJ70)))</formula>
    </cfRule>
    <cfRule type="containsText" dxfId="1" priority="7412" operator="between" text=" ">
      <formula>NOT(ISERROR(SEARCH(" ",AJ70)))</formula>
    </cfRule>
  </conditionalFormatting>
  <conditionalFormatting sqref="AU70">
    <cfRule type="cellIs" dxfId="4" priority="7394" operator="equal">
      <formula>0</formula>
    </cfRule>
    <cfRule type="containsText" dxfId="0" priority="7395" operator="between" text=" ">
      <formula>NOT(ISERROR(SEARCH(" ",AU70)))</formula>
    </cfRule>
    <cfRule type="containsText" dxfId="1" priority="7396" operator="between" text=" ">
      <formula>NOT(ISERROR(SEARCH(" ",AU70)))</formula>
    </cfRule>
  </conditionalFormatting>
  <conditionalFormatting sqref="AV70">
    <cfRule type="cellIs" dxfId="4" priority="7440" operator="equal">
      <formula>0</formula>
    </cfRule>
    <cfRule type="containsText" dxfId="0" priority="7443" operator="between" text=" ">
      <formula>NOT(ISERROR(SEARCH(" ",AV70)))</formula>
    </cfRule>
    <cfRule type="containsText" dxfId="1" priority="7444" operator="between" text=" ">
      <formula>NOT(ISERROR(SEARCH(" ",AV70)))</formula>
    </cfRule>
  </conditionalFormatting>
  <conditionalFormatting sqref="AW70">
    <cfRule type="cellIs" dxfId="2" priority="7425" operator="greaterThan">
      <formula>1</formula>
    </cfRule>
    <cfRule type="containsText" dxfId="0" priority="7426" operator="between" text=" ">
      <formula>NOT(ISERROR(SEARCH(" ",AW70)))</formula>
    </cfRule>
    <cfRule type="containsText" dxfId="1" priority="7427" operator="between" text=" ">
      <formula>NOT(ISERROR(SEARCH(" ",AW70)))</formula>
    </cfRule>
  </conditionalFormatting>
  <conditionalFormatting sqref="AX70">
    <cfRule type="containsText" dxfId="0" priority="7404" operator="between" text=" ">
      <formula>NOT(ISERROR(SEARCH(" ",AX70)))</formula>
    </cfRule>
    <cfRule type="containsText" dxfId="1" priority="7405" operator="between" text=" ">
      <formula>NOT(ISERROR(SEARCH(" ",AX70)))</formula>
    </cfRule>
  </conditionalFormatting>
  <conditionalFormatting sqref="BA70">
    <cfRule type="containsText" dxfId="0" priority="1025" operator="between" text=" ">
      <formula>NOT(ISERROR(SEARCH(" ",BA70)))</formula>
    </cfRule>
    <cfRule type="containsText" dxfId="1" priority="1026" operator="between" text=" ">
      <formula>NOT(ISERROR(SEARCH(" ",BA70)))</formula>
    </cfRule>
  </conditionalFormatting>
  <conditionalFormatting sqref="BI70">
    <cfRule type="containsText" dxfId="0" priority="5009" operator="between" text=" ">
      <formula>NOT(ISERROR(SEARCH(" ",BI70)))</formula>
    </cfRule>
    <cfRule type="containsText" dxfId="1" priority="5010" operator="between" text=" ">
      <formula>NOT(ISERROR(SEARCH(" ",BI70)))</formula>
    </cfRule>
  </conditionalFormatting>
  <conditionalFormatting sqref="BJ70">
    <cfRule type="containsText" dxfId="0" priority="7390" operator="between" text=" ">
      <formula>NOT(ISERROR(SEARCH(" ",BJ70)))</formula>
    </cfRule>
    <cfRule type="containsText" dxfId="1" priority="7391" operator="between" text=" ">
      <formula>NOT(ISERROR(SEARCH(" ",BJ70)))</formula>
    </cfRule>
  </conditionalFormatting>
  <conditionalFormatting sqref="BL70">
    <cfRule type="containsText" dxfId="0" priority="7388" operator="between" text=" ">
      <formula>NOT(ISERROR(SEARCH(" ",BL70)))</formula>
    </cfRule>
    <cfRule type="containsText" dxfId="1" priority="7389" operator="between" text=" ">
      <formula>NOT(ISERROR(SEARCH(" ",BL70)))</formula>
    </cfRule>
  </conditionalFormatting>
  <conditionalFormatting sqref="BN70:BP70">
    <cfRule type="containsText" dxfId="0" priority="7392" operator="between" text=" ">
      <formula>NOT(ISERROR(SEARCH(" ",BN70)))</formula>
    </cfRule>
    <cfRule type="containsText" dxfId="1" priority="7393" operator="between" text=" ">
      <formula>NOT(ISERROR(SEARCH(" ",BN70)))</formula>
    </cfRule>
  </conditionalFormatting>
  <conditionalFormatting sqref="BT70:BV70">
    <cfRule type="containsText" dxfId="0" priority="7422" operator="between" text=" ">
      <formula>NOT(ISERROR(SEARCH(" ",BT70)))</formula>
    </cfRule>
    <cfRule type="containsText" dxfId="1" priority="7423" operator="between" text=" ">
      <formula>NOT(ISERROR(SEARCH(" ",BT70)))</formula>
    </cfRule>
  </conditionalFormatting>
  <conditionalFormatting sqref="BY70">
    <cfRule type="containsText" dxfId="0" priority="7447" operator="between" text=" ">
      <formula>NOT(ISERROR(SEARCH(" ",BY70)))</formula>
    </cfRule>
    <cfRule type="containsText" dxfId="1" priority="7448" operator="between" text=" ">
      <formula>NOT(ISERROR(SEARCH(" ",BY70)))</formula>
    </cfRule>
  </conditionalFormatting>
  <conditionalFormatting sqref="CA70:CB70">
    <cfRule type="containsText" dxfId="0" priority="7399" operator="between" text=" ">
      <formula>NOT(ISERROR(SEARCH(" ",CA70)))</formula>
    </cfRule>
  </conditionalFormatting>
  <conditionalFormatting sqref="CC70">
    <cfRule type="containsText" dxfId="0" priority="1012" operator="between" text=" ">
      <formula>NOT(ISERROR(SEARCH(" ",CC70)))</formula>
    </cfRule>
  </conditionalFormatting>
  <conditionalFormatting sqref="CD70">
    <cfRule type="containsText" dxfId="0" priority="7397" operator="between" text=" ">
      <formula>NOT(ISERROR(SEARCH(" ",CD70)))</formula>
    </cfRule>
  </conditionalFormatting>
  <conditionalFormatting sqref="CF70">
    <cfRule type="containsText" dxfId="0" priority="7398" operator="between" text=" ">
      <formula>NOT(ISERROR(SEARCH(" ",CF70)))</formula>
    </cfRule>
  </conditionalFormatting>
  <conditionalFormatting sqref="CO70">
    <cfRule type="containsText" dxfId="0" priority="618" operator="between" text=" ">
      <formula>NOT(ISERROR(SEARCH(" ",CO70)))</formula>
    </cfRule>
  </conditionalFormatting>
  <conditionalFormatting sqref="CP70">
    <cfRule type="containsText" dxfId="0" priority="59" operator="between" text=" ">
      <formula>NOT(ISERROR(SEARCH(" ",CP70)))</formula>
    </cfRule>
  </conditionalFormatting>
  <conditionalFormatting sqref="CQ70">
    <cfRule type="containsText" dxfId="0" priority="549" operator="between" text=" ">
      <formula>NOT(ISERROR(SEARCH(" ",CQ70)))</formula>
    </cfRule>
  </conditionalFormatting>
  <conditionalFormatting sqref="CS70">
    <cfRule type="cellIs" dxfId="2" priority="6243" operator="equal">
      <formula>1</formula>
    </cfRule>
    <cfRule type="cellIs" dxfId="2" priority="6244" operator="equal">
      <formula>1</formula>
    </cfRule>
  </conditionalFormatting>
  <conditionalFormatting sqref="DG70:DI70">
    <cfRule type="cellIs" dxfId="2" priority="952" operator="equal">
      <formula>1</formula>
    </cfRule>
  </conditionalFormatting>
  <conditionalFormatting sqref="DX70">
    <cfRule type="containsText" dxfId="0" priority="7400" operator="between" text=" ">
      <formula>NOT(ISERROR(SEARCH(" ",DX70)))</formula>
    </cfRule>
    <cfRule type="containsText" dxfId="1" priority="7401" operator="between" text=" ">
      <formula>NOT(ISERROR(SEARCH(" ",DX70)))</formula>
    </cfRule>
    <cfRule type="containsText" dxfId="0" priority="7402" operator="between" text=" ">
      <formula>NOT(ISERROR(SEARCH(" ",DX70)))</formula>
    </cfRule>
    <cfRule type="containsText" dxfId="1" priority="7403" operator="between" text=" ">
      <formula>NOT(ISERROR(SEARCH(" ",DX70)))</formula>
    </cfRule>
  </conditionalFormatting>
  <conditionalFormatting sqref="EA70:EJ70">
    <cfRule type="containsText" dxfId="0" priority="7441" operator="between" text=" ">
      <formula>NOT(ISERROR(SEARCH(" ",EA70)))</formula>
    </cfRule>
    <cfRule type="containsText" dxfId="1" priority="7442" operator="between" text=" ">
      <formula>NOT(ISERROR(SEARCH(" ",EA70)))</formula>
    </cfRule>
  </conditionalFormatting>
  <conditionalFormatting sqref="EL70">
    <cfRule type="cellIs" dxfId="2" priority="7406" operator="equal">
      <formula>0</formula>
    </cfRule>
    <cfRule type="containsText" dxfId="0" priority="7436" operator="between" text=" ">
      <formula>NOT(ISERROR(SEARCH(" ",EL70)))</formula>
    </cfRule>
    <cfRule type="containsText" dxfId="1" priority="7437" operator="between" text=" ">
      <formula>NOT(ISERROR(SEARCH(" ",EL70)))</formula>
    </cfRule>
  </conditionalFormatting>
  <conditionalFormatting sqref="FG70">
    <cfRule type="cellIs" dxfId="2" priority="7449" operator="greaterThan">
      <formula>1</formula>
    </cfRule>
    <cfRule type="colorScale" priority="7450">
      <colorScale>
        <cfvo type="min"/>
        <cfvo type="max"/>
        <color rgb="FFFCFCFF"/>
        <color rgb="FF63BE7B"/>
      </colorScale>
    </cfRule>
    <cfRule type="colorScale" priority="7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0">
    <cfRule type="colorScale" priority="7438">
      <colorScale>
        <cfvo type="min"/>
        <cfvo type="max"/>
        <color rgb="FFFCFCFF"/>
        <color rgb="FF63BE7B"/>
      </colorScale>
    </cfRule>
    <cfRule type="colorScale" priority="74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0:FJ70">
    <cfRule type="colorScale" priority="7452">
      <colorScale>
        <cfvo type="min"/>
        <cfvo type="max"/>
        <color rgb="FFFCFCFF"/>
        <color rgb="FF63BE7B"/>
      </colorScale>
    </cfRule>
    <cfRule type="colorScale" priority="7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0">
    <cfRule type="colorScale" priority="7454">
      <colorScale>
        <cfvo type="min"/>
        <cfvo type="max"/>
        <color rgb="FFFCFCFF"/>
        <color rgb="FF63BE7B"/>
      </colorScale>
    </cfRule>
    <cfRule type="colorScale" priority="74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0">
    <cfRule type="colorScale" priority="7721">
      <colorScale>
        <cfvo type="min"/>
        <cfvo type="max"/>
        <color rgb="FFFCFCFF"/>
        <color rgb="FF63BE7B"/>
      </colorScale>
    </cfRule>
    <cfRule type="colorScale" priority="77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0">
    <cfRule type="cellIs" dxfId="2" priority="7456" operator="greaterThan">
      <formula>1</formula>
    </cfRule>
    <cfRule type="colorScale" priority="7457">
      <colorScale>
        <cfvo type="min"/>
        <cfvo type="max"/>
        <color rgb="FFFCFCFF"/>
        <color rgb="FF63BE7B"/>
      </colorScale>
    </cfRule>
    <cfRule type="colorScale" priority="74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0">
    <cfRule type="colorScale" priority="7459">
      <colorScale>
        <cfvo type="min"/>
        <cfvo type="max"/>
        <color rgb="FFFCFCFF"/>
        <color rgb="FF63BE7B"/>
      </colorScale>
    </cfRule>
    <cfRule type="colorScale" priority="74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0">
    <cfRule type="colorScale" priority="7717">
      <colorScale>
        <cfvo type="min"/>
        <cfvo type="max"/>
        <color rgb="FFFCFCFF"/>
        <color rgb="FF63BE7B"/>
      </colorScale>
    </cfRule>
    <cfRule type="colorScale" priority="77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0">
    <cfRule type="cellIs" dxfId="2" priority="7461" operator="greaterThan">
      <formula>1</formula>
    </cfRule>
    <cfRule type="colorScale" priority="7462">
      <colorScale>
        <cfvo type="min"/>
        <cfvo type="max"/>
        <color rgb="FFFCFCFF"/>
        <color rgb="FF63BE7B"/>
      </colorScale>
    </cfRule>
    <cfRule type="colorScale" priority="7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0">
    <cfRule type="colorScale" priority="7464">
      <colorScale>
        <cfvo type="min"/>
        <cfvo type="max"/>
        <color rgb="FFFCFCFF"/>
        <color rgb="FF63BE7B"/>
      </colorScale>
    </cfRule>
    <cfRule type="colorScale" priority="7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0">
    <cfRule type="colorScale" priority="7466">
      <colorScale>
        <cfvo type="min"/>
        <cfvo type="max"/>
        <color rgb="FFFCFCFF"/>
        <color rgb="FF63BE7B"/>
      </colorScale>
    </cfRule>
    <cfRule type="colorScale" priority="7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0">
    <cfRule type="cellIs" dxfId="2" priority="7468" operator="greaterThan">
      <formula>1</formula>
    </cfRule>
    <cfRule type="colorScale" priority="7469">
      <colorScale>
        <cfvo type="min"/>
        <cfvo type="max"/>
        <color rgb="FFFCFCFF"/>
        <color rgb="FF63BE7B"/>
      </colorScale>
    </cfRule>
    <cfRule type="colorScale" priority="7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0">
    <cfRule type="colorScale" priority="7471">
      <colorScale>
        <cfvo type="min"/>
        <cfvo type="max"/>
        <color rgb="FFFCFCFF"/>
        <color rgb="FF63BE7B"/>
      </colorScale>
    </cfRule>
    <cfRule type="colorScale" priority="7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0">
    <cfRule type="colorScale" priority="7473">
      <colorScale>
        <cfvo type="min"/>
        <cfvo type="max"/>
        <color rgb="FFFCFCFF"/>
        <color rgb="FF63BE7B"/>
      </colorScale>
    </cfRule>
    <cfRule type="colorScale" priority="7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0">
    <cfRule type="cellIs" dxfId="2" priority="7475" operator="greaterThan">
      <formula>1</formula>
    </cfRule>
    <cfRule type="colorScale" priority="7476">
      <colorScale>
        <cfvo type="min"/>
        <cfvo type="max"/>
        <color rgb="FFFCFCFF"/>
        <color rgb="FF63BE7B"/>
      </colorScale>
    </cfRule>
    <cfRule type="colorScale" priority="7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0">
    <cfRule type="colorScale" priority="7478">
      <colorScale>
        <cfvo type="min"/>
        <cfvo type="max"/>
        <color rgb="FFFCFCFF"/>
        <color rgb="FF63BE7B"/>
      </colorScale>
    </cfRule>
    <cfRule type="colorScale" priority="7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0">
    <cfRule type="colorScale" priority="7480">
      <colorScale>
        <cfvo type="min"/>
        <cfvo type="max"/>
        <color rgb="FFFCFCFF"/>
        <color rgb="FF63BE7B"/>
      </colorScale>
    </cfRule>
    <cfRule type="colorScale" priority="7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0">
    <cfRule type="cellIs" dxfId="2" priority="7482" operator="greaterThan">
      <formula>1</formula>
    </cfRule>
    <cfRule type="colorScale" priority="7483">
      <colorScale>
        <cfvo type="min"/>
        <cfvo type="max"/>
        <color rgb="FFFCFCFF"/>
        <color rgb="FF63BE7B"/>
      </colorScale>
    </cfRule>
    <cfRule type="colorScale" priority="7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0">
    <cfRule type="colorScale" priority="7485">
      <colorScale>
        <cfvo type="min"/>
        <cfvo type="max"/>
        <color rgb="FFFCFCFF"/>
        <color rgb="FF63BE7B"/>
      </colorScale>
    </cfRule>
    <cfRule type="colorScale" priority="7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0">
    <cfRule type="colorScale" priority="7487">
      <colorScale>
        <cfvo type="min"/>
        <cfvo type="max"/>
        <color rgb="FFFCFCFF"/>
        <color rgb="FF63BE7B"/>
      </colorScale>
    </cfRule>
    <cfRule type="colorScale" priority="74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0">
    <cfRule type="cellIs" dxfId="2" priority="7489" operator="greaterThan">
      <formula>1</formula>
    </cfRule>
    <cfRule type="colorScale" priority="7490">
      <colorScale>
        <cfvo type="min"/>
        <cfvo type="max"/>
        <color rgb="FFFCFCFF"/>
        <color rgb="FF63BE7B"/>
      </colorScale>
    </cfRule>
    <cfRule type="colorScale" priority="7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0">
    <cfRule type="colorScale" priority="7492">
      <colorScale>
        <cfvo type="min"/>
        <cfvo type="max"/>
        <color rgb="FFFCFCFF"/>
        <color rgb="FF63BE7B"/>
      </colorScale>
    </cfRule>
    <cfRule type="colorScale" priority="7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0">
    <cfRule type="colorScale" priority="7494">
      <colorScale>
        <cfvo type="min"/>
        <cfvo type="max"/>
        <color rgb="FFFCFCFF"/>
        <color rgb="FF63BE7B"/>
      </colorScale>
    </cfRule>
    <cfRule type="colorScale" priority="7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0">
    <cfRule type="cellIs" dxfId="2" priority="7496" operator="greaterThan">
      <formula>1</formula>
    </cfRule>
    <cfRule type="colorScale" priority="7497">
      <colorScale>
        <cfvo type="min"/>
        <cfvo type="max"/>
        <color rgb="FFFCFCFF"/>
        <color rgb="FF63BE7B"/>
      </colorScale>
    </cfRule>
    <cfRule type="colorScale" priority="7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0">
    <cfRule type="colorScale" priority="7499">
      <colorScale>
        <cfvo type="min"/>
        <cfvo type="max"/>
        <color rgb="FFFCFCFF"/>
        <color rgb="FF63BE7B"/>
      </colorScale>
    </cfRule>
    <cfRule type="colorScale" priority="7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0">
    <cfRule type="colorScale" priority="7501">
      <colorScale>
        <cfvo type="min"/>
        <cfvo type="max"/>
        <color rgb="FFFCFCFF"/>
        <color rgb="FF63BE7B"/>
      </colorScale>
    </cfRule>
    <cfRule type="colorScale" priority="7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0">
    <cfRule type="cellIs" dxfId="2" priority="7503" operator="greaterThan">
      <formula>1</formula>
    </cfRule>
    <cfRule type="colorScale" priority="7504">
      <colorScale>
        <cfvo type="min"/>
        <cfvo type="max"/>
        <color rgb="FFFCFCFF"/>
        <color rgb="FF63BE7B"/>
      </colorScale>
    </cfRule>
    <cfRule type="colorScale" priority="7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0">
    <cfRule type="colorScale" priority="7506">
      <colorScale>
        <cfvo type="min"/>
        <cfvo type="max"/>
        <color rgb="FFFCFCFF"/>
        <color rgb="FF63BE7B"/>
      </colorScale>
    </cfRule>
    <cfRule type="colorScale" priority="7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0">
    <cfRule type="colorScale" priority="7508">
      <colorScale>
        <cfvo type="min"/>
        <cfvo type="max"/>
        <color rgb="FFFCFCFF"/>
        <color rgb="FF63BE7B"/>
      </colorScale>
    </cfRule>
    <cfRule type="colorScale" priority="7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0">
    <cfRule type="cellIs" dxfId="2" priority="7510" operator="greaterThan">
      <formula>1</formula>
    </cfRule>
    <cfRule type="colorScale" priority="7511">
      <colorScale>
        <cfvo type="min"/>
        <cfvo type="max"/>
        <color rgb="FFFCFCFF"/>
        <color rgb="FF63BE7B"/>
      </colorScale>
    </cfRule>
    <cfRule type="colorScale" priority="7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0">
    <cfRule type="colorScale" priority="7513">
      <colorScale>
        <cfvo type="min"/>
        <cfvo type="max"/>
        <color rgb="FFFCFCFF"/>
        <color rgb="FF63BE7B"/>
      </colorScale>
    </cfRule>
    <cfRule type="colorScale" priority="7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0">
    <cfRule type="colorScale" priority="7515">
      <colorScale>
        <cfvo type="min"/>
        <cfvo type="max"/>
        <color rgb="FFFCFCFF"/>
        <color rgb="FF63BE7B"/>
      </colorScale>
    </cfRule>
    <cfRule type="colorScale" priority="75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0">
    <cfRule type="cellIs" dxfId="2" priority="7517" operator="greaterThan">
      <formula>1</formula>
    </cfRule>
    <cfRule type="colorScale" priority="7518">
      <colorScale>
        <cfvo type="min"/>
        <cfvo type="max"/>
        <color rgb="FFFCFCFF"/>
        <color rgb="FF63BE7B"/>
      </colorScale>
    </cfRule>
    <cfRule type="colorScale" priority="7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0">
    <cfRule type="colorScale" priority="7520">
      <colorScale>
        <cfvo type="min"/>
        <cfvo type="max"/>
        <color rgb="FFFCFCFF"/>
        <color rgb="FF63BE7B"/>
      </colorScale>
    </cfRule>
    <cfRule type="colorScale" priority="7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0">
    <cfRule type="colorScale" priority="7522">
      <colorScale>
        <cfvo type="min"/>
        <cfvo type="max"/>
        <color rgb="FFFCFCFF"/>
        <color rgb="FF63BE7B"/>
      </colorScale>
    </cfRule>
    <cfRule type="colorScale" priority="75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0">
    <cfRule type="cellIs" dxfId="2" priority="7524" operator="greaterThan">
      <formula>1</formula>
    </cfRule>
    <cfRule type="colorScale" priority="7525">
      <colorScale>
        <cfvo type="min"/>
        <cfvo type="max"/>
        <color rgb="FFFCFCFF"/>
        <color rgb="FF63BE7B"/>
      </colorScale>
    </cfRule>
    <cfRule type="colorScale" priority="7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0">
    <cfRule type="colorScale" priority="7527">
      <colorScale>
        <cfvo type="min"/>
        <cfvo type="max"/>
        <color rgb="FFFCFCFF"/>
        <color rgb="FF63BE7B"/>
      </colorScale>
    </cfRule>
    <cfRule type="colorScale" priority="7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0">
    <cfRule type="colorScale" priority="7529">
      <colorScale>
        <cfvo type="min"/>
        <cfvo type="max"/>
        <color rgb="FFFCFCFF"/>
        <color rgb="FF63BE7B"/>
      </colorScale>
    </cfRule>
    <cfRule type="colorScale" priority="75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0">
    <cfRule type="cellIs" dxfId="2" priority="7531" operator="greaterThan">
      <formula>1</formula>
    </cfRule>
    <cfRule type="colorScale" priority="7532">
      <colorScale>
        <cfvo type="min"/>
        <cfvo type="max"/>
        <color rgb="FFFCFCFF"/>
        <color rgb="FF63BE7B"/>
      </colorScale>
    </cfRule>
    <cfRule type="colorScale" priority="7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0">
    <cfRule type="colorScale" priority="7534">
      <colorScale>
        <cfvo type="min"/>
        <cfvo type="max"/>
        <color rgb="FFFCFCFF"/>
        <color rgb="FF63BE7B"/>
      </colorScale>
    </cfRule>
    <cfRule type="colorScale" priority="7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0">
    <cfRule type="colorScale" priority="7536">
      <colorScale>
        <cfvo type="min"/>
        <cfvo type="max"/>
        <color rgb="FFFCFCFF"/>
        <color rgb="FF63BE7B"/>
      </colorScale>
    </cfRule>
    <cfRule type="colorScale" priority="75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0">
    <cfRule type="cellIs" dxfId="2" priority="7538" operator="greaterThan">
      <formula>1</formula>
    </cfRule>
    <cfRule type="colorScale" priority="7539">
      <colorScale>
        <cfvo type="min"/>
        <cfvo type="max"/>
        <color rgb="FFFCFCFF"/>
        <color rgb="FF63BE7B"/>
      </colorScale>
    </cfRule>
    <cfRule type="colorScale" priority="7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0">
    <cfRule type="colorScale" priority="7541">
      <colorScale>
        <cfvo type="min"/>
        <cfvo type="max"/>
        <color rgb="FFFCFCFF"/>
        <color rgb="FF63BE7B"/>
      </colorScale>
    </cfRule>
    <cfRule type="colorScale" priority="7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0">
    <cfRule type="colorScale" priority="7543">
      <colorScale>
        <cfvo type="min"/>
        <cfvo type="max"/>
        <color rgb="FFFCFCFF"/>
        <color rgb="FF63BE7B"/>
      </colorScale>
    </cfRule>
    <cfRule type="colorScale" priority="7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0">
    <cfRule type="cellIs" dxfId="2" priority="7545" operator="greaterThan">
      <formula>1</formula>
    </cfRule>
    <cfRule type="colorScale" priority="7546">
      <colorScale>
        <cfvo type="min"/>
        <cfvo type="max"/>
        <color rgb="FFFCFCFF"/>
        <color rgb="FF63BE7B"/>
      </colorScale>
    </cfRule>
    <cfRule type="colorScale" priority="7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0">
    <cfRule type="colorScale" priority="7548">
      <colorScale>
        <cfvo type="min"/>
        <cfvo type="max"/>
        <color rgb="FFFCFCFF"/>
        <color rgb="FF63BE7B"/>
      </colorScale>
    </cfRule>
    <cfRule type="colorScale" priority="7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0">
    <cfRule type="colorScale" priority="7550">
      <colorScale>
        <cfvo type="min"/>
        <cfvo type="max"/>
        <color rgb="FFFCFCFF"/>
        <color rgb="FF63BE7B"/>
      </colorScale>
    </cfRule>
    <cfRule type="colorScale" priority="75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0">
    <cfRule type="cellIs" dxfId="2" priority="7552" operator="greaterThan">
      <formula>1</formula>
    </cfRule>
    <cfRule type="colorScale" priority="7553">
      <colorScale>
        <cfvo type="min"/>
        <cfvo type="max"/>
        <color rgb="FFFCFCFF"/>
        <color rgb="FF63BE7B"/>
      </colorScale>
    </cfRule>
    <cfRule type="colorScale" priority="7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0">
    <cfRule type="colorScale" priority="7555">
      <colorScale>
        <cfvo type="min"/>
        <cfvo type="max"/>
        <color rgb="FFFCFCFF"/>
        <color rgb="FF63BE7B"/>
      </colorScale>
    </cfRule>
    <cfRule type="colorScale" priority="7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0">
    <cfRule type="colorScale" priority="7557">
      <colorScale>
        <cfvo type="min"/>
        <cfvo type="max"/>
        <color rgb="FFFCFCFF"/>
        <color rgb="FF63BE7B"/>
      </colorScale>
    </cfRule>
    <cfRule type="colorScale" priority="7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0">
    <cfRule type="cellIs" dxfId="2" priority="7559" operator="greaterThan">
      <formula>1</formula>
    </cfRule>
    <cfRule type="colorScale" priority="7560">
      <colorScale>
        <cfvo type="min"/>
        <cfvo type="max"/>
        <color rgb="FFFCFCFF"/>
        <color rgb="FF63BE7B"/>
      </colorScale>
    </cfRule>
    <cfRule type="colorScale" priority="7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0">
    <cfRule type="colorScale" priority="7562">
      <colorScale>
        <cfvo type="min"/>
        <cfvo type="max"/>
        <color rgb="FFFCFCFF"/>
        <color rgb="FF63BE7B"/>
      </colorScale>
    </cfRule>
    <cfRule type="colorScale" priority="7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0">
    <cfRule type="colorScale" priority="7564">
      <colorScale>
        <cfvo type="min"/>
        <cfvo type="max"/>
        <color rgb="FFFCFCFF"/>
        <color rgb="FF63BE7B"/>
      </colorScale>
    </cfRule>
    <cfRule type="colorScale" priority="7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0">
    <cfRule type="cellIs" dxfId="2" priority="7566" operator="greaterThan">
      <formula>1</formula>
    </cfRule>
    <cfRule type="colorScale" priority="7567">
      <colorScale>
        <cfvo type="min"/>
        <cfvo type="max"/>
        <color rgb="FFFCFCFF"/>
        <color rgb="FF63BE7B"/>
      </colorScale>
    </cfRule>
    <cfRule type="colorScale" priority="7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0">
    <cfRule type="colorScale" priority="7569">
      <colorScale>
        <cfvo type="min"/>
        <cfvo type="max"/>
        <color rgb="FFFCFCFF"/>
        <color rgb="FF63BE7B"/>
      </colorScale>
    </cfRule>
    <cfRule type="colorScale" priority="7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0">
    <cfRule type="colorScale" priority="7571">
      <colorScale>
        <cfvo type="min"/>
        <cfvo type="max"/>
        <color rgb="FFFCFCFF"/>
        <color rgb="FF63BE7B"/>
      </colorScale>
    </cfRule>
    <cfRule type="colorScale" priority="7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0">
    <cfRule type="cellIs" dxfId="2" priority="7573" operator="greaterThan">
      <formula>1</formula>
    </cfRule>
    <cfRule type="colorScale" priority="7574">
      <colorScale>
        <cfvo type="min"/>
        <cfvo type="max"/>
        <color rgb="FFFCFCFF"/>
        <color rgb="FF63BE7B"/>
      </colorScale>
    </cfRule>
    <cfRule type="colorScale" priority="7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0">
    <cfRule type="colorScale" priority="7576">
      <colorScale>
        <cfvo type="min"/>
        <cfvo type="max"/>
        <color rgb="FFFCFCFF"/>
        <color rgb="FF63BE7B"/>
      </colorScale>
    </cfRule>
    <cfRule type="colorScale" priority="75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0">
    <cfRule type="colorScale" priority="7578">
      <colorScale>
        <cfvo type="min"/>
        <cfvo type="max"/>
        <color rgb="FFFCFCFF"/>
        <color rgb="FF63BE7B"/>
      </colorScale>
    </cfRule>
    <cfRule type="colorScale" priority="75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0">
    <cfRule type="cellIs" dxfId="2" priority="7580" operator="greaterThan">
      <formula>1</formula>
    </cfRule>
    <cfRule type="colorScale" priority="7581">
      <colorScale>
        <cfvo type="min"/>
        <cfvo type="max"/>
        <color rgb="FFFCFCFF"/>
        <color rgb="FF63BE7B"/>
      </colorScale>
    </cfRule>
    <cfRule type="colorScale" priority="7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0">
    <cfRule type="cellIs" dxfId="2" priority="7583" operator="greaterThan">
      <formula>1</formula>
    </cfRule>
    <cfRule type="colorScale" priority="7584">
      <colorScale>
        <cfvo type="min"/>
        <cfvo type="max"/>
        <color rgb="FFFCFCFF"/>
        <color rgb="FF63BE7B"/>
      </colorScale>
    </cfRule>
    <cfRule type="colorScale" priority="75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0:HY70">
    <cfRule type="colorScale" priority="7586">
      <colorScale>
        <cfvo type="min"/>
        <cfvo type="max"/>
        <color rgb="FFFCFCFF"/>
        <color rgb="FF63BE7B"/>
      </colorScale>
    </cfRule>
    <cfRule type="colorScale" priority="75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0">
    <cfRule type="colorScale" priority="7588">
      <colorScale>
        <cfvo type="min"/>
        <cfvo type="max"/>
        <color rgb="FFFCFCFF"/>
        <color rgb="FF63BE7B"/>
      </colorScale>
    </cfRule>
    <cfRule type="colorScale" priority="7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0">
    <cfRule type="colorScale" priority="7723">
      <colorScale>
        <cfvo type="min"/>
        <cfvo type="max"/>
        <color rgb="FFFCFCFF"/>
        <color rgb="FF63BE7B"/>
      </colorScale>
    </cfRule>
    <cfRule type="colorScale" priority="77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0">
    <cfRule type="cellIs" dxfId="2" priority="7590" operator="greaterThan">
      <formula>1</formula>
    </cfRule>
    <cfRule type="colorScale" priority="7591">
      <colorScale>
        <cfvo type="min"/>
        <cfvo type="max"/>
        <color rgb="FFFCFCFF"/>
        <color rgb="FF63BE7B"/>
      </colorScale>
    </cfRule>
    <cfRule type="colorScale" priority="75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0">
    <cfRule type="colorScale" priority="7593">
      <colorScale>
        <cfvo type="min"/>
        <cfvo type="max"/>
        <color rgb="FFFCFCFF"/>
        <color rgb="FF63BE7B"/>
      </colorScale>
    </cfRule>
    <cfRule type="colorScale" priority="75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0">
    <cfRule type="colorScale" priority="7719">
      <colorScale>
        <cfvo type="min"/>
        <cfvo type="max"/>
        <color rgb="FFFCFCFF"/>
        <color rgb="FF63BE7B"/>
      </colorScale>
    </cfRule>
    <cfRule type="colorScale" priority="77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0">
    <cfRule type="cellIs" dxfId="2" priority="7595" operator="greaterThan">
      <formula>1</formula>
    </cfRule>
    <cfRule type="colorScale" priority="7596">
      <colorScale>
        <cfvo type="min"/>
        <cfvo type="max"/>
        <color rgb="FFFCFCFF"/>
        <color rgb="FF63BE7B"/>
      </colorScale>
    </cfRule>
    <cfRule type="colorScale" priority="75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0">
    <cfRule type="colorScale" priority="7598">
      <colorScale>
        <cfvo type="min"/>
        <cfvo type="max"/>
        <color rgb="FFFCFCFF"/>
        <color rgb="FF63BE7B"/>
      </colorScale>
    </cfRule>
    <cfRule type="colorScale" priority="75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0">
    <cfRule type="colorScale" priority="7600">
      <colorScale>
        <cfvo type="min"/>
        <cfvo type="max"/>
        <color rgb="FFFCFCFF"/>
        <color rgb="FF63BE7B"/>
      </colorScale>
    </cfRule>
    <cfRule type="colorScale" priority="7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0">
    <cfRule type="cellIs" dxfId="2" priority="7602" operator="greaterThan">
      <formula>1</formula>
    </cfRule>
    <cfRule type="colorScale" priority="7603">
      <colorScale>
        <cfvo type="min"/>
        <cfvo type="max"/>
        <color rgb="FFFCFCFF"/>
        <color rgb="FF63BE7B"/>
      </colorScale>
    </cfRule>
    <cfRule type="colorScale" priority="76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0">
    <cfRule type="colorScale" priority="7605">
      <colorScale>
        <cfvo type="min"/>
        <cfvo type="max"/>
        <color rgb="FFFCFCFF"/>
        <color rgb="FF63BE7B"/>
      </colorScale>
    </cfRule>
    <cfRule type="colorScale" priority="76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0">
    <cfRule type="colorScale" priority="7607">
      <colorScale>
        <cfvo type="min"/>
        <cfvo type="max"/>
        <color rgb="FFFCFCFF"/>
        <color rgb="FF63BE7B"/>
      </colorScale>
    </cfRule>
    <cfRule type="colorScale" priority="76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0">
    <cfRule type="cellIs" dxfId="2" priority="7609" operator="greaterThan">
      <formula>1</formula>
    </cfRule>
    <cfRule type="colorScale" priority="7610">
      <colorScale>
        <cfvo type="min"/>
        <cfvo type="max"/>
        <color rgb="FFFCFCFF"/>
        <color rgb="FF63BE7B"/>
      </colorScale>
    </cfRule>
    <cfRule type="colorScale" priority="7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0">
    <cfRule type="colorScale" priority="7612">
      <colorScale>
        <cfvo type="min"/>
        <cfvo type="max"/>
        <color rgb="FFFCFCFF"/>
        <color rgb="FF63BE7B"/>
      </colorScale>
    </cfRule>
    <cfRule type="colorScale" priority="7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0">
    <cfRule type="colorScale" priority="7614">
      <colorScale>
        <cfvo type="min"/>
        <cfvo type="max"/>
        <color rgb="FFFCFCFF"/>
        <color rgb="FF63BE7B"/>
      </colorScale>
    </cfRule>
    <cfRule type="colorScale" priority="76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0">
    <cfRule type="cellIs" dxfId="2" priority="7616" operator="greaterThan">
      <formula>1</formula>
    </cfRule>
    <cfRule type="colorScale" priority="7617">
      <colorScale>
        <cfvo type="min"/>
        <cfvo type="max"/>
        <color rgb="FFFCFCFF"/>
        <color rgb="FF63BE7B"/>
      </colorScale>
    </cfRule>
    <cfRule type="colorScale" priority="7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0">
    <cfRule type="colorScale" priority="7619">
      <colorScale>
        <cfvo type="min"/>
        <cfvo type="max"/>
        <color rgb="FFFCFCFF"/>
        <color rgb="FF63BE7B"/>
      </colorScale>
    </cfRule>
    <cfRule type="colorScale" priority="7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0">
    <cfRule type="colorScale" priority="7621">
      <colorScale>
        <cfvo type="min"/>
        <cfvo type="max"/>
        <color rgb="FFFCFCFF"/>
        <color rgb="FF63BE7B"/>
      </colorScale>
    </cfRule>
    <cfRule type="colorScale" priority="76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0">
    <cfRule type="cellIs" dxfId="2" priority="7623" operator="greaterThan">
      <formula>1</formula>
    </cfRule>
    <cfRule type="colorScale" priority="7624">
      <colorScale>
        <cfvo type="min"/>
        <cfvo type="max"/>
        <color rgb="FFFCFCFF"/>
        <color rgb="FF63BE7B"/>
      </colorScale>
    </cfRule>
    <cfRule type="colorScale" priority="7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0">
    <cfRule type="colorScale" priority="7626">
      <colorScale>
        <cfvo type="min"/>
        <cfvo type="max"/>
        <color rgb="FFFCFCFF"/>
        <color rgb="FF63BE7B"/>
      </colorScale>
    </cfRule>
    <cfRule type="colorScale" priority="7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0">
    <cfRule type="colorScale" priority="7628">
      <colorScale>
        <cfvo type="min"/>
        <cfvo type="max"/>
        <color rgb="FFFCFCFF"/>
        <color rgb="FF63BE7B"/>
      </colorScale>
    </cfRule>
    <cfRule type="colorScale" priority="76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0">
    <cfRule type="cellIs" dxfId="2" priority="7630" operator="greaterThan">
      <formula>1</formula>
    </cfRule>
    <cfRule type="colorScale" priority="7631">
      <colorScale>
        <cfvo type="min"/>
        <cfvo type="max"/>
        <color rgb="FFFCFCFF"/>
        <color rgb="FF63BE7B"/>
      </colorScale>
    </cfRule>
    <cfRule type="colorScale" priority="7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0">
    <cfRule type="colorScale" priority="7633">
      <colorScale>
        <cfvo type="min"/>
        <cfvo type="max"/>
        <color rgb="FFFCFCFF"/>
        <color rgb="FF63BE7B"/>
      </colorScale>
    </cfRule>
    <cfRule type="colorScale" priority="7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0">
    <cfRule type="colorScale" priority="7635">
      <colorScale>
        <cfvo type="min"/>
        <cfvo type="max"/>
        <color rgb="FFFCFCFF"/>
        <color rgb="FF63BE7B"/>
      </colorScale>
    </cfRule>
    <cfRule type="colorScale" priority="76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0">
    <cfRule type="cellIs" dxfId="2" priority="7637" operator="greaterThan">
      <formula>1</formula>
    </cfRule>
    <cfRule type="colorScale" priority="7638">
      <colorScale>
        <cfvo type="min"/>
        <cfvo type="max"/>
        <color rgb="FFFCFCFF"/>
        <color rgb="FF63BE7B"/>
      </colorScale>
    </cfRule>
    <cfRule type="colorScale" priority="7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0">
    <cfRule type="colorScale" priority="7640">
      <colorScale>
        <cfvo type="min"/>
        <cfvo type="max"/>
        <color rgb="FFFCFCFF"/>
        <color rgb="FF63BE7B"/>
      </colorScale>
    </cfRule>
    <cfRule type="colorScale" priority="7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0">
    <cfRule type="colorScale" priority="7642">
      <colorScale>
        <cfvo type="min"/>
        <cfvo type="max"/>
        <color rgb="FFFCFCFF"/>
        <color rgb="FF63BE7B"/>
      </colorScale>
    </cfRule>
    <cfRule type="colorScale" priority="76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0">
    <cfRule type="cellIs" dxfId="2" priority="7644" operator="greaterThan">
      <formula>1</formula>
    </cfRule>
    <cfRule type="colorScale" priority="7645">
      <colorScale>
        <cfvo type="min"/>
        <cfvo type="max"/>
        <color rgb="FFFCFCFF"/>
        <color rgb="FF63BE7B"/>
      </colorScale>
    </cfRule>
    <cfRule type="colorScale" priority="76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0">
    <cfRule type="colorScale" priority="7647">
      <colorScale>
        <cfvo type="min"/>
        <cfvo type="max"/>
        <color rgb="FFFCFCFF"/>
        <color rgb="FF63BE7B"/>
      </colorScale>
    </cfRule>
    <cfRule type="colorScale" priority="7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0">
    <cfRule type="colorScale" priority="7649">
      <colorScale>
        <cfvo type="min"/>
        <cfvo type="max"/>
        <color rgb="FFFCFCFF"/>
        <color rgb="FF63BE7B"/>
      </colorScale>
    </cfRule>
    <cfRule type="colorScale" priority="76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0">
    <cfRule type="cellIs" dxfId="2" priority="7651" operator="greaterThan">
      <formula>1</formula>
    </cfRule>
    <cfRule type="colorScale" priority="7652">
      <colorScale>
        <cfvo type="min"/>
        <cfvo type="max"/>
        <color rgb="FFFCFCFF"/>
        <color rgb="FF63BE7B"/>
      </colorScale>
    </cfRule>
    <cfRule type="colorScale" priority="7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0">
    <cfRule type="colorScale" priority="7654">
      <colorScale>
        <cfvo type="min"/>
        <cfvo type="max"/>
        <color rgb="FFFCFCFF"/>
        <color rgb="FF63BE7B"/>
      </colorScale>
    </cfRule>
    <cfRule type="colorScale" priority="7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0">
    <cfRule type="colorScale" priority="7656">
      <colorScale>
        <cfvo type="min"/>
        <cfvo type="max"/>
        <color rgb="FFFCFCFF"/>
        <color rgb="FF63BE7B"/>
      </colorScale>
    </cfRule>
    <cfRule type="colorScale" priority="76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0">
    <cfRule type="cellIs" dxfId="2" priority="7658" operator="greaterThan">
      <formula>1</formula>
    </cfRule>
    <cfRule type="colorScale" priority="7659">
      <colorScale>
        <cfvo type="min"/>
        <cfvo type="max"/>
        <color rgb="FFFCFCFF"/>
        <color rgb="FF63BE7B"/>
      </colorScale>
    </cfRule>
    <cfRule type="colorScale" priority="7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0">
    <cfRule type="colorScale" priority="7661">
      <colorScale>
        <cfvo type="min"/>
        <cfvo type="max"/>
        <color rgb="FFFCFCFF"/>
        <color rgb="FF63BE7B"/>
      </colorScale>
    </cfRule>
    <cfRule type="colorScale" priority="7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0">
    <cfRule type="colorScale" priority="7663">
      <colorScale>
        <cfvo type="min"/>
        <cfvo type="max"/>
        <color rgb="FFFCFCFF"/>
        <color rgb="FF63BE7B"/>
      </colorScale>
    </cfRule>
    <cfRule type="colorScale" priority="76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0">
    <cfRule type="cellIs" dxfId="2" priority="7665" operator="greaterThan">
      <formula>1</formula>
    </cfRule>
    <cfRule type="colorScale" priority="7666">
      <colorScale>
        <cfvo type="min"/>
        <cfvo type="max"/>
        <color rgb="FFFCFCFF"/>
        <color rgb="FF63BE7B"/>
      </colorScale>
    </cfRule>
    <cfRule type="colorScale" priority="7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0">
    <cfRule type="colorScale" priority="7668">
      <colorScale>
        <cfvo type="min"/>
        <cfvo type="max"/>
        <color rgb="FFFCFCFF"/>
        <color rgb="FF63BE7B"/>
      </colorScale>
    </cfRule>
    <cfRule type="colorScale" priority="7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0">
    <cfRule type="colorScale" priority="7670">
      <colorScale>
        <cfvo type="min"/>
        <cfvo type="max"/>
        <color rgb="FFFCFCFF"/>
        <color rgb="FF63BE7B"/>
      </colorScale>
    </cfRule>
    <cfRule type="colorScale" priority="76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0">
    <cfRule type="cellIs" dxfId="2" priority="7672" operator="greaterThan">
      <formula>1</formula>
    </cfRule>
    <cfRule type="colorScale" priority="7673">
      <colorScale>
        <cfvo type="min"/>
        <cfvo type="max"/>
        <color rgb="FFFCFCFF"/>
        <color rgb="FF63BE7B"/>
      </colorScale>
    </cfRule>
    <cfRule type="colorScale" priority="7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0">
    <cfRule type="colorScale" priority="7675">
      <colorScale>
        <cfvo type="min"/>
        <cfvo type="max"/>
        <color rgb="FFFCFCFF"/>
        <color rgb="FF63BE7B"/>
      </colorScale>
    </cfRule>
    <cfRule type="colorScale" priority="7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0">
    <cfRule type="colorScale" priority="7677">
      <colorScale>
        <cfvo type="min"/>
        <cfvo type="max"/>
        <color rgb="FFFCFCFF"/>
        <color rgb="FF63BE7B"/>
      </colorScale>
    </cfRule>
    <cfRule type="colorScale" priority="76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0">
    <cfRule type="cellIs" dxfId="2" priority="7679" operator="greaterThan">
      <formula>1</formula>
    </cfRule>
    <cfRule type="colorScale" priority="7680">
      <colorScale>
        <cfvo type="min"/>
        <cfvo type="max"/>
        <color rgb="FFFCFCFF"/>
        <color rgb="FF63BE7B"/>
      </colorScale>
    </cfRule>
    <cfRule type="colorScale" priority="7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0">
    <cfRule type="colorScale" priority="7682">
      <colorScale>
        <cfvo type="min"/>
        <cfvo type="max"/>
        <color rgb="FFFCFCFF"/>
        <color rgb="FF63BE7B"/>
      </colorScale>
    </cfRule>
    <cfRule type="colorScale" priority="7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0">
    <cfRule type="colorScale" priority="7684">
      <colorScale>
        <cfvo type="min"/>
        <cfvo type="max"/>
        <color rgb="FFFCFCFF"/>
        <color rgb="FF63BE7B"/>
      </colorScale>
    </cfRule>
    <cfRule type="colorScale" priority="7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0">
    <cfRule type="cellIs" dxfId="2" priority="7686" operator="greaterThan">
      <formula>1</formula>
    </cfRule>
    <cfRule type="colorScale" priority="7687">
      <colorScale>
        <cfvo type="min"/>
        <cfvo type="max"/>
        <color rgb="FFFCFCFF"/>
        <color rgb="FF63BE7B"/>
      </colorScale>
    </cfRule>
    <cfRule type="colorScale" priority="7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0">
    <cfRule type="colorScale" priority="7689">
      <colorScale>
        <cfvo type="min"/>
        <cfvo type="max"/>
        <color rgb="FFFCFCFF"/>
        <color rgb="FF63BE7B"/>
      </colorScale>
    </cfRule>
    <cfRule type="colorScale" priority="76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0">
    <cfRule type="colorScale" priority="7691">
      <colorScale>
        <cfvo type="min"/>
        <cfvo type="max"/>
        <color rgb="FFFCFCFF"/>
        <color rgb="FF63BE7B"/>
      </colorScale>
    </cfRule>
    <cfRule type="colorScale" priority="76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0">
    <cfRule type="cellIs" dxfId="2" priority="7693" operator="greaterThan">
      <formula>1</formula>
    </cfRule>
    <cfRule type="colorScale" priority="7694">
      <colorScale>
        <cfvo type="min"/>
        <cfvo type="max"/>
        <color rgb="FFFCFCFF"/>
        <color rgb="FF63BE7B"/>
      </colorScale>
    </cfRule>
    <cfRule type="colorScale" priority="76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0">
    <cfRule type="colorScale" priority="7696">
      <colorScale>
        <cfvo type="min"/>
        <cfvo type="max"/>
        <color rgb="FFFCFCFF"/>
        <color rgb="FF63BE7B"/>
      </colorScale>
    </cfRule>
    <cfRule type="colorScale" priority="7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0">
    <cfRule type="colorScale" priority="7698">
      <colorScale>
        <cfvo type="min"/>
        <cfvo type="max"/>
        <color rgb="FFFCFCFF"/>
        <color rgb="FF63BE7B"/>
      </colorScale>
    </cfRule>
    <cfRule type="colorScale" priority="76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0">
    <cfRule type="cellIs" dxfId="2" priority="7700" operator="greaterThan">
      <formula>1</formula>
    </cfRule>
    <cfRule type="colorScale" priority="7701">
      <colorScale>
        <cfvo type="min"/>
        <cfvo type="max"/>
        <color rgb="FFFCFCFF"/>
        <color rgb="FF63BE7B"/>
      </colorScale>
    </cfRule>
    <cfRule type="colorScale" priority="7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0">
    <cfRule type="colorScale" priority="7703">
      <colorScale>
        <cfvo type="min"/>
        <cfvo type="max"/>
        <color rgb="FFFCFCFF"/>
        <color rgb="FF63BE7B"/>
      </colorScale>
    </cfRule>
    <cfRule type="colorScale" priority="7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0">
    <cfRule type="colorScale" priority="7705">
      <colorScale>
        <cfvo type="min"/>
        <cfvo type="max"/>
        <color rgb="FFFCFCFF"/>
        <color rgb="FF63BE7B"/>
      </colorScale>
    </cfRule>
    <cfRule type="colorScale" priority="7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0">
    <cfRule type="cellIs" dxfId="2" priority="7707" operator="greaterThan">
      <formula>1</formula>
    </cfRule>
    <cfRule type="colorScale" priority="7708">
      <colorScale>
        <cfvo type="min"/>
        <cfvo type="max"/>
        <color rgb="FFFCFCFF"/>
        <color rgb="FF63BE7B"/>
      </colorScale>
    </cfRule>
    <cfRule type="colorScale" priority="77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0">
    <cfRule type="colorScale" priority="7710">
      <colorScale>
        <cfvo type="min"/>
        <cfvo type="max"/>
        <color rgb="FFFCFCFF"/>
        <color rgb="FF63BE7B"/>
      </colorScale>
    </cfRule>
    <cfRule type="colorScale" priority="7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0">
    <cfRule type="colorScale" priority="7712">
      <colorScale>
        <cfvo type="min"/>
        <cfvo type="max"/>
        <color rgb="FFFCFCFF"/>
        <color rgb="FF63BE7B"/>
      </colorScale>
    </cfRule>
    <cfRule type="colorScale" priority="77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0">
    <cfRule type="cellIs" dxfId="2" priority="7714" operator="greaterThan">
      <formula>1</formula>
    </cfRule>
    <cfRule type="colorScale" priority="7715">
      <colorScale>
        <cfvo type="min"/>
        <cfvo type="max"/>
        <color rgb="FFFCFCFF"/>
        <color rgb="FF63BE7B"/>
      </colorScale>
    </cfRule>
    <cfRule type="colorScale" priority="7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70:LB70">
    <cfRule type="cellIs" dxfId="2" priority="7428" operator="greaterThan">
      <formula>0.31</formula>
    </cfRule>
    <cfRule type="cellIs" dxfId="2" priority="7429" operator="greaterThan">
      <formula>0.31</formula>
    </cfRule>
    <cfRule type="cellIs" dxfId="2" priority="7430" operator="greaterThan">
      <formula>0.31</formula>
    </cfRule>
    <cfRule type="cellIs" dxfId="2" priority="7431" operator="greaterThan">
      <formula>0.3</formula>
    </cfRule>
    <cfRule type="cellIs" dxfId="2" priority="7432" operator="greaterThan">
      <formula>1</formula>
    </cfRule>
    <cfRule type="cellIs" dxfId="5" priority="7433" operator="equal">
      <formula>0</formula>
    </cfRule>
  </conditionalFormatting>
  <conditionalFormatting sqref="LH70:LI70">
    <cfRule type="containsText" dxfId="0" priority="4969" operator="between" text=" ">
      <formula>NOT(ISERROR(SEARCH(" ",LH70)))</formula>
    </cfRule>
    <cfRule type="containsText" dxfId="1" priority="4970" operator="between" text=" ">
      <formula>NOT(ISERROR(SEARCH(" ",LH70)))</formula>
    </cfRule>
  </conditionalFormatting>
  <conditionalFormatting sqref="X71">
    <cfRule type="colorScale" priority="8432">
      <colorScale>
        <cfvo type="min"/>
        <cfvo type="max"/>
        <color rgb="FFFCFCFF"/>
        <color rgb="FF63BE7B"/>
      </colorScale>
    </cfRule>
    <cfRule type="colorScale" priority="84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71">
    <cfRule type="cellIs" dxfId="2" priority="8425" operator="equal">
      <formula>0</formula>
    </cfRule>
    <cfRule type="cellIs" dxfId="2" priority="8426" operator="greaterThan">
      <formula>1</formula>
    </cfRule>
    <cfRule type="containsText" dxfId="0" priority="8427" operator="between" text=" ">
      <formula>NOT(ISERROR(SEARCH(" ",AI71)))</formula>
    </cfRule>
    <cfRule type="containsText" dxfId="1" priority="8428" operator="between" text=" ">
      <formula>NOT(ISERROR(SEARCH(" ",AI71)))</formula>
    </cfRule>
  </conditionalFormatting>
  <conditionalFormatting sqref="AJ71:AL71">
    <cfRule type="cellIs" dxfId="4" priority="8420" operator="equal">
      <formula>0</formula>
    </cfRule>
    <cfRule type="cellIs" dxfId="2" priority="8421" operator="equal">
      <formula>0</formula>
    </cfRule>
    <cfRule type="cellIs" dxfId="2" priority="8422" operator="greaterThan">
      <formula>1</formula>
    </cfRule>
    <cfRule type="containsText" dxfId="0" priority="8423" operator="between" text=" ">
      <formula>NOT(ISERROR(SEARCH(" ",AJ71)))</formula>
    </cfRule>
    <cfRule type="containsText" dxfId="1" priority="8424" operator="between" text=" ">
      <formula>NOT(ISERROR(SEARCH(" ",AJ71)))</formula>
    </cfRule>
  </conditionalFormatting>
  <conditionalFormatting sqref="AU71">
    <cfRule type="cellIs" dxfId="4" priority="8407" operator="equal">
      <formula>0</formula>
    </cfRule>
    <cfRule type="containsText" dxfId="0" priority="8408" operator="between" text=" ">
      <formula>NOT(ISERROR(SEARCH(" ",AU71)))</formula>
    </cfRule>
    <cfRule type="containsText" dxfId="1" priority="8409" operator="between" text=" ">
      <formula>NOT(ISERROR(SEARCH(" ",AU71)))</formula>
    </cfRule>
  </conditionalFormatting>
  <conditionalFormatting sqref="AV71">
    <cfRule type="cellIs" dxfId="4" priority="8452" operator="equal">
      <formula>0</formula>
    </cfRule>
    <cfRule type="containsText" dxfId="0" priority="8455" operator="between" text=" ">
      <formula>NOT(ISERROR(SEARCH(" ",AV71)))</formula>
    </cfRule>
    <cfRule type="containsText" dxfId="1" priority="8456" operator="between" text=" ">
      <formula>NOT(ISERROR(SEARCH(" ",AV71)))</formula>
    </cfRule>
  </conditionalFormatting>
  <conditionalFormatting sqref="AW71">
    <cfRule type="cellIs" dxfId="2" priority="8437" operator="greaterThan">
      <formula>1</formula>
    </cfRule>
    <cfRule type="containsText" dxfId="0" priority="8438" operator="between" text=" ">
      <formula>NOT(ISERROR(SEARCH(" ",AW71)))</formula>
    </cfRule>
    <cfRule type="containsText" dxfId="1" priority="8439" operator="between" text=" ">
      <formula>NOT(ISERROR(SEARCH(" ",AW71)))</formula>
    </cfRule>
  </conditionalFormatting>
  <conditionalFormatting sqref="AX71">
    <cfRule type="containsText" dxfId="0" priority="8416" operator="between" text=" ">
      <formula>NOT(ISERROR(SEARCH(" ",AX71)))</formula>
    </cfRule>
    <cfRule type="containsText" dxfId="1" priority="8417" operator="between" text=" ">
      <formula>NOT(ISERROR(SEARCH(" ",AX71)))</formula>
    </cfRule>
  </conditionalFormatting>
  <conditionalFormatting sqref="BA71">
    <cfRule type="containsText" dxfId="0" priority="1027" operator="between" text=" ">
      <formula>NOT(ISERROR(SEARCH(" ",BA71)))</formula>
    </cfRule>
    <cfRule type="containsText" dxfId="1" priority="1028" operator="between" text=" ">
      <formula>NOT(ISERROR(SEARCH(" ",BA71)))</formula>
    </cfRule>
  </conditionalFormatting>
  <conditionalFormatting sqref="BI71">
    <cfRule type="containsText" dxfId="0" priority="8401" operator="between" text=" ">
      <formula>NOT(ISERROR(SEARCH(" ",BI71)))</formula>
    </cfRule>
    <cfRule type="containsText" dxfId="1" priority="8402" operator="between" text=" ">
      <formula>NOT(ISERROR(SEARCH(" ",BI71)))</formula>
    </cfRule>
  </conditionalFormatting>
  <conditionalFormatting sqref="BJ71">
    <cfRule type="containsText" dxfId="0" priority="8403" operator="between" text=" ">
      <formula>NOT(ISERROR(SEARCH(" ",BJ71)))</formula>
    </cfRule>
    <cfRule type="containsText" dxfId="1" priority="8404" operator="between" text=" ">
      <formula>NOT(ISERROR(SEARCH(" ",BJ71)))</formula>
    </cfRule>
  </conditionalFormatting>
  <conditionalFormatting sqref="BL71">
    <cfRule type="containsText" dxfId="0" priority="8399" operator="between" text=" ">
      <formula>NOT(ISERROR(SEARCH(" ",BL71)))</formula>
    </cfRule>
    <cfRule type="containsText" dxfId="1" priority="8400" operator="between" text=" ">
      <formula>NOT(ISERROR(SEARCH(" ",BL71)))</formula>
    </cfRule>
  </conditionalFormatting>
  <conditionalFormatting sqref="BN71:BP71">
    <cfRule type="containsText" dxfId="0" priority="8405" operator="between" text=" ">
      <formula>NOT(ISERROR(SEARCH(" ",BN71)))</formula>
    </cfRule>
    <cfRule type="containsText" dxfId="1" priority="8406" operator="between" text=" ">
      <formula>NOT(ISERROR(SEARCH(" ",BN71)))</formula>
    </cfRule>
  </conditionalFormatting>
  <conditionalFormatting sqref="BT71:BV71">
    <cfRule type="containsText" dxfId="0" priority="8434" operator="between" text=" ">
      <formula>NOT(ISERROR(SEARCH(" ",BT71)))</formula>
    </cfRule>
    <cfRule type="containsText" dxfId="1" priority="8435" operator="between" text=" ">
      <formula>NOT(ISERROR(SEARCH(" ",BT71)))</formula>
    </cfRule>
  </conditionalFormatting>
  <conditionalFormatting sqref="BY71">
    <cfRule type="containsText" dxfId="0" priority="8459" operator="between" text=" ">
      <formula>NOT(ISERROR(SEARCH(" ",BY71)))</formula>
    </cfRule>
    <cfRule type="containsText" dxfId="1" priority="8460" operator="between" text=" ">
      <formula>NOT(ISERROR(SEARCH(" ",BY71)))</formula>
    </cfRule>
  </conditionalFormatting>
  <conditionalFormatting sqref="CA71:CB71">
    <cfRule type="containsText" dxfId="0" priority="8411" operator="between" text=" ">
      <formula>NOT(ISERROR(SEARCH(" ",CA71)))</formula>
    </cfRule>
  </conditionalFormatting>
  <conditionalFormatting sqref="CC71">
    <cfRule type="containsText" dxfId="0" priority="1051" operator="between" text=" ">
      <formula>NOT(ISERROR(SEARCH(" ",CC71)))</formula>
    </cfRule>
  </conditionalFormatting>
  <conditionalFormatting sqref="CD71">
    <cfRule type="containsText" dxfId="0" priority="1007" operator="between" text=" ">
      <formula>NOT(ISERROR(SEARCH(" ",CD71)))</formula>
    </cfRule>
  </conditionalFormatting>
  <conditionalFormatting sqref="CE71">
    <cfRule type="containsText" dxfId="0" priority="1001" operator="between" text=" ">
      <formula>NOT(ISERROR(SEARCH(" ",CE71)))</formula>
    </cfRule>
  </conditionalFormatting>
  <conditionalFormatting sqref="CF71">
    <cfRule type="containsText" dxfId="0" priority="8410" operator="between" text=" ">
      <formula>NOT(ISERROR(SEARCH(" ",CF71)))</formula>
    </cfRule>
  </conditionalFormatting>
  <conditionalFormatting sqref="CG71">
    <cfRule type="containsText" dxfId="0" priority="996" operator="between" text=" ">
      <formula>NOT(ISERROR(SEARCH(" ",CG71)))</formula>
    </cfRule>
    <cfRule type="containsText" dxfId="1" priority="997" operator="between" text=" ">
      <formula>NOT(ISERROR(SEARCH(" ",CG71)))</formula>
    </cfRule>
  </conditionalFormatting>
  <conditionalFormatting sqref="CO71">
    <cfRule type="containsText" dxfId="0" priority="620" operator="between" text=" ">
      <formula>NOT(ISERROR(SEARCH(" ",CO71)))</formula>
    </cfRule>
  </conditionalFormatting>
  <conditionalFormatting sqref="CP71">
    <cfRule type="containsText" dxfId="0" priority="62" operator="between" text=" ">
      <formula>NOT(ISERROR(SEARCH(" ",CP71)))</formula>
    </cfRule>
  </conditionalFormatting>
  <conditionalFormatting sqref="CQ71">
    <cfRule type="containsText" dxfId="0" priority="573" operator="between" text=" ">
      <formula>NOT(ISERROR(SEARCH(" ",CQ71)))</formula>
    </cfRule>
  </conditionalFormatting>
  <conditionalFormatting sqref="CS71">
    <cfRule type="cellIs" dxfId="2" priority="6241" operator="equal">
      <formula>1</formula>
    </cfRule>
    <cfRule type="cellIs" dxfId="2" priority="6242" operator="equal">
      <formula>1</formula>
    </cfRule>
  </conditionalFormatting>
  <conditionalFormatting sqref="DG71">
    <cfRule type="cellIs" dxfId="2" priority="829" operator="equal">
      <formula>1</formula>
    </cfRule>
  </conditionalFormatting>
  <conditionalFormatting sqref="DH71:DI71">
    <cfRule type="cellIs" dxfId="2" priority="828" operator="equal">
      <formula>1</formula>
    </cfRule>
  </conditionalFormatting>
  <conditionalFormatting sqref="DJ71">
    <cfRule type="cellIs" dxfId="2" priority="830" operator="equal">
      <formula>1</formula>
    </cfRule>
  </conditionalFormatting>
  <conditionalFormatting sqref="DL71:DN71">
    <cfRule type="cellIs" dxfId="2" priority="935" operator="equal">
      <formula>1</formula>
    </cfRule>
  </conditionalFormatting>
  <conditionalFormatting sqref="DQ71:DS71">
    <cfRule type="cellIs" dxfId="2" priority="810" operator="equal">
      <formula>1</formula>
    </cfRule>
  </conditionalFormatting>
  <conditionalFormatting sqref="DX71">
    <cfRule type="containsText" dxfId="0" priority="8412" operator="between" text=" ">
      <formula>NOT(ISERROR(SEARCH(" ",DX71)))</formula>
    </cfRule>
    <cfRule type="containsText" dxfId="1" priority="8413" operator="between" text=" ">
      <formula>NOT(ISERROR(SEARCH(" ",DX71)))</formula>
    </cfRule>
    <cfRule type="containsText" dxfId="0" priority="8414" operator="between" text=" ">
      <formula>NOT(ISERROR(SEARCH(" ",DX71)))</formula>
    </cfRule>
    <cfRule type="containsText" dxfId="1" priority="8415" operator="between" text=" ">
      <formula>NOT(ISERROR(SEARCH(" ",DX71)))</formula>
    </cfRule>
  </conditionalFormatting>
  <conditionalFormatting sqref="EA71:EJ71">
    <cfRule type="containsText" dxfId="0" priority="8453" operator="between" text=" ">
      <formula>NOT(ISERROR(SEARCH(" ",EA71)))</formula>
    </cfRule>
    <cfRule type="containsText" dxfId="1" priority="8454" operator="between" text=" ">
      <formula>NOT(ISERROR(SEARCH(" ",EA71)))</formula>
    </cfRule>
  </conditionalFormatting>
  <conditionalFormatting sqref="EL71">
    <cfRule type="cellIs" dxfId="2" priority="8418" operator="equal">
      <formula>0</formula>
    </cfRule>
    <cfRule type="containsText" dxfId="0" priority="8448" operator="between" text=" ">
      <formula>NOT(ISERROR(SEARCH(" ",EL71)))</formula>
    </cfRule>
    <cfRule type="containsText" dxfId="1" priority="8449" operator="between" text=" ">
      <formula>NOT(ISERROR(SEARCH(" ",EL71)))</formula>
    </cfRule>
  </conditionalFormatting>
  <conditionalFormatting sqref="FG71">
    <cfRule type="cellIs" dxfId="2" priority="8461" operator="greaterThan">
      <formula>1</formula>
    </cfRule>
    <cfRule type="colorScale" priority="8462">
      <colorScale>
        <cfvo type="min"/>
        <cfvo type="max"/>
        <color rgb="FFFCFCFF"/>
        <color rgb="FF63BE7B"/>
      </colorScale>
    </cfRule>
    <cfRule type="colorScale" priority="8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1">
    <cfRule type="colorScale" priority="8450">
      <colorScale>
        <cfvo type="min"/>
        <cfvo type="max"/>
        <color rgb="FFFCFCFF"/>
        <color rgb="FF63BE7B"/>
      </colorScale>
    </cfRule>
    <cfRule type="colorScale" priority="8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1:FJ71">
    <cfRule type="colorScale" priority="8464">
      <colorScale>
        <cfvo type="min"/>
        <cfvo type="max"/>
        <color rgb="FFFCFCFF"/>
        <color rgb="FF63BE7B"/>
      </colorScale>
    </cfRule>
    <cfRule type="colorScale" priority="8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1">
    <cfRule type="colorScale" priority="8466">
      <colorScale>
        <cfvo type="min"/>
        <cfvo type="max"/>
        <color rgb="FFFCFCFF"/>
        <color rgb="FF63BE7B"/>
      </colorScale>
    </cfRule>
    <cfRule type="colorScale" priority="8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1">
    <cfRule type="colorScale" priority="8733">
      <colorScale>
        <cfvo type="min"/>
        <cfvo type="max"/>
        <color rgb="FFFCFCFF"/>
        <color rgb="FF63BE7B"/>
      </colorScale>
    </cfRule>
    <cfRule type="colorScale" priority="87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1">
    <cfRule type="cellIs" dxfId="2" priority="8468" operator="greaterThan">
      <formula>1</formula>
    </cfRule>
    <cfRule type="colorScale" priority="8469">
      <colorScale>
        <cfvo type="min"/>
        <cfvo type="max"/>
        <color rgb="FFFCFCFF"/>
        <color rgb="FF63BE7B"/>
      </colorScale>
    </cfRule>
    <cfRule type="colorScale" priority="8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1">
    <cfRule type="colorScale" priority="8471">
      <colorScale>
        <cfvo type="min"/>
        <cfvo type="max"/>
        <color rgb="FFFCFCFF"/>
        <color rgb="FF63BE7B"/>
      </colorScale>
    </cfRule>
    <cfRule type="colorScale" priority="8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1">
    <cfRule type="colorScale" priority="8729">
      <colorScale>
        <cfvo type="min"/>
        <cfvo type="max"/>
        <color rgb="FFFCFCFF"/>
        <color rgb="FF63BE7B"/>
      </colorScale>
    </cfRule>
    <cfRule type="colorScale" priority="87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1">
    <cfRule type="cellIs" dxfId="2" priority="8473" operator="greaterThan">
      <formula>1</formula>
    </cfRule>
    <cfRule type="colorScale" priority="8474">
      <colorScale>
        <cfvo type="min"/>
        <cfvo type="max"/>
        <color rgb="FFFCFCFF"/>
        <color rgb="FF63BE7B"/>
      </colorScale>
    </cfRule>
    <cfRule type="colorScale" priority="8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1">
    <cfRule type="colorScale" priority="8476">
      <colorScale>
        <cfvo type="min"/>
        <cfvo type="max"/>
        <color rgb="FFFCFCFF"/>
        <color rgb="FF63BE7B"/>
      </colorScale>
    </cfRule>
    <cfRule type="colorScale" priority="8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1">
    <cfRule type="colorScale" priority="8478">
      <colorScale>
        <cfvo type="min"/>
        <cfvo type="max"/>
        <color rgb="FFFCFCFF"/>
        <color rgb="FF63BE7B"/>
      </colorScale>
    </cfRule>
    <cfRule type="colorScale" priority="8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1">
    <cfRule type="cellIs" dxfId="2" priority="8480" operator="greaterThan">
      <formula>1</formula>
    </cfRule>
    <cfRule type="colorScale" priority="8481">
      <colorScale>
        <cfvo type="min"/>
        <cfvo type="max"/>
        <color rgb="FFFCFCFF"/>
        <color rgb="FF63BE7B"/>
      </colorScale>
    </cfRule>
    <cfRule type="colorScale" priority="8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1">
    <cfRule type="colorScale" priority="8483">
      <colorScale>
        <cfvo type="min"/>
        <cfvo type="max"/>
        <color rgb="FFFCFCFF"/>
        <color rgb="FF63BE7B"/>
      </colorScale>
    </cfRule>
    <cfRule type="colorScale" priority="8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1">
    <cfRule type="colorScale" priority="8485">
      <colorScale>
        <cfvo type="min"/>
        <cfvo type="max"/>
        <color rgb="FFFCFCFF"/>
        <color rgb="FF63BE7B"/>
      </colorScale>
    </cfRule>
    <cfRule type="colorScale" priority="8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1">
    <cfRule type="cellIs" dxfId="2" priority="8487" operator="greaterThan">
      <formula>1</formula>
    </cfRule>
    <cfRule type="colorScale" priority="8488">
      <colorScale>
        <cfvo type="min"/>
        <cfvo type="max"/>
        <color rgb="FFFCFCFF"/>
        <color rgb="FF63BE7B"/>
      </colorScale>
    </cfRule>
    <cfRule type="colorScale" priority="8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1">
    <cfRule type="colorScale" priority="8490">
      <colorScale>
        <cfvo type="min"/>
        <cfvo type="max"/>
        <color rgb="FFFCFCFF"/>
        <color rgb="FF63BE7B"/>
      </colorScale>
    </cfRule>
    <cfRule type="colorScale" priority="8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1">
    <cfRule type="colorScale" priority="8492">
      <colorScale>
        <cfvo type="min"/>
        <cfvo type="max"/>
        <color rgb="FFFCFCFF"/>
        <color rgb="FF63BE7B"/>
      </colorScale>
    </cfRule>
    <cfRule type="colorScale" priority="8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1">
    <cfRule type="cellIs" dxfId="2" priority="8494" operator="greaterThan">
      <formula>1</formula>
    </cfRule>
    <cfRule type="colorScale" priority="8495">
      <colorScale>
        <cfvo type="min"/>
        <cfvo type="max"/>
        <color rgb="FFFCFCFF"/>
        <color rgb="FF63BE7B"/>
      </colorScale>
    </cfRule>
    <cfRule type="colorScale" priority="8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1">
    <cfRule type="colorScale" priority="8497">
      <colorScale>
        <cfvo type="min"/>
        <cfvo type="max"/>
        <color rgb="FFFCFCFF"/>
        <color rgb="FF63BE7B"/>
      </colorScale>
    </cfRule>
    <cfRule type="colorScale" priority="8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1">
    <cfRule type="colorScale" priority="8499">
      <colorScale>
        <cfvo type="min"/>
        <cfvo type="max"/>
        <color rgb="FFFCFCFF"/>
        <color rgb="FF63BE7B"/>
      </colorScale>
    </cfRule>
    <cfRule type="colorScale" priority="8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1">
    <cfRule type="cellIs" dxfId="2" priority="8501" operator="greaterThan">
      <formula>1</formula>
    </cfRule>
    <cfRule type="colorScale" priority="8502">
      <colorScale>
        <cfvo type="min"/>
        <cfvo type="max"/>
        <color rgb="FFFCFCFF"/>
        <color rgb="FF63BE7B"/>
      </colorScale>
    </cfRule>
    <cfRule type="colorScale" priority="8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1">
    <cfRule type="colorScale" priority="8504">
      <colorScale>
        <cfvo type="min"/>
        <cfvo type="max"/>
        <color rgb="FFFCFCFF"/>
        <color rgb="FF63BE7B"/>
      </colorScale>
    </cfRule>
    <cfRule type="colorScale" priority="8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1">
    <cfRule type="colorScale" priority="8506">
      <colorScale>
        <cfvo type="min"/>
        <cfvo type="max"/>
        <color rgb="FFFCFCFF"/>
        <color rgb="FF63BE7B"/>
      </colorScale>
    </cfRule>
    <cfRule type="colorScale" priority="8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1">
    <cfRule type="cellIs" dxfId="2" priority="8508" operator="greaterThan">
      <formula>1</formula>
    </cfRule>
    <cfRule type="colorScale" priority="8509">
      <colorScale>
        <cfvo type="min"/>
        <cfvo type="max"/>
        <color rgb="FFFCFCFF"/>
        <color rgb="FF63BE7B"/>
      </colorScale>
    </cfRule>
    <cfRule type="colorScale" priority="8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1">
    <cfRule type="colorScale" priority="8511">
      <colorScale>
        <cfvo type="min"/>
        <cfvo type="max"/>
        <color rgb="FFFCFCFF"/>
        <color rgb="FF63BE7B"/>
      </colorScale>
    </cfRule>
    <cfRule type="colorScale" priority="8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1">
    <cfRule type="colorScale" priority="8513">
      <colorScale>
        <cfvo type="min"/>
        <cfvo type="max"/>
        <color rgb="FFFCFCFF"/>
        <color rgb="FF63BE7B"/>
      </colorScale>
    </cfRule>
    <cfRule type="colorScale" priority="8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1">
    <cfRule type="cellIs" dxfId="2" priority="8515" operator="greaterThan">
      <formula>1</formula>
    </cfRule>
    <cfRule type="colorScale" priority="8516">
      <colorScale>
        <cfvo type="min"/>
        <cfvo type="max"/>
        <color rgb="FFFCFCFF"/>
        <color rgb="FF63BE7B"/>
      </colorScale>
    </cfRule>
    <cfRule type="colorScale" priority="8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1">
    <cfRule type="colorScale" priority="8518">
      <colorScale>
        <cfvo type="min"/>
        <cfvo type="max"/>
        <color rgb="FFFCFCFF"/>
        <color rgb="FF63BE7B"/>
      </colorScale>
    </cfRule>
    <cfRule type="colorScale" priority="8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1">
    <cfRule type="colorScale" priority="8520">
      <colorScale>
        <cfvo type="min"/>
        <cfvo type="max"/>
        <color rgb="FFFCFCFF"/>
        <color rgb="FF63BE7B"/>
      </colorScale>
    </cfRule>
    <cfRule type="colorScale" priority="8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1">
    <cfRule type="cellIs" dxfId="2" priority="8522" operator="greaterThan">
      <formula>1</formula>
    </cfRule>
    <cfRule type="colorScale" priority="8523">
      <colorScale>
        <cfvo type="min"/>
        <cfvo type="max"/>
        <color rgb="FFFCFCFF"/>
        <color rgb="FF63BE7B"/>
      </colorScale>
    </cfRule>
    <cfRule type="colorScale" priority="8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1">
    <cfRule type="colorScale" priority="8525">
      <colorScale>
        <cfvo type="min"/>
        <cfvo type="max"/>
        <color rgb="FFFCFCFF"/>
        <color rgb="FF63BE7B"/>
      </colorScale>
    </cfRule>
    <cfRule type="colorScale" priority="8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1">
    <cfRule type="colorScale" priority="8527">
      <colorScale>
        <cfvo type="min"/>
        <cfvo type="max"/>
        <color rgb="FFFCFCFF"/>
        <color rgb="FF63BE7B"/>
      </colorScale>
    </cfRule>
    <cfRule type="colorScale" priority="8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1">
    <cfRule type="cellIs" dxfId="2" priority="8529" operator="greaterThan">
      <formula>1</formula>
    </cfRule>
    <cfRule type="colorScale" priority="8530">
      <colorScale>
        <cfvo type="min"/>
        <cfvo type="max"/>
        <color rgb="FFFCFCFF"/>
        <color rgb="FF63BE7B"/>
      </colorScale>
    </cfRule>
    <cfRule type="colorScale" priority="8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1">
    <cfRule type="colorScale" priority="8532">
      <colorScale>
        <cfvo type="min"/>
        <cfvo type="max"/>
        <color rgb="FFFCFCFF"/>
        <color rgb="FF63BE7B"/>
      </colorScale>
    </cfRule>
    <cfRule type="colorScale" priority="8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1">
    <cfRule type="colorScale" priority="8534">
      <colorScale>
        <cfvo type="min"/>
        <cfvo type="max"/>
        <color rgb="FFFCFCFF"/>
        <color rgb="FF63BE7B"/>
      </colorScale>
    </cfRule>
    <cfRule type="colorScale" priority="8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1">
    <cfRule type="cellIs" dxfId="2" priority="8536" operator="greaterThan">
      <formula>1</formula>
    </cfRule>
    <cfRule type="colorScale" priority="8537">
      <colorScale>
        <cfvo type="min"/>
        <cfvo type="max"/>
        <color rgb="FFFCFCFF"/>
        <color rgb="FF63BE7B"/>
      </colorScale>
    </cfRule>
    <cfRule type="colorScale" priority="8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1">
    <cfRule type="colorScale" priority="8539">
      <colorScale>
        <cfvo type="min"/>
        <cfvo type="max"/>
        <color rgb="FFFCFCFF"/>
        <color rgb="FF63BE7B"/>
      </colorScale>
    </cfRule>
    <cfRule type="colorScale" priority="8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1">
    <cfRule type="colorScale" priority="8541">
      <colorScale>
        <cfvo type="min"/>
        <cfvo type="max"/>
        <color rgb="FFFCFCFF"/>
        <color rgb="FF63BE7B"/>
      </colorScale>
    </cfRule>
    <cfRule type="colorScale" priority="8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1">
    <cfRule type="cellIs" dxfId="2" priority="8543" operator="greaterThan">
      <formula>1</formula>
    </cfRule>
    <cfRule type="colorScale" priority="8544">
      <colorScale>
        <cfvo type="min"/>
        <cfvo type="max"/>
        <color rgb="FFFCFCFF"/>
        <color rgb="FF63BE7B"/>
      </colorScale>
    </cfRule>
    <cfRule type="colorScale" priority="85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1">
    <cfRule type="colorScale" priority="8546">
      <colorScale>
        <cfvo type="min"/>
        <cfvo type="max"/>
        <color rgb="FFFCFCFF"/>
        <color rgb="FF63BE7B"/>
      </colorScale>
    </cfRule>
    <cfRule type="colorScale" priority="8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1">
    <cfRule type="colorScale" priority="8548">
      <colorScale>
        <cfvo type="min"/>
        <cfvo type="max"/>
        <color rgb="FFFCFCFF"/>
        <color rgb="FF63BE7B"/>
      </colorScale>
    </cfRule>
    <cfRule type="colorScale" priority="8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1">
    <cfRule type="cellIs" dxfId="2" priority="8550" operator="greaterThan">
      <formula>1</formula>
    </cfRule>
    <cfRule type="colorScale" priority="8551">
      <colorScale>
        <cfvo type="min"/>
        <cfvo type="max"/>
        <color rgb="FFFCFCFF"/>
        <color rgb="FF63BE7B"/>
      </colorScale>
    </cfRule>
    <cfRule type="colorScale" priority="8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1">
    <cfRule type="colorScale" priority="8553">
      <colorScale>
        <cfvo type="min"/>
        <cfvo type="max"/>
        <color rgb="FFFCFCFF"/>
        <color rgb="FF63BE7B"/>
      </colorScale>
    </cfRule>
    <cfRule type="colorScale" priority="8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1">
    <cfRule type="colorScale" priority="8555">
      <colorScale>
        <cfvo type="min"/>
        <cfvo type="max"/>
        <color rgb="FFFCFCFF"/>
        <color rgb="FF63BE7B"/>
      </colorScale>
    </cfRule>
    <cfRule type="colorScale" priority="8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1">
    <cfRule type="cellIs" dxfId="2" priority="8557" operator="greaterThan">
      <formula>1</formula>
    </cfRule>
    <cfRule type="colorScale" priority="8558">
      <colorScale>
        <cfvo type="min"/>
        <cfvo type="max"/>
        <color rgb="FFFCFCFF"/>
        <color rgb="FF63BE7B"/>
      </colorScale>
    </cfRule>
    <cfRule type="colorScale" priority="8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1">
    <cfRule type="colorScale" priority="8560">
      <colorScale>
        <cfvo type="min"/>
        <cfvo type="max"/>
        <color rgb="FFFCFCFF"/>
        <color rgb="FF63BE7B"/>
      </colorScale>
    </cfRule>
    <cfRule type="colorScale" priority="8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1">
    <cfRule type="colorScale" priority="8562">
      <colorScale>
        <cfvo type="min"/>
        <cfvo type="max"/>
        <color rgb="FFFCFCFF"/>
        <color rgb="FF63BE7B"/>
      </colorScale>
    </cfRule>
    <cfRule type="colorScale" priority="8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1">
    <cfRule type="cellIs" dxfId="2" priority="8564" operator="greaterThan">
      <formula>1</formula>
    </cfRule>
    <cfRule type="colorScale" priority="8565">
      <colorScale>
        <cfvo type="min"/>
        <cfvo type="max"/>
        <color rgb="FFFCFCFF"/>
        <color rgb="FF63BE7B"/>
      </colorScale>
    </cfRule>
    <cfRule type="colorScale" priority="8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1">
    <cfRule type="colorScale" priority="8567">
      <colorScale>
        <cfvo type="min"/>
        <cfvo type="max"/>
        <color rgb="FFFCFCFF"/>
        <color rgb="FF63BE7B"/>
      </colorScale>
    </cfRule>
    <cfRule type="colorScale" priority="8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1">
    <cfRule type="colorScale" priority="8569">
      <colorScale>
        <cfvo type="min"/>
        <cfvo type="max"/>
        <color rgb="FFFCFCFF"/>
        <color rgb="FF63BE7B"/>
      </colorScale>
    </cfRule>
    <cfRule type="colorScale" priority="8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1">
    <cfRule type="cellIs" dxfId="2" priority="8571" operator="greaterThan">
      <formula>1</formula>
    </cfRule>
    <cfRule type="colorScale" priority="8572">
      <colorScale>
        <cfvo type="min"/>
        <cfvo type="max"/>
        <color rgb="FFFCFCFF"/>
        <color rgb="FF63BE7B"/>
      </colorScale>
    </cfRule>
    <cfRule type="colorScale" priority="85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1">
    <cfRule type="colorScale" priority="8574">
      <colorScale>
        <cfvo type="min"/>
        <cfvo type="max"/>
        <color rgb="FFFCFCFF"/>
        <color rgb="FF63BE7B"/>
      </colorScale>
    </cfRule>
    <cfRule type="colorScale" priority="8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1">
    <cfRule type="colorScale" priority="8576">
      <colorScale>
        <cfvo type="min"/>
        <cfvo type="max"/>
        <color rgb="FFFCFCFF"/>
        <color rgb="FF63BE7B"/>
      </colorScale>
    </cfRule>
    <cfRule type="colorScale" priority="85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1">
    <cfRule type="cellIs" dxfId="2" priority="8578" operator="greaterThan">
      <formula>1</formula>
    </cfRule>
    <cfRule type="colorScale" priority="8579">
      <colorScale>
        <cfvo type="min"/>
        <cfvo type="max"/>
        <color rgb="FFFCFCFF"/>
        <color rgb="FF63BE7B"/>
      </colorScale>
    </cfRule>
    <cfRule type="colorScale" priority="85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1">
    <cfRule type="colorScale" priority="8581">
      <colorScale>
        <cfvo type="min"/>
        <cfvo type="max"/>
        <color rgb="FFFCFCFF"/>
        <color rgb="FF63BE7B"/>
      </colorScale>
    </cfRule>
    <cfRule type="colorScale" priority="8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1">
    <cfRule type="colorScale" priority="8583">
      <colorScale>
        <cfvo type="min"/>
        <cfvo type="max"/>
        <color rgb="FFFCFCFF"/>
        <color rgb="FF63BE7B"/>
      </colorScale>
    </cfRule>
    <cfRule type="colorScale" priority="8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1">
    <cfRule type="cellIs" dxfId="2" priority="8585" operator="greaterThan">
      <formula>1</formula>
    </cfRule>
    <cfRule type="colorScale" priority="8586">
      <colorScale>
        <cfvo type="min"/>
        <cfvo type="max"/>
        <color rgb="FFFCFCFF"/>
        <color rgb="FF63BE7B"/>
      </colorScale>
    </cfRule>
    <cfRule type="colorScale" priority="85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1">
    <cfRule type="colorScale" priority="8588">
      <colorScale>
        <cfvo type="min"/>
        <cfvo type="max"/>
        <color rgb="FFFCFCFF"/>
        <color rgb="FF63BE7B"/>
      </colorScale>
    </cfRule>
    <cfRule type="colorScale" priority="8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1">
    <cfRule type="colorScale" priority="8590">
      <colorScale>
        <cfvo type="min"/>
        <cfvo type="max"/>
        <color rgb="FFFCFCFF"/>
        <color rgb="FF63BE7B"/>
      </colorScale>
    </cfRule>
    <cfRule type="colorScale" priority="8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1">
    <cfRule type="cellIs" dxfId="2" priority="8592" operator="greaterThan">
      <formula>1</formula>
    </cfRule>
    <cfRule type="colorScale" priority="8593">
      <colorScale>
        <cfvo type="min"/>
        <cfvo type="max"/>
        <color rgb="FFFCFCFF"/>
        <color rgb="FF63BE7B"/>
      </colorScale>
    </cfRule>
    <cfRule type="colorScale" priority="85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1">
    <cfRule type="cellIs" dxfId="2" priority="8595" operator="greaterThan">
      <formula>1</formula>
    </cfRule>
    <cfRule type="colorScale" priority="8596">
      <colorScale>
        <cfvo type="min"/>
        <cfvo type="max"/>
        <color rgb="FFFCFCFF"/>
        <color rgb="FF63BE7B"/>
      </colorScale>
    </cfRule>
    <cfRule type="colorScale" priority="85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1:HY71">
    <cfRule type="colorScale" priority="8598">
      <colorScale>
        <cfvo type="min"/>
        <cfvo type="max"/>
        <color rgb="FFFCFCFF"/>
        <color rgb="FF63BE7B"/>
      </colorScale>
    </cfRule>
    <cfRule type="colorScale" priority="85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1">
    <cfRule type="colorScale" priority="8600">
      <colorScale>
        <cfvo type="min"/>
        <cfvo type="max"/>
        <color rgb="FFFCFCFF"/>
        <color rgb="FF63BE7B"/>
      </colorScale>
    </cfRule>
    <cfRule type="colorScale" priority="8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1">
    <cfRule type="colorScale" priority="8735">
      <colorScale>
        <cfvo type="min"/>
        <cfvo type="max"/>
        <color rgb="FFFCFCFF"/>
        <color rgb="FF63BE7B"/>
      </colorScale>
    </cfRule>
    <cfRule type="colorScale" priority="87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1">
    <cfRule type="cellIs" dxfId="2" priority="8602" operator="greaterThan">
      <formula>1</formula>
    </cfRule>
    <cfRule type="colorScale" priority="8603">
      <colorScale>
        <cfvo type="min"/>
        <cfvo type="max"/>
        <color rgb="FFFCFCFF"/>
        <color rgb="FF63BE7B"/>
      </colorScale>
    </cfRule>
    <cfRule type="colorScale" priority="86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1">
    <cfRule type="colorScale" priority="8605">
      <colorScale>
        <cfvo type="min"/>
        <cfvo type="max"/>
        <color rgb="FFFCFCFF"/>
        <color rgb="FF63BE7B"/>
      </colorScale>
    </cfRule>
    <cfRule type="colorScale" priority="86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1">
    <cfRule type="colorScale" priority="8731">
      <colorScale>
        <cfvo type="min"/>
        <cfvo type="max"/>
        <color rgb="FFFCFCFF"/>
        <color rgb="FF63BE7B"/>
      </colorScale>
    </cfRule>
    <cfRule type="colorScale" priority="87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1">
    <cfRule type="cellIs" dxfId="2" priority="8607" operator="greaterThan">
      <formula>1</formula>
    </cfRule>
    <cfRule type="colorScale" priority="8608">
      <colorScale>
        <cfvo type="min"/>
        <cfvo type="max"/>
        <color rgb="FFFCFCFF"/>
        <color rgb="FF63BE7B"/>
      </colorScale>
    </cfRule>
    <cfRule type="colorScale" priority="8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1">
    <cfRule type="colorScale" priority="8610">
      <colorScale>
        <cfvo type="min"/>
        <cfvo type="max"/>
        <color rgb="FFFCFCFF"/>
        <color rgb="FF63BE7B"/>
      </colorScale>
    </cfRule>
    <cfRule type="colorScale" priority="8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1">
    <cfRule type="colorScale" priority="8612">
      <colorScale>
        <cfvo type="min"/>
        <cfvo type="max"/>
        <color rgb="FFFCFCFF"/>
        <color rgb="FF63BE7B"/>
      </colorScale>
    </cfRule>
    <cfRule type="colorScale" priority="8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1">
    <cfRule type="cellIs" dxfId="2" priority="8614" operator="greaterThan">
      <formula>1</formula>
    </cfRule>
    <cfRule type="colorScale" priority="8615">
      <colorScale>
        <cfvo type="min"/>
        <cfvo type="max"/>
        <color rgb="FFFCFCFF"/>
        <color rgb="FF63BE7B"/>
      </colorScale>
    </cfRule>
    <cfRule type="colorScale" priority="8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1">
    <cfRule type="colorScale" priority="8617">
      <colorScale>
        <cfvo type="min"/>
        <cfvo type="max"/>
        <color rgb="FFFCFCFF"/>
        <color rgb="FF63BE7B"/>
      </colorScale>
    </cfRule>
    <cfRule type="colorScale" priority="8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1">
    <cfRule type="colorScale" priority="8619">
      <colorScale>
        <cfvo type="min"/>
        <cfvo type="max"/>
        <color rgb="FFFCFCFF"/>
        <color rgb="FF63BE7B"/>
      </colorScale>
    </cfRule>
    <cfRule type="colorScale" priority="8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1">
    <cfRule type="cellIs" dxfId="2" priority="8621" operator="greaterThan">
      <formula>1</formula>
    </cfRule>
    <cfRule type="colorScale" priority="8622">
      <colorScale>
        <cfvo type="min"/>
        <cfvo type="max"/>
        <color rgb="FFFCFCFF"/>
        <color rgb="FF63BE7B"/>
      </colorScale>
    </cfRule>
    <cfRule type="colorScale" priority="8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1">
    <cfRule type="colorScale" priority="8624">
      <colorScale>
        <cfvo type="min"/>
        <cfvo type="max"/>
        <color rgb="FFFCFCFF"/>
        <color rgb="FF63BE7B"/>
      </colorScale>
    </cfRule>
    <cfRule type="colorScale" priority="8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1">
    <cfRule type="colorScale" priority="8626">
      <colorScale>
        <cfvo type="min"/>
        <cfvo type="max"/>
        <color rgb="FFFCFCFF"/>
        <color rgb="FF63BE7B"/>
      </colorScale>
    </cfRule>
    <cfRule type="colorScale" priority="8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1">
    <cfRule type="cellIs" dxfId="2" priority="8628" operator="greaterThan">
      <formula>1</formula>
    </cfRule>
    <cfRule type="colorScale" priority="8629">
      <colorScale>
        <cfvo type="min"/>
        <cfvo type="max"/>
        <color rgb="FFFCFCFF"/>
        <color rgb="FF63BE7B"/>
      </colorScale>
    </cfRule>
    <cfRule type="colorScale" priority="8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1">
    <cfRule type="colorScale" priority="8631">
      <colorScale>
        <cfvo type="min"/>
        <cfvo type="max"/>
        <color rgb="FFFCFCFF"/>
        <color rgb="FF63BE7B"/>
      </colorScale>
    </cfRule>
    <cfRule type="colorScale" priority="8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1">
    <cfRule type="colorScale" priority="8633">
      <colorScale>
        <cfvo type="min"/>
        <cfvo type="max"/>
        <color rgb="FFFCFCFF"/>
        <color rgb="FF63BE7B"/>
      </colorScale>
    </cfRule>
    <cfRule type="colorScale" priority="8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1">
    <cfRule type="cellIs" dxfId="2" priority="8635" operator="greaterThan">
      <formula>1</formula>
    </cfRule>
    <cfRule type="colorScale" priority="8636">
      <colorScale>
        <cfvo type="min"/>
        <cfvo type="max"/>
        <color rgb="FFFCFCFF"/>
        <color rgb="FF63BE7B"/>
      </colorScale>
    </cfRule>
    <cfRule type="colorScale" priority="86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1">
    <cfRule type="colorScale" priority="8638">
      <colorScale>
        <cfvo type="min"/>
        <cfvo type="max"/>
        <color rgb="FFFCFCFF"/>
        <color rgb="FF63BE7B"/>
      </colorScale>
    </cfRule>
    <cfRule type="colorScale" priority="8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1">
    <cfRule type="colorScale" priority="8640">
      <colorScale>
        <cfvo type="min"/>
        <cfvo type="max"/>
        <color rgb="FFFCFCFF"/>
        <color rgb="FF63BE7B"/>
      </colorScale>
    </cfRule>
    <cfRule type="colorScale" priority="8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1">
    <cfRule type="cellIs" dxfId="2" priority="8642" operator="greaterThan">
      <formula>1</formula>
    </cfRule>
    <cfRule type="colorScale" priority="8643">
      <colorScale>
        <cfvo type="min"/>
        <cfvo type="max"/>
        <color rgb="FFFCFCFF"/>
        <color rgb="FF63BE7B"/>
      </colorScale>
    </cfRule>
    <cfRule type="colorScale" priority="86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1">
    <cfRule type="colorScale" priority="8645">
      <colorScale>
        <cfvo type="min"/>
        <cfvo type="max"/>
        <color rgb="FFFCFCFF"/>
        <color rgb="FF63BE7B"/>
      </colorScale>
    </cfRule>
    <cfRule type="colorScale" priority="86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1">
    <cfRule type="colorScale" priority="8647">
      <colorScale>
        <cfvo type="min"/>
        <cfvo type="max"/>
        <color rgb="FFFCFCFF"/>
        <color rgb="FF63BE7B"/>
      </colorScale>
    </cfRule>
    <cfRule type="colorScale" priority="8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1">
    <cfRule type="cellIs" dxfId="2" priority="8649" operator="greaterThan">
      <formula>1</formula>
    </cfRule>
    <cfRule type="colorScale" priority="8650">
      <colorScale>
        <cfvo type="min"/>
        <cfvo type="max"/>
        <color rgb="FFFCFCFF"/>
        <color rgb="FF63BE7B"/>
      </colorScale>
    </cfRule>
    <cfRule type="colorScale" priority="8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1">
    <cfRule type="colorScale" priority="8652">
      <colorScale>
        <cfvo type="min"/>
        <cfvo type="max"/>
        <color rgb="FFFCFCFF"/>
        <color rgb="FF63BE7B"/>
      </colorScale>
    </cfRule>
    <cfRule type="colorScale" priority="8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1">
    <cfRule type="colorScale" priority="8654">
      <colorScale>
        <cfvo type="min"/>
        <cfvo type="max"/>
        <color rgb="FFFCFCFF"/>
        <color rgb="FF63BE7B"/>
      </colorScale>
    </cfRule>
    <cfRule type="colorScale" priority="8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1">
    <cfRule type="cellIs" dxfId="2" priority="8656" operator="greaterThan">
      <formula>1</formula>
    </cfRule>
    <cfRule type="colorScale" priority="8657">
      <colorScale>
        <cfvo type="min"/>
        <cfvo type="max"/>
        <color rgb="FFFCFCFF"/>
        <color rgb="FF63BE7B"/>
      </colorScale>
    </cfRule>
    <cfRule type="colorScale" priority="86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1">
    <cfRule type="colorScale" priority="8659">
      <colorScale>
        <cfvo type="min"/>
        <cfvo type="max"/>
        <color rgb="FFFCFCFF"/>
        <color rgb="FF63BE7B"/>
      </colorScale>
    </cfRule>
    <cfRule type="colorScale" priority="8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1">
    <cfRule type="colorScale" priority="8661">
      <colorScale>
        <cfvo type="min"/>
        <cfvo type="max"/>
        <color rgb="FFFCFCFF"/>
        <color rgb="FF63BE7B"/>
      </colorScale>
    </cfRule>
    <cfRule type="colorScale" priority="8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1">
    <cfRule type="cellIs" dxfId="2" priority="8663" operator="greaterThan">
      <formula>1</formula>
    </cfRule>
    <cfRule type="colorScale" priority="8664">
      <colorScale>
        <cfvo type="min"/>
        <cfvo type="max"/>
        <color rgb="FFFCFCFF"/>
        <color rgb="FF63BE7B"/>
      </colorScale>
    </cfRule>
    <cfRule type="colorScale" priority="8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1">
    <cfRule type="colorScale" priority="8666">
      <colorScale>
        <cfvo type="min"/>
        <cfvo type="max"/>
        <color rgb="FFFCFCFF"/>
        <color rgb="FF63BE7B"/>
      </colorScale>
    </cfRule>
    <cfRule type="colorScale" priority="8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1">
    <cfRule type="colorScale" priority="8668">
      <colorScale>
        <cfvo type="min"/>
        <cfvo type="max"/>
        <color rgb="FFFCFCFF"/>
        <color rgb="FF63BE7B"/>
      </colorScale>
    </cfRule>
    <cfRule type="colorScale" priority="8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1">
    <cfRule type="cellIs" dxfId="2" priority="8670" operator="greaterThan">
      <formula>1</formula>
    </cfRule>
    <cfRule type="colorScale" priority="8671">
      <colorScale>
        <cfvo type="min"/>
        <cfvo type="max"/>
        <color rgb="FFFCFCFF"/>
        <color rgb="FF63BE7B"/>
      </colorScale>
    </cfRule>
    <cfRule type="colorScale" priority="86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1">
    <cfRule type="colorScale" priority="8673">
      <colorScale>
        <cfvo type="min"/>
        <cfvo type="max"/>
        <color rgb="FFFCFCFF"/>
        <color rgb="FF63BE7B"/>
      </colorScale>
    </cfRule>
    <cfRule type="colorScale" priority="8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1">
    <cfRule type="colorScale" priority="8675">
      <colorScale>
        <cfvo type="min"/>
        <cfvo type="max"/>
        <color rgb="FFFCFCFF"/>
        <color rgb="FF63BE7B"/>
      </colorScale>
    </cfRule>
    <cfRule type="colorScale" priority="8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1">
    <cfRule type="cellIs" dxfId="2" priority="8677" operator="greaterThan">
      <formula>1</formula>
    </cfRule>
    <cfRule type="colorScale" priority="8678">
      <colorScale>
        <cfvo type="min"/>
        <cfvo type="max"/>
        <color rgb="FFFCFCFF"/>
        <color rgb="FF63BE7B"/>
      </colorScale>
    </cfRule>
    <cfRule type="colorScale" priority="8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1">
    <cfRule type="colorScale" priority="8680">
      <colorScale>
        <cfvo type="min"/>
        <cfvo type="max"/>
        <color rgb="FFFCFCFF"/>
        <color rgb="FF63BE7B"/>
      </colorScale>
    </cfRule>
    <cfRule type="colorScale" priority="8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1">
    <cfRule type="colorScale" priority="8682">
      <colorScale>
        <cfvo type="min"/>
        <cfvo type="max"/>
        <color rgb="FFFCFCFF"/>
        <color rgb="FF63BE7B"/>
      </colorScale>
    </cfRule>
    <cfRule type="colorScale" priority="8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1">
    <cfRule type="cellIs" dxfId="2" priority="8684" operator="greaterThan">
      <formula>1</formula>
    </cfRule>
    <cfRule type="colorScale" priority="8685">
      <colorScale>
        <cfvo type="min"/>
        <cfvo type="max"/>
        <color rgb="FFFCFCFF"/>
        <color rgb="FF63BE7B"/>
      </colorScale>
    </cfRule>
    <cfRule type="colorScale" priority="86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1">
    <cfRule type="colorScale" priority="8687">
      <colorScale>
        <cfvo type="min"/>
        <cfvo type="max"/>
        <color rgb="FFFCFCFF"/>
        <color rgb="FF63BE7B"/>
      </colorScale>
    </cfRule>
    <cfRule type="colorScale" priority="8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1">
    <cfRule type="colorScale" priority="8689">
      <colorScale>
        <cfvo type="min"/>
        <cfvo type="max"/>
        <color rgb="FFFCFCFF"/>
        <color rgb="FF63BE7B"/>
      </colorScale>
    </cfRule>
    <cfRule type="colorScale" priority="86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1">
    <cfRule type="cellIs" dxfId="2" priority="8691" operator="greaterThan">
      <formula>1</formula>
    </cfRule>
    <cfRule type="colorScale" priority="8692">
      <colorScale>
        <cfvo type="min"/>
        <cfvo type="max"/>
        <color rgb="FFFCFCFF"/>
        <color rgb="FF63BE7B"/>
      </colorScale>
    </cfRule>
    <cfRule type="colorScale" priority="8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1">
    <cfRule type="colorScale" priority="8694">
      <colorScale>
        <cfvo type="min"/>
        <cfvo type="max"/>
        <color rgb="FFFCFCFF"/>
        <color rgb="FF63BE7B"/>
      </colorScale>
    </cfRule>
    <cfRule type="colorScale" priority="86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1">
    <cfRule type="colorScale" priority="8696">
      <colorScale>
        <cfvo type="min"/>
        <cfvo type="max"/>
        <color rgb="FFFCFCFF"/>
        <color rgb="FF63BE7B"/>
      </colorScale>
    </cfRule>
    <cfRule type="colorScale" priority="8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1">
    <cfRule type="cellIs" dxfId="2" priority="8698" operator="greaterThan">
      <formula>1</formula>
    </cfRule>
    <cfRule type="colorScale" priority="8699">
      <colorScale>
        <cfvo type="min"/>
        <cfvo type="max"/>
        <color rgb="FFFCFCFF"/>
        <color rgb="FF63BE7B"/>
      </colorScale>
    </cfRule>
    <cfRule type="colorScale" priority="87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1">
    <cfRule type="colorScale" priority="8701">
      <colorScale>
        <cfvo type="min"/>
        <cfvo type="max"/>
        <color rgb="FFFCFCFF"/>
        <color rgb="FF63BE7B"/>
      </colorScale>
    </cfRule>
    <cfRule type="colorScale" priority="8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1">
    <cfRule type="colorScale" priority="8703">
      <colorScale>
        <cfvo type="min"/>
        <cfvo type="max"/>
        <color rgb="FFFCFCFF"/>
        <color rgb="FF63BE7B"/>
      </colorScale>
    </cfRule>
    <cfRule type="colorScale" priority="8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1">
    <cfRule type="cellIs" dxfId="2" priority="8705" operator="greaterThan">
      <formula>1</formula>
    </cfRule>
    <cfRule type="colorScale" priority="8706">
      <colorScale>
        <cfvo type="min"/>
        <cfvo type="max"/>
        <color rgb="FFFCFCFF"/>
        <color rgb="FF63BE7B"/>
      </colorScale>
    </cfRule>
    <cfRule type="colorScale" priority="87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1">
    <cfRule type="colorScale" priority="8708">
      <colorScale>
        <cfvo type="min"/>
        <cfvo type="max"/>
        <color rgb="FFFCFCFF"/>
        <color rgb="FF63BE7B"/>
      </colorScale>
    </cfRule>
    <cfRule type="colorScale" priority="87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1">
    <cfRule type="colorScale" priority="8710">
      <colorScale>
        <cfvo type="min"/>
        <cfvo type="max"/>
        <color rgb="FFFCFCFF"/>
        <color rgb="FF63BE7B"/>
      </colorScale>
    </cfRule>
    <cfRule type="colorScale" priority="8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1">
    <cfRule type="cellIs" dxfId="2" priority="8712" operator="greaterThan">
      <formula>1</formula>
    </cfRule>
    <cfRule type="colorScale" priority="8713">
      <colorScale>
        <cfvo type="min"/>
        <cfvo type="max"/>
        <color rgb="FFFCFCFF"/>
        <color rgb="FF63BE7B"/>
      </colorScale>
    </cfRule>
    <cfRule type="colorScale" priority="8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1">
    <cfRule type="colorScale" priority="8715">
      <colorScale>
        <cfvo type="min"/>
        <cfvo type="max"/>
        <color rgb="FFFCFCFF"/>
        <color rgb="FF63BE7B"/>
      </colorScale>
    </cfRule>
    <cfRule type="colorScale" priority="8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1">
    <cfRule type="colorScale" priority="8717">
      <colorScale>
        <cfvo type="min"/>
        <cfvo type="max"/>
        <color rgb="FFFCFCFF"/>
        <color rgb="FF63BE7B"/>
      </colorScale>
    </cfRule>
    <cfRule type="colorScale" priority="87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1">
    <cfRule type="cellIs" dxfId="2" priority="8719" operator="greaterThan">
      <formula>1</formula>
    </cfRule>
    <cfRule type="colorScale" priority="8720">
      <colorScale>
        <cfvo type="min"/>
        <cfvo type="max"/>
        <color rgb="FFFCFCFF"/>
        <color rgb="FF63BE7B"/>
      </colorScale>
    </cfRule>
    <cfRule type="colorScale" priority="87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1">
    <cfRule type="colorScale" priority="8722">
      <colorScale>
        <cfvo type="min"/>
        <cfvo type="max"/>
        <color rgb="FFFCFCFF"/>
        <color rgb="FF63BE7B"/>
      </colorScale>
    </cfRule>
    <cfRule type="colorScale" priority="87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1">
    <cfRule type="colorScale" priority="8724">
      <colorScale>
        <cfvo type="min"/>
        <cfvo type="max"/>
        <color rgb="FFFCFCFF"/>
        <color rgb="FF63BE7B"/>
      </colorScale>
    </cfRule>
    <cfRule type="colorScale" priority="8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1">
    <cfRule type="cellIs" dxfId="2" priority="8726" operator="greaterThan">
      <formula>1</formula>
    </cfRule>
    <cfRule type="colorScale" priority="8727">
      <colorScale>
        <cfvo type="min"/>
        <cfvo type="max"/>
        <color rgb="FFFCFCFF"/>
        <color rgb="FF63BE7B"/>
      </colorScale>
    </cfRule>
    <cfRule type="colorScale" priority="87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71:LB71">
    <cfRule type="cellIs" dxfId="2" priority="8440" operator="greaterThan">
      <formula>0.31</formula>
    </cfRule>
    <cfRule type="cellIs" dxfId="2" priority="8441" operator="greaterThan">
      <formula>0.31</formula>
    </cfRule>
    <cfRule type="cellIs" dxfId="2" priority="8442" operator="greaterThan">
      <formula>0.31</formula>
    </cfRule>
    <cfRule type="cellIs" dxfId="2" priority="8443" operator="greaterThan">
      <formula>0.3</formula>
    </cfRule>
    <cfRule type="cellIs" dxfId="2" priority="8444" operator="greaterThan">
      <formula>1</formula>
    </cfRule>
    <cfRule type="cellIs" dxfId="5" priority="8445" operator="equal">
      <formula>0</formula>
    </cfRule>
  </conditionalFormatting>
  <conditionalFormatting sqref="LH71:LI71">
    <cfRule type="containsText" dxfId="0" priority="4975" operator="between" text=" ">
      <formula>NOT(ISERROR(SEARCH(" ",LH71)))</formula>
    </cfRule>
    <cfRule type="containsText" dxfId="1" priority="4976" operator="between" text=" ">
      <formula>NOT(ISERROR(SEARCH(" ",LH71)))</formula>
    </cfRule>
  </conditionalFormatting>
  <conditionalFormatting sqref="G72">
    <cfRule type="containsText" dxfId="0" priority="6172" operator="between" text=" ">
      <formula>NOT(ISERROR(SEARCH(" ",G72)))</formula>
    </cfRule>
    <cfRule type="containsText" dxfId="1" priority="6173" operator="between" text=" ">
      <formula>NOT(ISERROR(SEARCH(" ",G72)))</formula>
    </cfRule>
  </conditionalFormatting>
  <conditionalFormatting sqref="X72">
    <cfRule type="colorScale" priority="8094">
      <colorScale>
        <cfvo type="min"/>
        <cfvo type="max"/>
        <color rgb="FFFCFCFF"/>
        <color rgb="FF63BE7B"/>
      </colorScale>
    </cfRule>
    <cfRule type="colorScale" priority="80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72">
    <cfRule type="cellIs" dxfId="2" priority="8087" operator="equal">
      <formula>0</formula>
    </cfRule>
    <cfRule type="cellIs" dxfId="2" priority="8088" operator="greaterThan">
      <formula>1</formula>
    </cfRule>
    <cfRule type="containsText" dxfId="0" priority="8089" operator="between" text=" ">
      <formula>NOT(ISERROR(SEARCH(" ",AI72)))</formula>
    </cfRule>
    <cfRule type="containsText" dxfId="1" priority="8090" operator="between" text=" ">
      <formula>NOT(ISERROR(SEARCH(" ",AI72)))</formula>
    </cfRule>
  </conditionalFormatting>
  <conditionalFormatting sqref="AJ72:AL72">
    <cfRule type="cellIs" dxfId="4" priority="8082" operator="equal">
      <formula>0</formula>
    </cfRule>
    <cfRule type="cellIs" dxfId="2" priority="8083" operator="equal">
      <formula>0</formula>
    </cfRule>
    <cfRule type="cellIs" dxfId="2" priority="8084" operator="greaterThan">
      <formula>1</formula>
    </cfRule>
    <cfRule type="containsText" dxfId="0" priority="8085" operator="between" text=" ">
      <formula>NOT(ISERROR(SEARCH(" ",AJ72)))</formula>
    </cfRule>
    <cfRule type="containsText" dxfId="1" priority="8086" operator="between" text=" ">
      <formula>NOT(ISERROR(SEARCH(" ",AJ72)))</formula>
    </cfRule>
  </conditionalFormatting>
  <conditionalFormatting sqref="AU72">
    <cfRule type="cellIs" dxfId="4" priority="8068" operator="equal">
      <formula>0</formula>
    </cfRule>
    <cfRule type="containsText" dxfId="0" priority="8069" operator="between" text=" ">
      <formula>NOT(ISERROR(SEARCH(" ",AU72)))</formula>
    </cfRule>
    <cfRule type="containsText" dxfId="1" priority="8070" operator="between" text=" ">
      <formula>NOT(ISERROR(SEARCH(" ",AU72)))</formula>
    </cfRule>
  </conditionalFormatting>
  <conditionalFormatting sqref="AV72">
    <cfRule type="cellIs" dxfId="4" priority="8114" operator="equal">
      <formula>0</formula>
    </cfRule>
    <cfRule type="containsText" dxfId="0" priority="8117" operator="between" text=" ">
      <formula>NOT(ISERROR(SEARCH(" ",AV72)))</formula>
    </cfRule>
    <cfRule type="containsText" dxfId="1" priority="8118" operator="between" text=" ">
      <formula>NOT(ISERROR(SEARCH(" ",AV72)))</formula>
    </cfRule>
  </conditionalFormatting>
  <conditionalFormatting sqref="AW72">
    <cfRule type="cellIs" dxfId="2" priority="8099" operator="greaterThan">
      <formula>1</formula>
    </cfRule>
    <cfRule type="containsText" dxfId="0" priority="8100" operator="between" text=" ">
      <formula>NOT(ISERROR(SEARCH(" ",AW72)))</formula>
    </cfRule>
    <cfRule type="containsText" dxfId="1" priority="8101" operator="between" text=" ">
      <formula>NOT(ISERROR(SEARCH(" ",AW72)))</formula>
    </cfRule>
  </conditionalFormatting>
  <conditionalFormatting sqref="AX72">
    <cfRule type="containsText" dxfId="0" priority="8078" operator="between" text=" ">
      <formula>NOT(ISERROR(SEARCH(" ",AX72)))</formula>
    </cfRule>
    <cfRule type="containsText" dxfId="1" priority="8079" operator="between" text=" ">
      <formula>NOT(ISERROR(SEARCH(" ",AX72)))</formula>
    </cfRule>
  </conditionalFormatting>
  <conditionalFormatting sqref="BA72">
    <cfRule type="containsText" dxfId="0" priority="1029" operator="between" text=" ">
      <formula>NOT(ISERROR(SEARCH(" ",BA72)))</formula>
    </cfRule>
    <cfRule type="containsText" dxfId="1" priority="1030" operator="between" text=" ">
      <formula>NOT(ISERROR(SEARCH(" ",BA72)))</formula>
    </cfRule>
  </conditionalFormatting>
  <conditionalFormatting sqref="BI72">
    <cfRule type="containsText" dxfId="0" priority="4953" operator="between" text=" ">
      <formula>NOT(ISERROR(SEARCH(" ",BI72)))</formula>
    </cfRule>
    <cfRule type="containsText" dxfId="1" priority="4954" operator="between" text=" ">
      <formula>NOT(ISERROR(SEARCH(" ",BI72)))</formula>
    </cfRule>
  </conditionalFormatting>
  <conditionalFormatting sqref="BJ72">
    <cfRule type="containsText" dxfId="0" priority="8064" operator="between" text=" ">
      <formula>NOT(ISERROR(SEARCH(" ",BJ72)))</formula>
    </cfRule>
    <cfRule type="containsText" dxfId="1" priority="8065" operator="between" text=" ">
      <formula>NOT(ISERROR(SEARCH(" ",BJ72)))</formula>
    </cfRule>
  </conditionalFormatting>
  <conditionalFormatting sqref="BL72">
    <cfRule type="containsText" dxfId="0" priority="8062" operator="between" text=" ">
      <formula>NOT(ISERROR(SEARCH(" ",BL72)))</formula>
    </cfRule>
    <cfRule type="containsText" dxfId="1" priority="8063" operator="between" text=" ">
      <formula>NOT(ISERROR(SEARCH(" ",BL72)))</formula>
    </cfRule>
  </conditionalFormatting>
  <conditionalFormatting sqref="BN72:BP72">
    <cfRule type="containsText" dxfId="0" priority="8066" operator="between" text=" ">
      <formula>NOT(ISERROR(SEARCH(" ",BN72)))</formula>
    </cfRule>
    <cfRule type="containsText" dxfId="1" priority="8067" operator="between" text=" ">
      <formula>NOT(ISERROR(SEARCH(" ",BN72)))</formula>
    </cfRule>
  </conditionalFormatting>
  <conditionalFormatting sqref="BT72:BV72">
    <cfRule type="containsText" dxfId="0" priority="8096" operator="between" text=" ">
      <formula>NOT(ISERROR(SEARCH(" ",BT72)))</formula>
    </cfRule>
    <cfRule type="containsText" dxfId="1" priority="8097" operator="between" text=" ">
      <formula>NOT(ISERROR(SEARCH(" ",BT72)))</formula>
    </cfRule>
  </conditionalFormatting>
  <conditionalFormatting sqref="BY72">
    <cfRule type="containsText" dxfId="0" priority="8121" operator="between" text=" ">
      <formula>NOT(ISERROR(SEARCH(" ",BY72)))</formula>
    </cfRule>
    <cfRule type="containsText" dxfId="1" priority="8122" operator="between" text=" ">
      <formula>NOT(ISERROR(SEARCH(" ",BY72)))</formula>
    </cfRule>
  </conditionalFormatting>
  <conditionalFormatting sqref="CA72:CC72">
    <cfRule type="containsText" dxfId="0" priority="8073" operator="between" text=" ">
      <formula>NOT(ISERROR(SEARCH(" ",CA72)))</formula>
    </cfRule>
  </conditionalFormatting>
  <conditionalFormatting sqref="CD72">
    <cfRule type="containsText" dxfId="0" priority="8071" operator="between" text=" ">
      <formula>NOT(ISERROR(SEARCH(" ",CD72)))</formula>
    </cfRule>
  </conditionalFormatting>
  <conditionalFormatting sqref="CF72">
    <cfRule type="containsText" dxfId="0" priority="8072" operator="between" text=" ">
      <formula>NOT(ISERROR(SEARCH(" ",CF72)))</formula>
    </cfRule>
  </conditionalFormatting>
  <conditionalFormatting sqref="CO72">
    <cfRule type="containsText" dxfId="0" priority="604" operator="between" text=" ">
      <formula>NOT(ISERROR(SEARCH(" ",CO72)))</formula>
    </cfRule>
  </conditionalFormatting>
  <conditionalFormatting sqref="CP72">
    <cfRule type="containsText" dxfId="0" priority="61" operator="between" text=" ">
      <formula>NOT(ISERROR(SEARCH(" ",CP72)))</formula>
    </cfRule>
  </conditionalFormatting>
  <conditionalFormatting sqref="CQ72">
    <cfRule type="containsText" dxfId="0" priority="572" operator="between" text=" ">
      <formula>NOT(ISERROR(SEARCH(" ",CQ72)))</formula>
    </cfRule>
  </conditionalFormatting>
  <conditionalFormatting sqref="CS72">
    <cfRule type="cellIs" dxfId="2" priority="6239" operator="equal">
      <formula>1</formula>
    </cfRule>
    <cfRule type="cellIs" dxfId="2" priority="6240" operator="equal">
      <formula>1</formula>
    </cfRule>
  </conditionalFormatting>
  <conditionalFormatting sqref="DG72:DI72">
    <cfRule type="cellIs" dxfId="2" priority="951" operator="equal">
      <formula>1</formula>
    </cfRule>
  </conditionalFormatting>
  <conditionalFormatting sqref="DL72:DN72">
    <cfRule type="cellIs" dxfId="2" priority="937" operator="equal">
      <formula>1</formula>
    </cfRule>
  </conditionalFormatting>
  <conditionalFormatting sqref="DQ72:DS72">
    <cfRule type="cellIs" dxfId="2" priority="854" operator="equal">
      <formula>1</formula>
    </cfRule>
  </conditionalFormatting>
  <conditionalFormatting sqref="DX72">
    <cfRule type="containsText" dxfId="0" priority="8074" operator="between" text=" ">
      <formula>NOT(ISERROR(SEARCH(" ",DX72)))</formula>
    </cfRule>
    <cfRule type="containsText" dxfId="1" priority="8075" operator="between" text=" ">
      <formula>NOT(ISERROR(SEARCH(" ",DX72)))</formula>
    </cfRule>
    <cfRule type="containsText" dxfId="0" priority="8076" operator="between" text=" ">
      <formula>NOT(ISERROR(SEARCH(" ",DX72)))</formula>
    </cfRule>
    <cfRule type="containsText" dxfId="1" priority="8077" operator="between" text=" ">
      <formula>NOT(ISERROR(SEARCH(" ",DX72)))</formula>
    </cfRule>
  </conditionalFormatting>
  <conditionalFormatting sqref="EA72:EJ72">
    <cfRule type="containsText" dxfId="0" priority="8115" operator="between" text=" ">
      <formula>NOT(ISERROR(SEARCH(" ",EA72)))</formula>
    </cfRule>
    <cfRule type="containsText" dxfId="1" priority="8116" operator="between" text=" ">
      <formula>NOT(ISERROR(SEARCH(" ",EA72)))</formula>
    </cfRule>
  </conditionalFormatting>
  <conditionalFormatting sqref="EL72">
    <cfRule type="cellIs" dxfId="2" priority="8080" operator="equal">
      <formula>0</formula>
    </cfRule>
    <cfRule type="containsText" dxfId="0" priority="8110" operator="between" text=" ">
      <formula>NOT(ISERROR(SEARCH(" ",EL72)))</formula>
    </cfRule>
    <cfRule type="containsText" dxfId="1" priority="8111" operator="between" text=" ">
      <formula>NOT(ISERROR(SEARCH(" ",EL72)))</formula>
    </cfRule>
  </conditionalFormatting>
  <conditionalFormatting sqref="FG72">
    <cfRule type="cellIs" dxfId="2" priority="8123" operator="greaterThan">
      <formula>1</formula>
    </cfRule>
    <cfRule type="colorScale" priority="8124">
      <colorScale>
        <cfvo type="min"/>
        <cfvo type="max"/>
        <color rgb="FFFCFCFF"/>
        <color rgb="FF63BE7B"/>
      </colorScale>
    </cfRule>
    <cfRule type="colorScale" priority="8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2">
    <cfRule type="colorScale" priority="8112">
      <colorScale>
        <cfvo type="min"/>
        <cfvo type="max"/>
        <color rgb="FFFCFCFF"/>
        <color rgb="FF63BE7B"/>
      </colorScale>
    </cfRule>
    <cfRule type="colorScale" priority="8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2:FJ72">
    <cfRule type="colorScale" priority="8126">
      <colorScale>
        <cfvo type="min"/>
        <cfvo type="max"/>
        <color rgb="FFFCFCFF"/>
        <color rgb="FF63BE7B"/>
      </colorScale>
    </cfRule>
    <cfRule type="colorScale" priority="81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2">
    <cfRule type="colorScale" priority="8128">
      <colorScale>
        <cfvo type="min"/>
        <cfvo type="max"/>
        <color rgb="FFFCFCFF"/>
        <color rgb="FF63BE7B"/>
      </colorScale>
    </cfRule>
    <cfRule type="colorScale" priority="81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2">
    <cfRule type="colorScale" priority="8395">
      <colorScale>
        <cfvo type="min"/>
        <cfvo type="max"/>
        <color rgb="FFFCFCFF"/>
        <color rgb="FF63BE7B"/>
      </colorScale>
    </cfRule>
    <cfRule type="colorScale" priority="83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2">
    <cfRule type="cellIs" dxfId="2" priority="8130" operator="greaterThan">
      <formula>1</formula>
    </cfRule>
    <cfRule type="colorScale" priority="8131">
      <colorScale>
        <cfvo type="min"/>
        <cfvo type="max"/>
        <color rgb="FFFCFCFF"/>
        <color rgb="FF63BE7B"/>
      </colorScale>
    </cfRule>
    <cfRule type="colorScale" priority="81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2">
    <cfRule type="colorScale" priority="8133">
      <colorScale>
        <cfvo type="min"/>
        <cfvo type="max"/>
        <color rgb="FFFCFCFF"/>
        <color rgb="FF63BE7B"/>
      </colorScale>
    </cfRule>
    <cfRule type="colorScale" priority="8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2">
    <cfRule type="colorScale" priority="8391">
      <colorScale>
        <cfvo type="min"/>
        <cfvo type="max"/>
        <color rgb="FFFCFCFF"/>
        <color rgb="FF63BE7B"/>
      </colorScale>
    </cfRule>
    <cfRule type="colorScale" priority="83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2">
    <cfRule type="cellIs" dxfId="2" priority="8135" operator="greaterThan">
      <formula>1</formula>
    </cfRule>
    <cfRule type="colorScale" priority="8136">
      <colorScale>
        <cfvo type="min"/>
        <cfvo type="max"/>
        <color rgb="FFFCFCFF"/>
        <color rgb="FF63BE7B"/>
      </colorScale>
    </cfRule>
    <cfRule type="colorScale" priority="81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2">
    <cfRule type="colorScale" priority="8138">
      <colorScale>
        <cfvo type="min"/>
        <cfvo type="max"/>
        <color rgb="FFFCFCFF"/>
        <color rgb="FF63BE7B"/>
      </colorScale>
    </cfRule>
    <cfRule type="colorScale" priority="81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2">
    <cfRule type="colorScale" priority="8140">
      <colorScale>
        <cfvo type="min"/>
        <cfvo type="max"/>
        <color rgb="FFFCFCFF"/>
        <color rgb="FF63BE7B"/>
      </colorScale>
    </cfRule>
    <cfRule type="colorScale" priority="81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2">
    <cfRule type="cellIs" dxfId="2" priority="8142" operator="greaterThan">
      <formula>1</formula>
    </cfRule>
    <cfRule type="colorScale" priority="8143">
      <colorScale>
        <cfvo type="min"/>
        <cfvo type="max"/>
        <color rgb="FFFCFCFF"/>
        <color rgb="FF63BE7B"/>
      </colorScale>
    </cfRule>
    <cfRule type="colorScale" priority="81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2">
    <cfRule type="colorScale" priority="8145">
      <colorScale>
        <cfvo type="min"/>
        <cfvo type="max"/>
        <color rgb="FFFCFCFF"/>
        <color rgb="FF63BE7B"/>
      </colorScale>
    </cfRule>
    <cfRule type="colorScale" priority="81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2">
    <cfRule type="colorScale" priority="8147">
      <colorScale>
        <cfvo type="min"/>
        <cfvo type="max"/>
        <color rgb="FFFCFCFF"/>
        <color rgb="FF63BE7B"/>
      </colorScale>
    </cfRule>
    <cfRule type="colorScale" priority="81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2">
    <cfRule type="cellIs" dxfId="2" priority="8149" operator="greaterThan">
      <formula>1</formula>
    </cfRule>
    <cfRule type="colorScale" priority="8150">
      <colorScale>
        <cfvo type="min"/>
        <cfvo type="max"/>
        <color rgb="FFFCFCFF"/>
        <color rgb="FF63BE7B"/>
      </colorScale>
    </cfRule>
    <cfRule type="colorScale" priority="81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2">
    <cfRule type="colorScale" priority="8152">
      <colorScale>
        <cfvo type="min"/>
        <cfvo type="max"/>
        <color rgb="FFFCFCFF"/>
        <color rgb="FF63BE7B"/>
      </colorScale>
    </cfRule>
    <cfRule type="colorScale" priority="8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2">
    <cfRule type="colorScale" priority="8154">
      <colorScale>
        <cfvo type="min"/>
        <cfvo type="max"/>
        <color rgb="FFFCFCFF"/>
        <color rgb="FF63BE7B"/>
      </colorScale>
    </cfRule>
    <cfRule type="colorScale" priority="81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2">
    <cfRule type="cellIs" dxfId="2" priority="8156" operator="greaterThan">
      <formula>1</formula>
    </cfRule>
    <cfRule type="colorScale" priority="8157">
      <colorScale>
        <cfvo type="min"/>
        <cfvo type="max"/>
        <color rgb="FFFCFCFF"/>
        <color rgb="FF63BE7B"/>
      </colorScale>
    </cfRule>
    <cfRule type="colorScale" priority="81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2">
    <cfRule type="colorScale" priority="8159">
      <colorScale>
        <cfvo type="min"/>
        <cfvo type="max"/>
        <color rgb="FFFCFCFF"/>
        <color rgb="FF63BE7B"/>
      </colorScale>
    </cfRule>
    <cfRule type="colorScale" priority="81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2">
    <cfRule type="colorScale" priority="8161">
      <colorScale>
        <cfvo type="min"/>
        <cfvo type="max"/>
        <color rgb="FFFCFCFF"/>
        <color rgb="FF63BE7B"/>
      </colorScale>
    </cfRule>
    <cfRule type="colorScale" priority="81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2">
    <cfRule type="cellIs" dxfId="2" priority="8163" operator="greaterThan">
      <formula>1</formula>
    </cfRule>
    <cfRule type="colorScale" priority="8164">
      <colorScale>
        <cfvo type="min"/>
        <cfvo type="max"/>
        <color rgb="FFFCFCFF"/>
        <color rgb="FF63BE7B"/>
      </colorScale>
    </cfRule>
    <cfRule type="colorScale" priority="81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2">
    <cfRule type="colorScale" priority="8166">
      <colorScale>
        <cfvo type="min"/>
        <cfvo type="max"/>
        <color rgb="FFFCFCFF"/>
        <color rgb="FF63BE7B"/>
      </colorScale>
    </cfRule>
    <cfRule type="colorScale" priority="81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2">
    <cfRule type="colorScale" priority="8168">
      <colorScale>
        <cfvo type="min"/>
        <cfvo type="max"/>
        <color rgb="FFFCFCFF"/>
        <color rgb="FF63BE7B"/>
      </colorScale>
    </cfRule>
    <cfRule type="colorScale" priority="81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2">
    <cfRule type="cellIs" dxfId="2" priority="8170" operator="greaterThan">
      <formula>1</formula>
    </cfRule>
    <cfRule type="colorScale" priority="8171">
      <colorScale>
        <cfvo type="min"/>
        <cfvo type="max"/>
        <color rgb="FFFCFCFF"/>
        <color rgb="FF63BE7B"/>
      </colorScale>
    </cfRule>
    <cfRule type="colorScale" priority="81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2">
    <cfRule type="colorScale" priority="8173">
      <colorScale>
        <cfvo type="min"/>
        <cfvo type="max"/>
        <color rgb="FFFCFCFF"/>
        <color rgb="FF63BE7B"/>
      </colorScale>
    </cfRule>
    <cfRule type="colorScale" priority="81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2">
    <cfRule type="colorScale" priority="8175">
      <colorScale>
        <cfvo type="min"/>
        <cfvo type="max"/>
        <color rgb="FFFCFCFF"/>
        <color rgb="FF63BE7B"/>
      </colorScale>
    </cfRule>
    <cfRule type="colorScale" priority="8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2">
    <cfRule type="cellIs" dxfId="2" priority="8177" operator="greaterThan">
      <formula>1</formula>
    </cfRule>
    <cfRule type="colorScale" priority="8178">
      <colorScale>
        <cfvo type="min"/>
        <cfvo type="max"/>
        <color rgb="FFFCFCFF"/>
        <color rgb="FF63BE7B"/>
      </colorScale>
    </cfRule>
    <cfRule type="colorScale" priority="81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2">
    <cfRule type="colorScale" priority="8180">
      <colorScale>
        <cfvo type="min"/>
        <cfvo type="max"/>
        <color rgb="FFFCFCFF"/>
        <color rgb="FF63BE7B"/>
      </colorScale>
    </cfRule>
    <cfRule type="colorScale" priority="81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2">
    <cfRule type="colorScale" priority="8182">
      <colorScale>
        <cfvo type="min"/>
        <cfvo type="max"/>
        <color rgb="FFFCFCFF"/>
        <color rgb="FF63BE7B"/>
      </colorScale>
    </cfRule>
    <cfRule type="colorScale" priority="8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2">
    <cfRule type="cellIs" dxfId="2" priority="8184" operator="greaterThan">
      <formula>1</formula>
    </cfRule>
    <cfRule type="colorScale" priority="8185">
      <colorScale>
        <cfvo type="min"/>
        <cfvo type="max"/>
        <color rgb="FFFCFCFF"/>
        <color rgb="FF63BE7B"/>
      </colorScale>
    </cfRule>
    <cfRule type="colorScale" priority="81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2">
    <cfRule type="colorScale" priority="8187">
      <colorScale>
        <cfvo type="min"/>
        <cfvo type="max"/>
        <color rgb="FFFCFCFF"/>
        <color rgb="FF63BE7B"/>
      </colorScale>
    </cfRule>
    <cfRule type="colorScale" priority="81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2">
    <cfRule type="colorScale" priority="8189">
      <colorScale>
        <cfvo type="min"/>
        <cfvo type="max"/>
        <color rgb="FFFCFCFF"/>
        <color rgb="FF63BE7B"/>
      </colorScale>
    </cfRule>
    <cfRule type="colorScale" priority="81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2">
    <cfRule type="cellIs" dxfId="2" priority="8191" operator="greaterThan">
      <formula>1</formula>
    </cfRule>
    <cfRule type="colorScale" priority="8192">
      <colorScale>
        <cfvo type="min"/>
        <cfvo type="max"/>
        <color rgb="FFFCFCFF"/>
        <color rgb="FF63BE7B"/>
      </colorScale>
    </cfRule>
    <cfRule type="colorScale" priority="81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2">
    <cfRule type="colorScale" priority="8194">
      <colorScale>
        <cfvo type="min"/>
        <cfvo type="max"/>
        <color rgb="FFFCFCFF"/>
        <color rgb="FF63BE7B"/>
      </colorScale>
    </cfRule>
    <cfRule type="colorScale" priority="81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2">
    <cfRule type="colorScale" priority="8196">
      <colorScale>
        <cfvo type="min"/>
        <cfvo type="max"/>
        <color rgb="FFFCFCFF"/>
        <color rgb="FF63BE7B"/>
      </colorScale>
    </cfRule>
    <cfRule type="colorScale" priority="81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2">
    <cfRule type="cellIs" dxfId="2" priority="8198" operator="greaterThan">
      <formula>1</formula>
    </cfRule>
    <cfRule type="colorScale" priority="8199">
      <colorScale>
        <cfvo type="min"/>
        <cfvo type="max"/>
        <color rgb="FFFCFCFF"/>
        <color rgb="FF63BE7B"/>
      </colorScale>
    </cfRule>
    <cfRule type="colorScale" priority="82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2">
    <cfRule type="colorScale" priority="8201">
      <colorScale>
        <cfvo type="min"/>
        <cfvo type="max"/>
        <color rgb="FFFCFCFF"/>
        <color rgb="FF63BE7B"/>
      </colorScale>
    </cfRule>
    <cfRule type="colorScale" priority="82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2">
    <cfRule type="colorScale" priority="8203">
      <colorScale>
        <cfvo type="min"/>
        <cfvo type="max"/>
        <color rgb="FFFCFCFF"/>
        <color rgb="FF63BE7B"/>
      </colorScale>
    </cfRule>
    <cfRule type="colorScale" priority="8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2">
    <cfRule type="cellIs" dxfId="2" priority="8205" operator="greaterThan">
      <formula>1</formula>
    </cfRule>
    <cfRule type="colorScale" priority="8206">
      <colorScale>
        <cfvo type="min"/>
        <cfvo type="max"/>
        <color rgb="FFFCFCFF"/>
        <color rgb="FF63BE7B"/>
      </colorScale>
    </cfRule>
    <cfRule type="colorScale" priority="82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2">
    <cfRule type="colorScale" priority="8208">
      <colorScale>
        <cfvo type="min"/>
        <cfvo type="max"/>
        <color rgb="FFFCFCFF"/>
        <color rgb="FF63BE7B"/>
      </colorScale>
    </cfRule>
    <cfRule type="colorScale" priority="82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2">
    <cfRule type="colorScale" priority="8210">
      <colorScale>
        <cfvo type="min"/>
        <cfvo type="max"/>
        <color rgb="FFFCFCFF"/>
        <color rgb="FF63BE7B"/>
      </colorScale>
    </cfRule>
    <cfRule type="colorScale" priority="82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2">
    <cfRule type="cellIs" dxfId="2" priority="8212" operator="greaterThan">
      <formula>1</formula>
    </cfRule>
    <cfRule type="colorScale" priority="8213">
      <colorScale>
        <cfvo type="min"/>
        <cfvo type="max"/>
        <color rgb="FFFCFCFF"/>
        <color rgb="FF63BE7B"/>
      </colorScale>
    </cfRule>
    <cfRule type="colorScale" priority="82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2">
    <cfRule type="colorScale" priority="8215">
      <colorScale>
        <cfvo type="min"/>
        <cfvo type="max"/>
        <color rgb="FFFCFCFF"/>
        <color rgb="FF63BE7B"/>
      </colorScale>
    </cfRule>
    <cfRule type="colorScale" priority="82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2">
    <cfRule type="colorScale" priority="8217">
      <colorScale>
        <cfvo type="min"/>
        <cfvo type="max"/>
        <color rgb="FFFCFCFF"/>
        <color rgb="FF63BE7B"/>
      </colorScale>
    </cfRule>
    <cfRule type="colorScale" priority="82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2">
    <cfRule type="cellIs" dxfId="2" priority="8219" operator="greaterThan">
      <formula>1</formula>
    </cfRule>
    <cfRule type="colorScale" priority="8220">
      <colorScale>
        <cfvo type="min"/>
        <cfvo type="max"/>
        <color rgb="FFFCFCFF"/>
        <color rgb="FF63BE7B"/>
      </colorScale>
    </cfRule>
    <cfRule type="colorScale" priority="82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2">
    <cfRule type="colorScale" priority="8222">
      <colorScale>
        <cfvo type="min"/>
        <cfvo type="max"/>
        <color rgb="FFFCFCFF"/>
        <color rgb="FF63BE7B"/>
      </colorScale>
    </cfRule>
    <cfRule type="colorScale" priority="82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2">
    <cfRule type="colorScale" priority="8224">
      <colorScale>
        <cfvo type="min"/>
        <cfvo type="max"/>
        <color rgb="FFFCFCFF"/>
        <color rgb="FF63BE7B"/>
      </colorScale>
    </cfRule>
    <cfRule type="colorScale" priority="82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2">
    <cfRule type="cellIs" dxfId="2" priority="8226" operator="greaterThan">
      <formula>1</formula>
    </cfRule>
    <cfRule type="colorScale" priority="8227">
      <colorScale>
        <cfvo type="min"/>
        <cfvo type="max"/>
        <color rgb="FFFCFCFF"/>
        <color rgb="FF63BE7B"/>
      </colorScale>
    </cfRule>
    <cfRule type="colorScale" priority="8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2">
    <cfRule type="colorScale" priority="8229">
      <colorScale>
        <cfvo type="min"/>
        <cfvo type="max"/>
        <color rgb="FFFCFCFF"/>
        <color rgb="FF63BE7B"/>
      </colorScale>
    </cfRule>
    <cfRule type="colorScale" priority="8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2">
    <cfRule type="colorScale" priority="8231">
      <colorScale>
        <cfvo type="min"/>
        <cfvo type="max"/>
        <color rgb="FFFCFCFF"/>
        <color rgb="FF63BE7B"/>
      </colorScale>
    </cfRule>
    <cfRule type="colorScale" priority="8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2">
    <cfRule type="cellIs" dxfId="2" priority="8233" operator="greaterThan">
      <formula>1</formula>
    </cfRule>
    <cfRule type="colorScale" priority="8234">
      <colorScale>
        <cfvo type="min"/>
        <cfvo type="max"/>
        <color rgb="FFFCFCFF"/>
        <color rgb="FF63BE7B"/>
      </colorScale>
    </cfRule>
    <cfRule type="colorScale" priority="8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2">
    <cfRule type="colorScale" priority="8236">
      <colorScale>
        <cfvo type="min"/>
        <cfvo type="max"/>
        <color rgb="FFFCFCFF"/>
        <color rgb="FF63BE7B"/>
      </colorScale>
    </cfRule>
    <cfRule type="colorScale" priority="8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2">
    <cfRule type="colorScale" priority="8238">
      <colorScale>
        <cfvo type="min"/>
        <cfvo type="max"/>
        <color rgb="FFFCFCFF"/>
        <color rgb="FF63BE7B"/>
      </colorScale>
    </cfRule>
    <cfRule type="colorScale" priority="82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2">
    <cfRule type="cellIs" dxfId="2" priority="8240" operator="greaterThan">
      <formula>1</formula>
    </cfRule>
    <cfRule type="colorScale" priority="8241">
      <colorScale>
        <cfvo type="min"/>
        <cfvo type="max"/>
        <color rgb="FFFCFCFF"/>
        <color rgb="FF63BE7B"/>
      </colorScale>
    </cfRule>
    <cfRule type="colorScale" priority="8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2">
    <cfRule type="colorScale" priority="8243">
      <colorScale>
        <cfvo type="min"/>
        <cfvo type="max"/>
        <color rgb="FFFCFCFF"/>
        <color rgb="FF63BE7B"/>
      </colorScale>
    </cfRule>
    <cfRule type="colorScale" priority="8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2">
    <cfRule type="colorScale" priority="8245">
      <colorScale>
        <cfvo type="min"/>
        <cfvo type="max"/>
        <color rgb="FFFCFCFF"/>
        <color rgb="FF63BE7B"/>
      </colorScale>
    </cfRule>
    <cfRule type="colorScale" priority="82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2">
    <cfRule type="cellIs" dxfId="2" priority="8247" operator="greaterThan">
      <formula>1</formula>
    </cfRule>
    <cfRule type="colorScale" priority="8248">
      <colorScale>
        <cfvo type="min"/>
        <cfvo type="max"/>
        <color rgb="FFFCFCFF"/>
        <color rgb="FF63BE7B"/>
      </colorScale>
    </cfRule>
    <cfRule type="colorScale" priority="8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2">
    <cfRule type="colorScale" priority="8250">
      <colorScale>
        <cfvo type="min"/>
        <cfvo type="max"/>
        <color rgb="FFFCFCFF"/>
        <color rgb="FF63BE7B"/>
      </colorScale>
    </cfRule>
    <cfRule type="colorScale" priority="82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2">
    <cfRule type="colorScale" priority="8252">
      <colorScale>
        <cfvo type="min"/>
        <cfvo type="max"/>
        <color rgb="FFFCFCFF"/>
        <color rgb="FF63BE7B"/>
      </colorScale>
    </cfRule>
    <cfRule type="colorScale" priority="82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2">
    <cfRule type="cellIs" dxfId="2" priority="8254" operator="greaterThan">
      <formula>1</formula>
    </cfRule>
    <cfRule type="colorScale" priority="8255">
      <colorScale>
        <cfvo type="min"/>
        <cfvo type="max"/>
        <color rgb="FFFCFCFF"/>
        <color rgb="FF63BE7B"/>
      </colorScale>
    </cfRule>
    <cfRule type="colorScale" priority="8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2">
    <cfRule type="cellIs" dxfId="2" priority="8257" operator="greaterThan">
      <formula>1</formula>
    </cfRule>
    <cfRule type="colorScale" priority="8258">
      <colorScale>
        <cfvo type="min"/>
        <cfvo type="max"/>
        <color rgb="FFFCFCFF"/>
        <color rgb="FF63BE7B"/>
      </colorScale>
    </cfRule>
    <cfRule type="colorScale" priority="8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2:HY72">
    <cfRule type="colorScale" priority="8260">
      <colorScale>
        <cfvo type="min"/>
        <cfvo type="max"/>
        <color rgb="FFFCFCFF"/>
        <color rgb="FF63BE7B"/>
      </colorScale>
    </cfRule>
    <cfRule type="colorScale" priority="8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2">
    <cfRule type="colorScale" priority="8262">
      <colorScale>
        <cfvo type="min"/>
        <cfvo type="max"/>
        <color rgb="FFFCFCFF"/>
        <color rgb="FF63BE7B"/>
      </colorScale>
    </cfRule>
    <cfRule type="colorScale" priority="82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2">
    <cfRule type="colorScale" priority="8397">
      <colorScale>
        <cfvo type="min"/>
        <cfvo type="max"/>
        <color rgb="FFFCFCFF"/>
        <color rgb="FF63BE7B"/>
      </colorScale>
    </cfRule>
    <cfRule type="colorScale" priority="8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2">
    <cfRule type="cellIs" dxfId="2" priority="8264" operator="greaterThan">
      <formula>1</formula>
    </cfRule>
    <cfRule type="colorScale" priority="8265">
      <colorScale>
        <cfvo type="min"/>
        <cfvo type="max"/>
        <color rgb="FFFCFCFF"/>
        <color rgb="FF63BE7B"/>
      </colorScale>
    </cfRule>
    <cfRule type="colorScale" priority="8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2">
    <cfRule type="colorScale" priority="8267">
      <colorScale>
        <cfvo type="min"/>
        <cfvo type="max"/>
        <color rgb="FFFCFCFF"/>
        <color rgb="FF63BE7B"/>
      </colorScale>
    </cfRule>
    <cfRule type="colorScale" priority="8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2">
    <cfRule type="colorScale" priority="8393">
      <colorScale>
        <cfvo type="min"/>
        <cfvo type="max"/>
        <color rgb="FFFCFCFF"/>
        <color rgb="FF63BE7B"/>
      </colorScale>
    </cfRule>
    <cfRule type="colorScale" priority="83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2">
    <cfRule type="cellIs" dxfId="2" priority="8269" operator="greaterThan">
      <formula>1</formula>
    </cfRule>
    <cfRule type="colorScale" priority="8270">
      <colorScale>
        <cfvo type="min"/>
        <cfvo type="max"/>
        <color rgb="FFFCFCFF"/>
        <color rgb="FF63BE7B"/>
      </colorScale>
    </cfRule>
    <cfRule type="colorScale" priority="8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2">
    <cfRule type="colorScale" priority="8272">
      <colorScale>
        <cfvo type="min"/>
        <cfvo type="max"/>
        <color rgb="FFFCFCFF"/>
        <color rgb="FF63BE7B"/>
      </colorScale>
    </cfRule>
    <cfRule type="colorScale" priority="8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2">
    <cfRule type="colorScale" priority="8274">
      <colorScale>
        <cfvo type="min"/>
        <cfvo type="max"/>
        <color rgb="FFFCFCFF"/>
        <color rgb="FF63BE7B"/>
      </colorScale>
    </cfRule>
    <cfRule type="colorScale" priority="8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2">
    <cfRule type="cellIs" dxfId="2" priority="8276" operator="greaterThan">
      <formula>1</formula>
    </cfRule>
    <cfRule type="colorScale" priority="8277">
      <colorScale>
        <cfvo type="min"/>
        <cfvo type="max"/>
        <color rgb="FFFCFCFF"/>
        <color rgb="FF63BE7B"/>
      </colorScale>
    </cfRule>
    <cfRule type="colorScale" priority="82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2">
    <cfRule type="colorScale" priority="8279">
      <colorScale>
        <cfvo type="min"/>
        <cfvo type="max"/>
        <color rgb="FFFCFCFF"/>
        <color rgb="FF63BE7B"/>
      </colorScale>
    </cfRule>
    <cfRule type="colorScale" priority="8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2">
    <cfRule type="colorScale" priority="8281">
      <colorScale>
        <cfvo type="min"/>
        <cfvo type="max"/>
        <color rgb="FFFCFCFF"/>
        <color rgb="FF63BE7B"/>
      </colorScale>
    </cfRule>
    <cfRule type="colorScale" priority="8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2">
    <cfRule type="cellIs" dxfId="2" priority="8283" operator="greaterThan">
      <formula>1</formula>
    </cfRule>
    <cfRule type="colorScale" priority="8284">
      <colorScale>
        <cfvo type="min"/>
        <cfvo type="max"/>
        <color rgb="FFFCFCFF"/>
        <color rgb="FF63BE7B"/>
      </colorScale>
    </cfRule>
    <cfRule type="colorScale" priority="8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2">
    <cfRule type="colorScale" priority="8286">
      <colorScale>
        <cfvo type="min"/>
        <cfvo type="max"/>
        <color rgb="FFFCFCFF"/>
        <color rgb="FF63BE7B"/>
      </colorScale>
    </cfRule>
    <cfRule type="colorScale" priority="8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2">
    <cfRule type="colorScale" priority="8288">
      <colorScale>
        <cfvo type="min"/>
        <cfvo type="max"/>
        <color rgb="FFFCFCFF"/>
        <color rgb="FF63BE7B"/>
      </colorScale>
    </cfRule>
    <cfRule type="colorScale" priority="8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2">
    <cfRule type="cellIs" dxfId="2" priority="8290" operator="greaterThan">
      <formula>1</formula>
    </cfRule>
    <cfRule type="colorScale" priority="8291">
      <colorScale>
        <cfvo type="min"/>
        <cfvo type="max"/>
        <color rgb="FFFCFCFF"/>
        <color rgb="FF63BE7B"/>
      </colorScale>
    </cfRule>
    <cfRule type="colorScale" priority="8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2">
    <cfRule type="colorScale" priority="8293">
      <colorScale>
        <cfvo type="min"/>
        <cfvo type="max"/>
        <color rgb="FFFCFCFF"/>
        <color rgb="FF63BE7B"/>
      </colorScale>
    </cfRule>
    <cfRule type="colorScale" priority="8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2">
    <cfRule type="colorScale" priority="8295">
      <colorScale>
        <cfvo type="min"/>
        <cfvo type="max"/>
        <color rgb="FFFCFCFF"/>
        <color rgb="FF63BE7B"/>
      </colorScale>
    </cfRule>
    <cfRule type="colorScale" priority="8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2">
    <cfRule type="cellIs" dxfId="2" priority="8297" operator="greaterThan">
      <formula>1</formula>
    </cfRule>
    <cfRule type="colorScale" priority="8298">
      <colorScale>
        <cfvo type="min"/>
        <cfvo type="max"/>
        <color rgb="FFFCFCFF"/>
        <color rgb="FF63BE7B"/>
      </colorScale>
    </cfRule>
    <cfRule type="colorScale" priority="82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2">
    <cfRule type="colorScale" priority="8300">
      <colorScale>
        <cfvo type="min"/>
        <cfvo type="max"/>
        <color rgb="FFFCFCFF"/>
        <color rgb="FF63BE7B"/>
      </colorScale>
    </cfRule>
    <cfRule type="colorScale" priority="8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2">
    <cfRule type="colorScale" priority="8302">
      <colorScale>
        <cfvo type="min"/>
        <cfvo type="max"/>
        <color rgb="FFFCFCFF"/>
        <color rgb="FF63BE7B"/>
      </colorScale>
    </cfRule>
    <cfRule type="colorScale" priority="8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2">
    <cfRule type="cellIs" dxfId="2" priority="8304" operator="greaterThan">
      <formula>1</formula>
    </cfRule>
    <cfRule type="colorScale" priority="8305">
      <colorScale>
        <cfvo type="min"/>
        <cfvo type="max"/>
        <color rgb="FFFCFCFF"/>
        <color rgb="FF63BE7B"/>
      </colorScale>
    </cfRule>
    <cfRule type="colorScale" priority="83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2">
    <cfRule type="colorScale" priority="8307">
      <colorScale>
        <cfvo type="min"/>
        <cfvo type="max"/>
        <color rgb="FFFCFCFF"/>
        <color rgb="FF63BE7B"/>
      </colorScale>
    </cfRule>
    <cfRule type="colorScale" priority="83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2">
    <cfRule type="colorScale" priority="8309">
      <colorScale>
        <cfvo type="min"/>
        <cfvo type="max"/>
        <color rgb="FFFCFCFF"/>
        <color rgb="FF63BE7B"/>
      </colorScale>
    </cfRule>
    <cfRule type="colorScale" priority="8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2">
    <cfRule type="cellIs" dxfId="2" priority="8311" operator="greaterThan">
      <formula>1</formula>
    </cfRule>
    <cfRule type="colorScale" priority="8312">
      <colorScale>
        <cfvo type="min"/>
        <cfvo type="max"/>
        <color rgb="FFFCFCFF"/>
        <color rgb="FF63BE7B"/>
      </colorScale>
    </cfRule>
    <cfRule type="colorScale" priority="8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2">
    <cfRule type="colorScale" priority="8314">
      <colorScale>
        <cfvo type="min"/>
        <cfvo type="max"/>
        <color rgb="FFFCFCFF"/>
        <color rgb="FF63BE7B"/>
      </colorScale>
    </cfRule>
    <cfRule type="colorScale" priority="83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2">
    <cfRule type="colorScale" priority="8316">
      <colorScale>
        <cfvo type="min"/>
        <cfvo type="max"/>
        <color rgb="FFFCFCFF"/>
        <color rgb="FF63BE7B"/>
      </colorScale>
    </cfRule>
    <cfRule type="colorScale" priority="8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2">
    <cfRule type="cellIs" dxfId="2" priority="8318" operator="greaterThan">
      <formula>1</formula>
    </cfRule>
    <cfRule type="colorScale" priority="8319">
      <colorScale>
        <cfvo type="min"/>
        <cfvo type="max"/>
        <color rgb="FFFCFCFF"/>
        <color rgb="FF63BE7B"/>
      </colorScale>
    </cfRule>
    <cfRule type="colorScale" priority="8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2">
    <cfRule type="colorScale" priority="8321">
      <colorScale>
        <cfvo type="min"/>
        <cfvo type="max"/>
        <color rgb="FFFCFCFF"/>
        <color rgb="FF63BE7B"/>
      </colorScale>
    </cfRule>
    <cfRule type="colorScale" priority="8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2">
    <cfRule type="colorScale" priority="8323">
      <colorScale>
        <cfvo type="min"/>
        <cfvo type="max"/>
        <color rgb="FFFCFCFF"/>
        <color rgb="FF63BE7B"/>
      </colorScale>
    </cfRule>
    <cfRule type="colorScale" priority="8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2">
    <cfRule type="cellIs" dxfId="2" priority="8325" operator="greaterThan">
      <formula>1</formula>
    </cfRule>
    <cfRule type="colorScale" priority="8326">
      <colorScale>
        <cfvo type="min"/>
        <cfvo type="max"/>
        <color rgb="FFFCFCFF"/>
        <color rgb="FF63BE7B"/>
      </colorScale>
    </cfRule>
    <cfRule type="colorScale" priority="83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2">
    <cfRule type="colorScale" priority="8328">
      <colorScale>
        <cfvo type="min"/>
        <cfvo type="max"/>
        <color rgb="FFFCFCFF"/>
        <color rgb="FF63BE7B"/>
      </colorScale>
    </cfRule>
    <cfRule type="colorScale" priority="8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2">
    <cfRule type="colorScale" priority="8330">
      <colorScale>
        <cfvo type="min"/>
        <cfvo type="max"/>
        <color rgb="FFFCFCFF"/>
        <color rgb="FF63BE7B"/>
      </colorScale>
    </cfRule>
    <cfRule type="colorScale" priority="8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2">
    <cfRule type="cellIs" dxfId="2" priority="8332" operator="greaterThan">
      <formula>1</formula>
    </cfRule>
    <cfRule type="colorScale" priority="8333">
      <colorScale>
        <cfvo type="min"/>
        <cfvo type="max"/>
        <color rgb="FFFCFCFF"/>
        <color rgb="FF63BE7B"/>
      </colorScale>
    </cfRule>
    <cfRule type="colorScale" priority="8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2">
    <cfRule type="colorScale" priority="8335">
      <colorScale>
        <cfvo type="min"/>
        <cfvo type="max"/>
        <color rgb="FFFCFCFF"/>
        <color rgb="FF63BE7B"/>
      </colorScale>
    </cfRule>
    <cfRule type="colorScale" priority="8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2">
    <cfRule type="colorScale" priority="8337">
      <colorScale>
        <cfvo type="min"/>
        <cfvo type="max"/>
        <color rgb="FFFCFCFF"/>
        <color rgb="FF63BE7B"/>
      </colorScale>
    </cfRule>
    <cfRule type="colorScale" priority="8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2">
    <cfRule type="cellIs" dxfId="2" priority="8339" operator="greaterThan">
      <formula>1</formula>
    </cfRule>
    <cfRule type="colorScale" priority="8340">
      <colorScale>
        <cfvo type="min"/>
        <cfvo type="max"/>
        <color rgb="FFFCFCFF"/>
        <color rgb="FF63BE7B"/>
      </colorScale>
    </cfRule>
    <cfRule type="colorScale" priority="8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2">
    <cfRule type="colorScale" priority="8342">
      <colorScale>
        <cfvo type="min"/>
        <cfvo type="max"/>
        <color rgb="FFFCFCFF"/>
        <color rgb="FF63BE7B"/>
      </colorScale>
    </cfRule>
    <cfRule type="colorScale" priority="83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2">
    <cfRule type="colorScale" priority="8344">
      <colorScale>
        <cfvo type="min"/>
        <cfvo type="max"/>
        <color rgb="FFFCFCFF"/>
        <color rgb="FF63BE7B"/>
      </colorScale>
    </cfRule>
    <cfRule type="colorScale" priority="8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2">
    <cfRule type="cellIs" dxfId="2" priority="8346" operator="greaterThan">
      <formula>1</formula>
    </cfRule>
    <cfRule type="colorScale" priority="8347">
      <colorScale>
        <cfvo type="min"/>
        <cfvo type="max"/>
        <color rgb="FFFCFCFF"/>
        <color rgb="FF63BE7B"/>
      </colorScale>
    </cfRule>
    <cfRule type="colorScale" priority="8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2">
    <cfRule type="colorScale" priority="8349">
      <colorScale>
        <cfvo type="min"/>
        <cfvo type="max"/>
        <color rgb="FFFCFCFF"/>
        <color rgb="FF63BE7B"/>
      </colorScale>
    </cfRule>
    <cfRule type="colorScale" priority="8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2">
    <cfRule type="colorScale" priority="8351">
      <colorScale>
        <cfvo type="min"/>
        <cfvo type="max"/>
        <color rgb="FFFCFCFF"/>
        <color rgb="FF63BE7B"/>
      </colorScale>
    </cfRule>
    <cfRule type="colorScale" priority="8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2">
    <cfRule type="cellIs" dxfId="2" priority="8353" operator="greaterThan">
      <formula>1</formula>
    </cfRule>
    <cfRule type="colorScale" priority="8354">
      <colorScale>
        <cfvo type="min"/>
        <cfvo type="max"/>
        <color rgb="FFFCFCFF"/>
        <color rgb="FF63BE7B"/>
      </colorScale>
    </cfRule>
    <cfRule type="colorScale" priority="8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2">
    <cfRule type="colorScale" priority="8356">
      <colorScale>
        <cfvo type="min"/>
        <cfvo type="max"/>
        <color rgb="FFFCFCFF"/>
        <color rgb="FF63BE7B"/>
      </colorScale>
    </cfRule>
    <cfRule type="colorScale" priority="8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2">
    <cfRule type="colorScale" priority="8358">
      <colorScale>
        <cfvo type="min"/>
        <cfvo type="max"/>
        <color rgb="FFFCFCFF"/>
        <color rgb="FF63BE7B"/>
      </colorScale>
    </cfRule>
    <cfRule type="colorScale" priority="8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2">
    <cfRule type="cellIs" dxfId="2" priority="8360" operator="greaterThan">
      <formula>1</formula>
    </cfRule>
    <cfRule type="colorScale" priority="8361">
      <colorScale>
        <cfvo type="min"/>
        <cfvo type="max"/>
        <color rgb="FFFCFCFF"/>
        <color rgb="FF63BE7B"/>
      </colorScale>
    </cfRule>
    <cfRule type="colorScale" priority="8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2">
    <cfRule type="colorScale" priority="8363">
      <colorScale>
        <cfvo type="min"/>
        <cfvo type="max"/>
        <color rgb="FFFCFCFF"/>
        <color rgb="FF63BE7B"/>
      </colorScale>
    </cfRule>
    <cfRule type="colorScale" priority="8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2">
    <cfRule type="colorScale" priority="8365">
      <colorScale>
        <cfvo type="min"/>
        <cfvo type="max"/>
        <color rgb="FFFCFCFF"/>
        <color rgb="FF63BE7B"/>
      </colorScale>
    </cfRule>
    <cfRule type="colorScale" priority="8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2">
    <cfRule type="cellIs" dxfId="2" priority="8367" operator="greaterThan">
      <formula>1</formula>
    </cfRule>
    <cfRule type="colorScale" priority="8368">
      <colorScale>
        <cfvo type="min"/>
        <cfvo type="max"/>
        <color rgb="FFFCFCFF"/>
        <color rgb="FF63BE7B"/>
      </colorScale>
    </cfRule>
    <cfRule type="colorScale" priority="83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2">
    <cfRule type="colorScale" priority="8370">
      <colorScale>
        <cfvo type="min"/>
        <cfvo type="max"/>
        <color rgb="FFFCFCFF"/>
        <color rgb="FF63BE7B"/>
      </colorScale>
    </cfRule>
    <cfRule type="colorScale" priority="8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2">
    <cfRule type="colorScale" priority="8372">
      <colorScale>
        <cfvo type="min"/>
        <cfvo type="max"/>
        <color rgb="FFFCFCFF"/>
        <color rgb="FF63BE7B"/>
      </colorScale>
    </cfRule>
    <cfRule type="colorScale" priority="83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2">
    <cfRule type="cellIs" dxfId="2" priority="8374" operator="greaterThan">
      <formula>1</formula>
    </cfRule>
    <cfRule type="colorScale" priority="8375">
      <colorScale>
        <cfvo type="min"/>
        <cfvo type="max"/>
        <color rgb="FFFCFCFF"/>
        <color rgb="FF63BE7B"/>
      </colorScale>
    </cfRule>
    <cfRule type="colorScale" priority="8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2">
    <cfRule type="colorScale" priority="8377">
      <colorScale>
        <cfvo type="min"/>
        <cfvo type="max"/>
        <color rgb="FFFCFCFF"/>
        <color rgb="FF63BE7B"/>
      </colorScale>
    </cfRule>
    <cfRule type="colorScale" priority="8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2">
    <cfRule type="colorScale" priority="8379">
      <colorScale>
        <cfvo type="min"/>
        <cfvo type="max"/>
        <color rgb="FFFCFCFF"/>
        <color rgb="FF63BE7B"/>
      </colorScale>
    </cfRule>
    <cfRule type="colorScale" priority="83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2">
    <cfRule type="cellIs" dxfId="2" priority="8381" operator="greaterThan">
      <formula>1</formula>
    </cfRule>
    <cfRule type="colorScale" priority="8382">
      <colorScale>
        <cfvo type="min"/>
        <cfvo type="max"/>
        <color rgb="FFFCFCFF"/>
        <color rgb="FF63BE7B"/>
      </colorScale>
    </cfRule>
    <cfRule type="colorScale" priority="83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2">
    <cfRule type="colorScale" priority="8384">
      <colorScale>
        <cfvo type="min"/>
        <cfvo type="max"/>
        <color rgb="FFFCFCFF"/>
        <color rgb="FF63BE7B"/>
      </colorScale>
    </cfRule>
    <cfRule type="colorScale" priority="8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2">
    <cfRule type="colorScale" priority="8386">
      <colorScale>
        <cfvo type="min"/>
        <cfvo type="max"/>
        <color rgb="FFFCFCFF"/>
        <color rgb="FF63BE7B"/>
      </colorScale>
    </cfRule>
    <cfRule type="colorScale" priority="83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2">
    <cfRule type="cellIs" dxfId="2" priority="8388" operator="greaterThan">
      <formula>1</formula>
    </cfRule>
    <cfRule type="colorScale" priority="8389">
      <colorScale>
        <cfvo type="min"/>
        <cfvo type="max"/>
        <color rgb="FFFCFCFF"/>
        <color rgb="FF63BE7B"/>
      </colorScale>
    </cfRule>
    <cfRule type="colorScale" priority="83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72:LB72">
    <cfRule type="cellIs" dxfId="2" priority="8102" operator="greaterThan">
      <formula>0.31</formula>
    </cfRule>
    <cfRule type="cellIs" dxfId="2" priority="8103" operator="greaterThan">
      <formula>0.31</formula>
    </cfRule>
    <cfRule type="cellIs" dxfId="2" priority="8104" operator="greaterThan">
      <formula>0.31</formula>
    </cfRule>
    <cfRule type="cellIs" dxfId="2" priority="8105" operator="greaterThan">
      <formula>0.3</formula>
    </cfRule>
    <cfRule type="cellIs" dxfId="2" priority="8106" operator="greaterThan">
      <formula>1</formula>
    </cfRule>
    <cfRule type="cellIs" dxfId="5" priority="8107" operator="equal">
      <formula>0</formula>
    </cfRule>
  </conditionalFormatting>
  <conditionalFormatting sqref="LH72:LI72">
    <cfRule type="containsText" dxfId="0" priority="4973" operator="between" text=" ">
      <formula>NOT(ISERROR(SEARCH(" ",LH72)))</formula>
    </cfRule>
    <cfRule type="containsText" dxfId="1" priority="4974" operator="between" text=" ">
      <formula>NOT(ISERROR(SEARCH(" ",LH72)))</formula>
    </cfRule>
  </conditionalFormatting>
  <conditionalFormatting sqref="G73">
    <cfRule type="containsText" dxfId="0" priority="6174" operator="between" text=" ">
      <formula>NOT(ISERROR(SEARCH(" ",G73)))</formula>
    </cfRule>
    <cfRule type="containsText" dxfId="1" priority="6175" operator="between" text=" ">
      <formula>NOT(ISERROR(SEARCH(" ",G73)))</formula>
    </cfRule>
  </conditionalFormatting>
  <conditionalFormatting sqref="H73">
    <cfRule type="containsText" dxfId="0" priority="6326" operator="between" text=" ">
      <formula>NOT(ISERROR(SEARCH(" ",H73)))</formula>
    </cfRule>
    <cfRule type="containsText" dxfId="1" priority="6327" operator="between" text=" ">
      <formula>NOT(ISERROR(SEARCH(" ",H73)))</formula>
    </cfRule>
  </conditionalFormatting>
  <conditionalFormatting sqref="X73">
    <cfRule type="colorScale" priority="7757">
      <colorScale>
        <cfvo type="min"/>
        <cfvo type="max"/>
        <color rgb="FFFCFCFF"/>
        <color rgb="FF63BE7B"/>
      </colorScale>
    </cfRule>
    <cfRule type="colorScale" priority="77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73:AL73">
    <cfRule type="cellIs" dxfId="4" priority="7745" operator="equal">
      <formula>0</formula>
    </cfRule>
    <cfRule type="cellIs" dxfId="2" priority="7746" operator="equal">
      <formula>0</formula>
    </cfRule>
    <cfRule type="cellIs" dxfId="2" priority="7747" operator="greaterThan">
      <formula>1</formula>
    </cfRule>
    <cfRule type="containsText" dxfId="0" priority="7748" operator="between" text=" ">
      <formula>NOT(ISERROR(SEARCH(" ",AJ73)))</formula>
    </cfRule>
    <cfRule type="containsText" dxfId="1" priority="7749" operator="between" text=" ">
      <formula>NOT(ISERROR(SEARCH(" ",AJ73)))</formula>
    </cfRule>
  </conditionalFormatting>
  <conditionalFormatting sqref="AU73">
    <cfRule type="cellIs" dxfId="4" priority="7731" operator="equal">
      <formula>0</formula>
    </cfRule>
    <cfRule type="containsText" dxfId="0" priority="7732" operator="between" text=" ">
      <formula>NOT(ISERROR(SEARCH(" ",AU73)))</formula>
    </cfRule>
    <cfRule type="containsText" dxfId="1" priority="7733" operator="between" text=" ">
      <formula>NOT(ISERROR(SEARCH(" ",AU73)))</formula>
    </cfRule>
  </conditionalFormatting>
  <conditionalFormatting sqref="AV73">
    <cfRule type="cellIs" dxfId="4" priority="7777" operator="equal">
      <formula>0</formula>
    </cfRule>
    <cfRule type="containsText" dxfId="0" priority="7780" operator="between" text=" ">
      <formula>NOT(ISERROR(SEARCH(" ",AV73)))</formula>
    </cfRule>
    <cfRule type="containsText" dxfId="1" priority="7781" operator="between" text=" ">
      <formula>NOT(ISERROR(SEARCH(" ",AV73)))</formula>
    </cfRule>
  </conditionalFormatting>
  <conditionalFormatting sqref="AW73">
    <cfRule type="cellIs" dxfId="2" priority="7762" operator="greaterThan">
      <formula>1</formula>
    </cfRule>
    <cfRule type="containsText" dxfId="0" priority="7763" operator="between" text=" ">
      <formula>NOT(ISERROR(SEARCH(" ",AW73)))</formula>
    </cfRule>
    <cfRule type="containsText" dxfId="1" priority="7764" operator="between" text=" ">
      <formula>NOT(ISERROR(SEARCH(" ",AW73)))</formula>
    </cfRule>
  </conditionalFormatting>
  <conditionalFormatting sqref="AX73">
    <cfRule type="containsText" dxfId="0" priority="7741" operator="between" text=" ">
      <formula>NOT(ISERROR(SEARCH(" ",AX73)))</formula>
    </cfRule>
    <cfRule type="containsText" dxfId="1" priority="7742" operator="between" text=" ">
      <formula>NOT(ISERROR(SEARCH(" ",AX73)))</formula>
    </cfRule>
  </conditionalFormatting>
  <conditionalFormatting sqref="BA73">
    <cfRule type="containsText" dxfId="0" priority="1031" operator="between" text=" ">
      <formula>NOT(ISERROR(SEARCH(" ",BA73)))</formula>
    </cfRule>
    <cfRule type="containsText" dxfId="1" priority="1032" operator="between" text=" ">
      <formula>NOT(ISERROR(SEARCH(" ",BA73)))</formula>
    </cfRule>
  </conditionalFormatting>
  <conditionalFormatting sqref="BI73">
    <cfRule type="containsText" dxfId="0" priority="4157" operator="between" text=" ">
      <formula>NOT(ISERROR(SEARCH(" ",BI73)))</formula>
    </cfRule>
    <cfRule type="containsText" dxfId="1" priority="4158" operator="between" text=" ">
      <formula>NOT(ISERROR(SEARCH(" ",BI73)))</formula>
    </cfRule>
  </conditionalFormatting>
  <conditionalFormatting sqref="BJ73">
    <cfRule type="containsText" dxfId="0" priority="7727" operator="between" text=" ">
      <formula>NOT(ISERROR(SEARCH(" ",BJ73)))</formula>
    </cfRule>
    <cfRule type="containsText" dxfId="1" priority="7728" operator="between" text=" ">
      <formula>NOT(ISERROR(SEARCH(" ",BJ73)))</formula>
    </cfRule>
  </conditionalFormatting>
  <conditionalFormatting sqref="BL73">
    <cfRule type="containsText" dxfId="0" priority="7725" operator="between" text=" ">
      <formula>NOT(ISERROR(SEARCH(" ",BL73)))</formula>
    </cfRule>
    <cfRule type="containsText" dxfId="1" priority="7726" operator="between" text=" ">
      <formula>NOT(ISERROR(SEARCH(" ",BL73)))</formula>
    </cfRule>
  </conditionalFormatting>
  <conditionalFormatting sqref="BN73:BP73">
    <cfRule type="containsText" dxfId="0" priority="7729" operator="between" text=" ">
      <formula>NOT(ISERROR(SEARCH(" ",BN73)))</formula>
    </cfRule>
    <cfRule type="containsText" dxfId="1" priority="7730" operator="between" text=" ">
      <formula>NOT(ISERROR(SEARCH(" ",BN73)))</formula>
    </cfRule>
  </conditionalFormatting>
  <conditionalFormatting sqref="BT73:BV73">
    <cfRule type="containsText" dxfId="0" priority="7759" operator="between" text=" ">
      <formula>NOT(ISERROR(SEARCH(" ",BT73)))</formula>
    </cfRule>
    <cfRule type="containsText" dxfId="1" priority="7760" operator="between" text=" ">
      <formula>NOT(ISERROR(SEARCH(" ",BT73)))</formula>
    </cfRule>
  </conditionalFormatting>
  <conditionalFormatting sqref="BY73">
    <cfRule type="containsText" dxfId="0" priority="7784" operator="between" text=" ">
      <formula>NOT(ISERROR(SEARCH(" ",BY73)))</formula>
    </cfRule>
    <cfRule type="containsText" dxfId="1" priority="7785" operator="between" text=" ">
      <formula>NOT(ISERROR(SEARCH(" ",BY73)))</formula>
    </cfRule>
  </conditionalFormatting>
  <conditionalFormatting sqref="CA73:CC73">
    <cfRule type="containsText" dxfId="0" priority="7736" operator="between" text=" ">
      <formula>NOT(ISERROR(SEARCH(" ",CA73)))</formula>
    </cfRule>
  </conditionalFormatting>
  <conditionalFormatting sqref="CD73">
    <cfRule type="containsText" dxfId="0" priority="7734" operator="between" text=" ">
      <formula>NOT(ISERROR(SEARCH(" ",CD73)))</formula>
    </cfRule>
  </conditionalFormatting>
  <conditionalFormatting sqref="CF73">
    <cfRule type="containsText" dxfId="0" priority="7735" operator="between" text=" ">
      <formula>NOT(ISERROR(SEARCH(" ",CF73)))</formula>
    </cfRule>
  </conditionalFormatting>
  <conditionalFormatting sqref="CO73">
    <cfRule type="containsText" dxfId="0" priority="619" operator="between" text=" ">
      <formula>NOT(ISERROR(SEARCH(" ",CO73)))</formula>
    </cfRule>
  </conditionalFormatting>
  <conditionalFormatting sqref="CP73">
    <cfRule type="containsText" dxfId="0" priority="60" operator="between" text=" ">
      <formula>NOT(ISERROR(SEARCH(" ",CP73)))</formula>
    </cfRule>
  </conditionalFormatting>
  <conditionalFormatting sqref="CQ73">
    <cfRule type="containsText" dxfId="0" priority="571" operator="between" text=" ">
      <formula>NOT(ISERROR(SEARCH(" ",CQ73)))</formula>
    </cfRule>
  </conditionalFormatting>
  <conditionalFormatting sqref="CS73">
    <cfRule type="cellIs" dxfId="2" priority="6237" operator="equal">
      <formula>1</formula>
    </cfRule>
    <cfRule type="cellIs" dxfId="2" priority="6238" operator="equal">
      <formula>1</formula>
    </cfRule>
  </conditionalFormatting>
  <conditionalFormatting sqref="DG73:DI73">
    <cfRule type="cellIs" dxfId="2" priority="950" operator="equal">
      <formula>1</formula>
    </cfRule>
  </conditionalFormatting>
  <conditionalFormatting sqref="DL73:DN73">
    <cfRule type="cellIs" dxfId="2" priority="934" operator="equal">
      <formula>1</formula>
    </cfRule>
  </conditionalFormatting>
  <conditionalFormatting sqref="DQ73:DS73">
    <cfRule type="cellIs" dxfId="2" priority="792" operator="equal">
      <formula>1</formula>
    </cfRule>
  </conditionalFormatting>
  <conditionalFormatting sqref="DX73">
    <cfRule type="containsText" dxfId="0" priority="7737" operator="between" text=" ">
      <formula>NOT(ISERROR(SEARCH(" ",DX73)))</formula>
    </cfRule>
    <cfRule type="containsText" dxfId="1" priority="7738" operator="between" text=" ">
      <formula>NOT(ISERROR(SEARCH(" ",DX73)))</formula>
    </cfRule>
    <cfRule type="containsText" dxfId="0" priority="7739" operator="between" text=" ">
      <formula>NOT(ISERROR(SEARCH(" ",DX73)))</formula>
    </cfRule>
    <cfRule type="containsText" dxfId="1" priority="7740" operator="between" text=" ">
      <formula>NOT(ISERROR(SEARCH(" ",DX73)))</formula>
    </cfRule>
  </conditionalFormatting>
  <conditionalFormatting sqref="EA73:EJ73">
    <cfRule type="containsText" dxfId="0" priority="7778" operator="between" text=" ">
      <formula>NOT(ISERROR(SEARCH(" ",EA73)))</formula>
    </cfRule>
    <cfRule type="containsText" dxfId="1" priority="7779" operator="between" text=" ">
      <formula>NOT(ISERROR(SEARCH(" ",EA73)))</formula>
    </cfRule>
  </conditionalFormatting>
  <conditionalFormatting sqref="EL73">
    <cfRule type="cellIs" dxfId="2" priority="7743" operator="equal">
      <formula>0</formula>
    </cfRule>
    <cfRule type="containsText" dxfId="0" priority="7773" operator="between" text=" ">
      <formula>NOT(ISERROR(SEARCH(" ",EL73)))</formula>
    </cfRule>
    <cfRule type="containsText" dxfId="1" priority="7774" operator="between" text=" ">
      <formula>NOT(ISERROR(SEARCH(" ",EL73)))</formula>
    </cfRule>
  </conditionalFormatting>
  <conditionalFormatting sqref="FG73">
    <cfRule type="cellIs" dxfId="2" priority="7786" operator="greaterThan">
      <formula>1</formula>
    </cfRule>
    <cfRule type="colorScale" priority="7787">
      <colorScale>
        <cfvo type="min"/>
        <cfvo type="max"/>
        <color rgb="FFFCFCFF"/>
        <color rgb="FF63BE7B"/>
      </colorScale>
    </cfRule>
    <cfRule type="colorScale" priority="7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3">
    <cfRule type="colorScale" priority="7775">
      <colorScale>
        <cfvo type="min"/>
        <cfvo type="max"/>
        <color rgb="FFFCFCFF"/>
        <color rgb="FF63BE7B"/>
      </colorScale>
    </cfRule>
    <cfRule type="colorScale" priority="7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3:FJ73">
    <cfRule type="colorScale" priority="7789">
      <colorScale>
        <cfvo type="min"/>
        <cfvo type="max"/>
        <color rgb="FFFCFCFF"/>
        <color rgb="FF63BE7B"/>
      </colorScale>
    </cfRule>
    <cfRule type="colorScale" priority="7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3">
    <cfRule type="colorScale" priority="7791">
      <colorScale>
        <cfvo type="min"/>
        <cfvo type="max"/>
        <color rgb="FFFCFCFF"/>
        <color rgb="FF63BE7B"/>
      </colorScale>
    </cfRule>
    <cfRule type="colorScale" priority="77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3">
    <cfRule type="colorScale" priority="8058">
      <colorScale>
        <cfvo type="min"/>
        <cfvo type="max"/>
        <color rgb="FFFCFCFF"/>
        <color rgb="FF63BE7B"/>
      </colorScale>
    </cfRule>
    <cfRule type="colorScale" priority="80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3">
    <cfRule type="cellIs" dxfId="2" priority="7793" operator="greaterThan">
      <formula>1</formula>
    </cfRule>
    <cfRule type="colorScale" priority="7794">
      <colorScale>
        <cfvo type="min"/>
        <cfvo type="max"/>
        <color rgb="FFFCFCFF"/>
        <color rgb="FF63BE7B"/>
      </colorScale>
    </cfRule>
    <cfRule type="colorScale" priority="77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3">
    <cfRule type="colorScale" priority="7796">
      <colorScale>
        <cfvo type="min"/>
        <cfvo type="max"/>
        <color rgb="FFFCFCFF"/>
        <color rgb="FF63BE7B"/>
      </colorScale>
    </cfRule>
    <cfRule type="colorScale" priority="77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3">
    <cfRule type="colorScale" priority="8054">
      <colorScale>
        <cfvo type="min"/>
        <cfvo type="max"/>
        <color rgb="FFFCFCFF"/>
        <color rgb="FF63BE7B"/>
      </colorScale>
    </cfRule>
    <cfRule type="colorScale" priority="80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3">
    <cfRule type="cellIs" dxfId="2" priority="7798" operator="greaterThan">
      <formula>1</formula>
    </cfRule>
    <cfRule type="colorScale" priority="7799">
      <colorScale>
        <cfvo type="min"/>
        <cfvo type="max"/>
        <color rgb="FFFCFCFF"/>
        <color rgb="FF63BE7B"/>
      </colorScale>
    </cfRule>
    <cfRule type="colorScale" priority="78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3">
    <cfRule type="colorScale" priority="7801">
      <colorScale>
        <cfvo type="min"/>
        <cfvo type="max"/>
        <color rgb="FFFCFCFF"/>
        <color rgb="FF63BE7B"/>
      </colorScale>
    </cfRule>
    <cfRule type="colorScale" priority="78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3">
    <cfRule type="colorScale" priority="7803">
      <colorScale>
        <cfvo type="min"/>
        <cfvo type="max"/>
        <color rgb="FFFCFCFF"/>
        <color rgb="FF63BE7B"/>
      </colorScale>
    </cfRule>
    <cfRule type="colorScale" priority="78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3">
    <cfRule type="cellIs" dxfId="2" priority="7805" operator="greaterThan">
      <formula>1</formula>
    </cfRule>
    <cfRule type="colorScale" priority="7806">
      <colorScale>
        <cfvo type="min"/>
        <cfvo type="max"/>
        <color rgb="FFFCFCFF"/>
        <color rgb="FF63BE7B"/>
      </colorScale>
    </cfRule>
    <cfRule type="colorScale" priority="78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3">
    <cfRule type="colorScale" priority="7808">
      <colorScale>
        <cfvo type="min"/>
        <cfvo type="max"/>
        <color rgb="FFFCFCFF"/>
        <color rgb="FF63BE7B"/>
      </colorScale>
    </cfRule>
    <cfRule type="colorScale" priority="78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3">
    <cfRule type="colorScale" priority="7810">
      <colorScale>
        <cfvo type="min"/>
        <cfvo type="max"/>
        <color rgb="FFFCFCFF"/>
        <color rgb="FF63BE7B"/>
      </colorScale>
    </cfRule>
    <cfRule type="colorScale" priority="78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3">
    <cfRule type="cellIs" dxfId="2" priority="7812" operator="greaterThan">
      <formula>1</formula>
    </cfRule>
    <cfRule type="colorScale" priority="7813">
      <colorScale>
        <cfvo type="min"/>
        <cfvo type="max"/>
        <color rgb="FFFCFCFF"/>
        <color rgb="FF63BE7B"/>
      </colorScale>
    </cfRule>
    <cfRule type="colorScale" priority="78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3">
    <cfRule type="colorScale" priority="7815">
      <colorScale>
        <cfvo type="min"/>
        <cfvo type="max"/>
        <color rgb="FFFCFCFF"/>
        <color rgb="FF63BE7B"/>
      </colorScale>
    </cfRule>
    <cfRule type="colorScale" priority="78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3">
    <cfRule type="colorScale" priority="7817">
      <colorScale>
        <cfvo type="min"/>
        <cfvo type="max"/>
        <color rgb="FFFCFCFF"/>
        <color rgb="FF63BE7B"/>
      </colorScale>
    </cfRule>
    <cfRule type="colorScale" priority="78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3">
    <cfRule type="cellIs" dxfId="2" priority="7819" operator="greaterThan">
      <formula>1</formula>
    </cfRule>
    <cfRule type="colorScale" priority="7820">
      <colorScale>
        <cfvo type="min"/>
        <cfvo type="max"/>
        <color rgb="FFFCFCFF"/>
        <color rgb="FF63BE7B"/>
      </colorScale>
    </cfRule>
    <cfRule type="colorScale" priority="78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3">
    <cfRule type="colorScale" priority="7822">
      <colorScale>
        <cfvo type="min"/>
        <cfvo type="max"/>
        <color rgb="FFFCFCFF"/>
        <color rgb="FF63BE7B"/>
      </colorScale>
    </cfRule>
    <cfRule type="colorScale" priority="7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3">
    <cfRule type="colorScale" priority="7824">
      <colorScale>
        <cfvo type="min"/>
        <cfvo type="max"/>
        <color rgb="FFFCFCFF"/>
        <color rgb="FF63BE7B"/>
      </colorScale>
    </cfRule>
    <cfRule type="colorScale" priority="78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3">
    <cfRule type="cellIs" dxfId="2" priority="7826" operator="greaterThan">
      <formula>1</formula>
    </cfRule>
    <cfRule type="colorScale" priority="7827">
      <colorScale>
        <cfvo type="min"/>
        <cfvo type="max"/>
        <color rgb="FFFCFCFF"/>
        <color rgb="FF63BE7B"/>
      </colorScale>
    </cfRule>
    <cfRule type="colorScale" priority="7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3">
    <cfRule type="colorScale" priority="7829">
      <colorScale>
        <cfvo type="min"/>
        <cfvo type="max"/>
        <color rgb="FFFCFCFF"/>
        <color rgb="FF63BE7B"/>
      </colorScale>
    </cfRule>
    <cfRule type="colorScale" priority="78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3">
    <cfRule type="colorScale" priority="7831">
      <colorScale>
        <cfvo type="min"/>
        <cfvo type="max"/>
        <color rgb="FFFCFCFF"/>
        <color rgb="FF63BE7B"/>
      </colorScale>
    </cfRule>
    <cfRule type="colorScale" priority="7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3">
    <cfRule type="cellIs" dxfId="2" priority="7833" operator="greaterThan">
      <formula>1</formula>
    </cfRule>
    <cfRule type="colorScale" priority="7834">
      <colorScale>
        <cfvo type="min"/>
        <cfvo type="max"/>
        <color rgb="FFFCFCFF"/>
        <color rgb="FF63BE7B"/>
      </colorScale>
    </cfRule>
    <cfRule type="colorScale" priority="7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3">
    <cfRule type="colorScale" priority="7836">
      <colorScale>
        <cfvo type="min"/>
        <cfvo type="max"/>
        <color rgb="FFFCFCFF"/>
        <color rgb="FF63BE7B"/>
      </colorScale>
    </cfRule>
    <cfRule type="colorScale" priority="78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3">
    <cfRule type="colorScale" priority="7838">
      <colorScale>
        <cfvo type="min"/>
        <cfvo type="max"/>
        <color rgb="FFFCFCFF"/>
        <color rgb="FF63BE7B"/>
      </colorScale>
    </cfRule>
    <cfRule type="colorScale" priority="7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3">
    <cfRule type="cellIs" dxfId="2" priority="7840" operator="greaterThan">
      <formula>1</formula>
    </cfRule>
    <cfRule type="colorScale" priority="7841">
      <colorScale>
        <cfvo type="min"/>
        <cfvo type="max"/>
        <color rgb="FFFCFCFF"/>
        <color rgb="FF63BE7B"/>
      </colorScale>
    </cfRule>
    <cfRule type="colorScale" priority="7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3">
    <cfRule type="colorScale" priority="7843">
      <colorScale>
        <cfvo type="min"/>
        <cfvo type="max"/>
        <color rgb="FFFCFCFF"/>
        <color rgb="FF63BE7B"/>
      </colorScale>
    </cfRule>
    <cfRule type="colorScale" priority="7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3">
    <cfRule type="colorScale" priority="7845">
      <colorScale>
        <cfvo type="min"/>
        <cfvo type="max"/>
        <color rgb="FFFCFCFF"/>
        <color rgb="FF63BE7B"/>
      </colorScale>
    </cfRule>
    <cfRule type="colorScale" priority="7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3">
    <cfRule type="cellIs" dxfId="2" priority="7847" operator="greaterThan">
      <formula>1</formula>
    </cfRule>
    <cfRule type="colorScale" priority="7848">
      <colorScale>
        <cfvo type="min"/>
        <cfvo type="max"/>
        <color rgb="FFFCFCFF"/>
        <color rgb="FF63BE7B"/>
      </colorScale>
    </cfRule>
    <cfRule type="colorScale" priority="7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3">
    <cfRule type="colorScale" priority="7850">
      <colorScale>
        <cfvo type="min"/>
        <cfvo type="max"/>
        <color rgb="FFFCFCFF"/>
        <color rgb="FF63BE7B"/>
      </colorScale>
    </cfRule>
    <cfRule type="colorScale" priority="7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3">
    <cfRule type="colorScale" priority="7852">
      <colorScale>
        <cfvo type="min"/>
        <cfvo type="max"/>
        <color rgb="FFFCFCFF"/>
        <color rgb="FF63BE7B"/>
      </colorScale>
    </cfRule>
    <cfRule type="colorScale" priority="7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3">
    <cfRule type="cellIs" dxfId="2" priority="7854" operator="greaterThan">
      <formula>1</formula>
    </cfRule>
    <cfRule type="colorScale" priority="7855">
      <colorScale>
        <cfvo type="min"/>
        <cfvo type="max"/>
        <color rgb="FFFCFCFF"/>
        <color rgb="FF63BE7B"/>
      </colorScale>
    </cfRule>
    <cfRule type="colorScale" priority="7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3">
    <cfRule type="colorScale" priority="7857">
      <colorScale>
        <cfvo type="min"/>
        <cfvo type="max"/>
        <color rgb="FFFCFCFF"/>
        <color rgb="FF63BE7B"/>
      </colorScale>
    </cfRule>
    <cfRule type="colorScale" priority="7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3">
    <cfRule type="colorScale" priority="7859">
      <colorScale>
        <cfvo type="min"/>
        <cfvo type="max"/>
        <color rgb="FFFCFCFF"/>
        <color rgb="FF63BE7B"/>
      </colorScale>
    </cfRule>
    <cfRule type="colorScale" priority="78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3">
    <cfRule type="cellIs" dxfId="2" priority="7861" operator="greaterThan">
      <formula>1</formula>
    </cfRule>
    <cfRule type="colorScale" priority="7862">
      <colorScale>
        <cfvo type="min"/>
        <cfvo type="max"/>
        <color rgb="FFFCFCFF"/>
        <color rgb="FF63BE7B"/>
      </colorScale>
    </cfRule>
    <cfRule type="colorScale" priority="7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3">
    <cfRule type="colorScale" priority="7864">
      <colorScale>
        <cfvo type="min"/>
        <cfvo type="max"/>
        <color rgb="FFFCFCFF"/>
        <color rgb="FF63BE7B"/>
      </colorScale>
    </cfRule>
    <cfRule type="colorScale" priority="78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3">
    <cfRule type="colorScale" priority="7866">
      <colorScale>
        <cfvo type="min"/>
        <cfvo type="max"/>
        <color rgb="FFFCFCFF"/>
        <color rgb="FF63BE7B"/>
      </colorScale>
    </cfRule>
    <cfRule type="colorScale" priority="78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3">
    <cfRule type="cellIs" dxfId="2" priority="7868" operator="greaterThan">
      <formula>1</formula>
    </cfRule>
    <cfRule type="colorScale" priority="7869">
      <colorScale>
        <cfvo type="min"/>
        <cfvo type="max"/>
        <color rgb="FFFCFCFF"/>
        <color rgb="FF63BE7B"/>
      </colorScale>
    </cfRule>
    <cfRule type="colorScale" priority="7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3">
    <cfRule type="colorScale" priority="7871">
      <colorScale>
        <cfvo type="min"/>
        <cfvo type="max"/>
        <color rgb="FFFCFCFF"/>
        <color rgb="FF63BE7B"/>
      </colorScale>
    </cfRule>
    <cfRule type="colorScale" priority="78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3">
    <cfRule type="colorScale" priority="7873">
      <colorScale>
        <cfvo type="min"/>
        <cfvo type="max"/>
        <color rgb="FFFCFCFF"/>
        <color rgb="FF63BE7B"/>
      </colorScale>
    </cfRule>
    <cfRule type="colorScale" priority="78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3">
    <cfRule type="cellIs" dxfId="2" priority="7875" operator="greaterThan">
      <formula>1</formula>
    </cfRule>
    <cfRule type="colorScale" priority="7876">
      <colorScale>
        <cfvo type="min"/>
        <cfvo type="max"/>
        <color rgb="FFFCFCFF"/>
        <color rgb="FF63BE7B"/>
      </colorScale>
    </cfRule>
    <cfRule type="colorScale" priority="7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3">
    <cfRule type="colorScale" priority="7878">
      <colorScale>
        <cfvo type="min"/>
        <cfvo type="max"/>
        <color rgb="FFFCFCFF"/>
        <color rgb="FF63BE7B"/>
      </colorScale>
    </cfRule>
    <cfRule type="colorScale" priority="7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3">
    <cfRule type="colorScale" priority="7880">
      <colorScale>
        <cfvo type="min"/>
        <cfvo type="max"/>
        <color rgb="FFFCFCFF"/>
        <color rgb="FF63BE7B"/>
      </colorScale>
    </cfRule>
    <cfRule type="colorScale" priority="78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3">
    <cfRule type="cellIs" dxfId="2" priority="7882" operator="greaterThan">
      <formula>1</formula>
    </cfRule>
    <cfRule type="colorScale" priority="7883">
      <colorScale>
        <cfvo type="min"/>
        <cfvo type="max"/>
        <color rgb="FFFCFCFF"/>
        <color rgb="FF63BE7B"/>
      </colorScale>
    </cfRule>
    <cfRule type="colorScale" priority="78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3">
    <cfRule type="colorScale" priority="7885">
      <colorScale>
        <cfvo type="min"/>
        <cfvo type="max"/>
        <color rgb="FFFCFCFF"/>
        <color rgb="FF63BE7B"/>
      </colorScale>
    </cfRule>
    <cfRule type="colorScale" priority="78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3">
    <cfRule type="colorScale" priority="7887">
      <colorScale>
        <cfvo type="min"/>
        <cfvo type="max"/>
        <color rgb="FFFCFCFF"/>
        <color rgb="FF63BE7B"/>
      </colorScale>
    </cfRule>
    <cfRule type="colorScale" priority="78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3">
    <cfRule type="cellIs" dxfId="2" priority="7889" operator="greaterThan">
      <formula>1</formula>
    </cfRule>
    <cfRule type="colorScale" priority="7890">
      <colorScale>
        <cfvo type="min"/>
        <cfvo type="max"/>
        <color rgb="FFFCFCFF"/>
        <color rgb="FF63BE7B"/>
      </colorScale>
    </cfRule>
    <cfRule type="colorScale" priority="7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3">
    <cfRule type="colorScale" priority="7892">
      <colorScale>
        <cfvo type="min"/>
        <cfvo type="max"/>
        <color rgb="FFFCFCFF"/>
        <color rgb="FF63BE7B"/>
      </colorScale>
    </cfRule>
    <cfRule type="colorScale" priority="78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3">
    <cfRule type="colorScale" priority="7894">
      <colorScale>
        <cfvo type="min"/>
        <cfvo type="max"/>
        <color rgb="FFFCFCFF"/>
        <color rgb="FF63BE7B"/>
      </colorScale>
    </cfRule>
    <cfRule type="colorScale" priority="78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3">
    <cfRule type="cellIs" dxfId="2" priority="7896" operator="greaterThan">
      <formula>1</formula>
    </cfRule>
    <cfRule type="colorScale" priority="7897">
      <colorScale>
        <cfvo type="min"/>
        <cfvo type="max"/>
        <color rgb="FFFCFCFF"/>
        <color rgb="FF63BE7B"/>
      </colorScale>
    </cfRule>
    <cfRule type="colorScale" priority="7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3">
    <cfRule type="colorScale" priority="7899">
      <colorScale>
        <cfvo type="min"/>
        <cfvo type="max"/>
        <color rgb="FFFCFCFF"/>
        <color rgb="FF63BE7B"/>
      </colorScale>
    </cfRule>
    <cfRule type="colorScale" priority="79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3">
    <cfRule type="colorScale" priority="7901">
      <colorScale>
        <cfvo type="min"/>
        <cfvo type="max"/>
        <color rgb="FFFCFCFF"/>
        <color rgb="FF63BE7B"/>
      </colorScale>
    </cfRule>
    <cfRule type="colorScale" priority="79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3">
    <cfRule type="cellIs" dxfId="2" priority="7903" operator="greaterThan">
      <formula>1</formula>
    </cfRule>
    <cfRule type="colorScale" priority="7904">
      <colorScale>
        <cfvo type="min"/>
        <cfvo type="max"/>
        <color rgb="FFFCFCFF"/>
        <color rgb="FF63BE7B"/>
      </colorScale>
    </cfRule>
    <cfRule type="colorScale" priority="79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3">
    <cfRule type="colorScale" priority="7906">
      <colorScale>
        <cfvo type="min"/>
        <cfvo type="max"/>
        <color rgb="FFFCFCFF"/>
        <color rgb="FF63BE7B"/>
      </colorScale>
    </cfRule>
    <cfRule type="colorScale" priority="79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3">
    <cfRule type="colorScale" priority="7908">
      <colorScale>
        <cfvo type="min"/>
        <cfvo type="max"/>
        <color rgb="FFFCFCFF"/>
        <color rgb="FF63BE7B"/>
      </colorScale>
    </cfRule>
    <cfRule type="colorScale" priority="79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3">
    <cfRule type="cellIs" dxfId="2" priority="7910" operator="greaterThan">
      <formula>1</formula>
    </cfRule>
    <cfRule type="colorScale" priority="7911">
      <colorScale>
        <cfvo type="min"/>
        <cfvo type="max"/>
        <color rgb="FFFCFCFF"/>
        <color rgb="FF63BE7B"/>
      </colorScale>
    </cfRule>
    <cfRule type="colorScale" priority="7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3">
    <cfRule type="colorScale" priority="7913">
      <colorScale>
        <cfvo type="min"/>
        <cfvo type="max"/>
        <color rgb="FFFCFCFF"/>
        <color rgb="FF63BE7B"/>
      </colorScale>
    </cfRule>
    <cfRule type="colorScale" priority="79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3">
    <cfRule type="colorScale" priority="7915">
      <colorScale>
        <cfvo type="min"/>
        <cfvo type="max"/>
        <color rgb="FFFCFCFF"/>
        <color rgb="FF63BE7B"/>
      </colorScale>
    </cfRule>
    <cfRule type="colorScale" priority="79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3">
    <cfRule type="cellIs" dxfId="2" priority="7917" operator="greaterThan">
      <formula>1</formula>
    </cfRule>
    <cfRule type="colorScale" priority="7918">
      <colorScale>
        <cfvo type="min"/>
        <cfvo type="max"/>
        <color rgb="FFFCFCFF"/>
        <color rgb="FF63BE7B"/>
      </colorScale>
    </cfRule>
    <cfRule type="colorScale" priority="7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3">
    <cfRule type="cellIs" dxfId="2" priority="7920" operator="greaterThan">
      <formula>1</formula>
    </cfRule>
    <cfRule type="colorScale" priority="7921">
      <colorScale>
        <cfvo type="min"/>
        <cfvo type="max"/>
        <color rgb="FFFCFCFF"/>
        <color rgb="FF63BE7B"/>
      </colorScale>
    </cfRule>
    <cfRule type="colorScale" priority="7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3:HY73">
    <cfRule type="colorScale" priority="7923">
      <colorScale>
        <cfvo type="min"/>
        <cfvo type="max"/>
        <color rgb="FFFCFCFF"/>
        <color rgb="FF63BE7B"/>
      </colorScale>
    </cfRule>
    <cfRule type="colorScale" priority="7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3">
    <cfRule type="colorScale" priority="7925">
      <colorScale>
        <cfvo type="min"/>
        <cfvo type="max"/>
        <color rgb="FFFCFCFF"/>
        <color rgb="FF63BE7B"/>
      </colorScale>
    </cfRule>
    <cfRule type="colorScale" priority="79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3">
    <cfRule type="colorScale" priority="8060">
      <colorScale>
        <cfvo type="min"/>
        <cfvo type="max"/>
        <color rgb="FFFCFCFF"/>
        <color rgb="FF63BE7B"/>
      </colorScale>
    </cfRule>
    <cfRule type="colorScale" priority="80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3">
    <cfRule type="cellIs" dxfId="2" priority="7927" operator="greaterThan">
      <formula>1</formula>
    </cfRule>
    <cfRule type="colorScale" priority="7928">
      <colorScale>
        <cfvo type="min"/>
        <cfvo type="max"/>
        <color rgb="FFFCFCFF"/>
        <color rgb="FF63BE7B"/>
      </colorScale>
    </cfRule>
    <cfRule type="colorScale" priority="7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3">
    <cfRule type="colorScale" priority="7930">
      <colorScale>
        <cfvo type="min"/>
        <cfvo type="max"/>
        <color rgb="FFFCFCFF"/>
        <color rgb="FF63BE7B"/>
      </colorScale>
    </cfRule>
    <cfRule type="colorScale" priority="7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3">
    <cfRule type="colorScale" priority="8056">
      <colorScale>
        <cfvo type="min"/>
        <cfvo type="max"/>
        <color rgb="FFFCFCFF"/>
        <color rgb="FF63BE7B"/>
      </colorScale>
    </cfRule>
    <cfRule type="colorScale" priority="80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3">
    <cfRule type="cellIs" dxfId="2" priority="7932" operator="greaterThan">
      <formula>1</formula>
    </cfRule>
    <cfRule type="colorScale" priority="7933">
      <colorScale>
        <cfvo type="min"/>
        <cfvo type="max"/>
        <color rgb="FFFCFCFF"/>
        <color rgb="FF63BE7B"/>
      </colorScale>
    </cfRule>
    <cfRule type="colorScale" priority="7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3">
    <cfRule type="colorScale" priority="7935">
      <colorScale>
        <cfvo type="min"/>
        <cfvo type="max"/>
        <color rgb="FFFCFCFF"/>
        <color rgb="FF63BE7B"/>
      </colorScale>
    </cfRule>
    <cfRule type="colorScale" priority="7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3">
    <cfRule type="colorScale" priority="7937">
      <colorScale>
        <cfvo type="min"/>
        <cfvo type="max"/>
        <color rgb="FFFCFCFF"/>
        <color rgb="FF63BE7B"/>
      </colorScale>
    </cfRule>
    <cfRule type="colorScale" priority="7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3">
    <cfRule type="cellIs" dxfId="2" priority="7939" operator="greaterThan">
      <formula>1</formula>
    </cfRule>
    <cfRule type="colorScale" priority="7940">
      <colorScale>
        <cfvo type="min"/>
        <cfvo type="max"/>
        <color rgb="FFFCFCFF"/>
        <color rgb="FF63BE7B"/>
      </colorScale>
    </cfRule>
    <cfRule type="colorScale" priority="79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3">
    <cfRule type="colorScale" priority="7942">
      <colorScale>
        <cfvo type="min"/>
        <cfvo type="max"/>
        <color rgb="FFFCFCFF"/>
        <color rgb="FF63BE7B"/>
      </colorScale>
    </cfRule>
    <cfRule type="colorScale" priority="79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3">
    <cfRule type="colorScale" priority="7944">
      <colorScale>
        <cfvo type="min"/>
        <cfvo type="max"/>
        <color rgb="FFFCFCFF"/>
        <color rgb="FF63BE7B"/>
      </colorScale>
    </cfRule>
    <cfRule type="colorScale" priority="7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3">
    <cfRule type="cellIs" dxfId="2" priority="7946" operator="greaterThan">
      <formula>1</formula>
    </cfRule>
    <cfRule type="colorScale" priority="7947">
      <colorScale>
        <cfvo type="min"/>
        <cfvo type="max"/>
        <color rgb="FFFCFCFF"/>
        <color rgb="FF63BE7B"/>
      </colorScale>
    </cfRule>
    <cfRule type="colorScale" priority="7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3">
    <cfRule type="colorScale" priority="7949">
      <colorScale>
        <cfvo type="min"/>
        <cfvo type="max"/>
        <color rgb="FFFCFCFF"/>
        <color rgb="FF63BE7B"/>
      </colorScale>
    </cfRule>
    <cfRule type="colorScale" priority="7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3">
    <cfRule type="colorScale" priority="7951">
      <colorScale>
        <cfvo type="min"/>
        <cfvo type="max"/>
        <color rgb="FFFCFCFF"/>
        <color rgb="FF63BE7B"/>
      </colorScale>
    </cfRule>
    <cfRule type="colorScale" priority="7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3">
    <cfRule type="cellIs" dxfId="2" priority="7953" operator="greaterThan">
      <formula>1</formula>
    </cfRule>
    <cfRule type="colorScale" priority="7954">
      <colorScale>
        <cfvo type="min"/>
        <cfvo type="max"/>
        <color rgb="FFFCFCFF"/>
        <color rgb="FF63BE7B"/>
      </colorScale>
    </cfRule>
    <cfRule type="colorScale" priority="79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3">
    <cfRule type="colorScale" priority="7956">
      <colorScale>
        <cfvo type="min"/>
        <cfvo type="max"/>
        <color rgb="FFFCFCFF"/>
        <color rgb="FF63BE7B"/>
      </colorScale>
    </cfRule>
    <cfRule type="colorScale" priority="79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3">
    <cfRule type="colorScale" priority="7958">
      <colorScale>
        <cfvo type="min"/>
        <cfvo type="max"/>
        <color rgb="FFFCFCFF"/>
        <color rgb="FF63BE7B"/>
      </colorScale>
    </cfRule>
    <cfRule type="colorScale" priority="79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3">
    <cfRule type="cellIs" dxfId="2" priority="7960" operator="greaterThan">
      <formula>1</formula>
    </cfRule>
    <cfRule type="colorScale" priority="7961">
      <colorScale>
        <cfvo type="min"/>
        <cfvo type="max"/>
        <color rgb="FFFCFCFF"/>
        <color rgb="FF63BE7B"/>
      </colorScale>
    </cfRule>
    <cfRule type="colorScale" priority="7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3">
    <cfRule type="colorScale" priority="7963">
      <colorScale>
        <cfvo type="min"/>
        <cfvo type="max"/>
        <color rgb="FFFCFCFF"/>
        <color rgb="FF63BE7B"/>
      </colorScale>
    </cfRule>
    <cfRule type="colorScale" priority="79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3">
    <cfRule type="colorScale" priority="7965">
      <colorScale>
        <cfvo type="min"/>
        <cfvo type="max"/>
        <color rgb="FFFCFCFF"/>
        <color rgb="FF63BE7B"/>
      </colorScale>
    </cfRule>
    <cfRule type="colorScale" priority="7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3">
    <cfRule type="cellIs" dxfId="2" priority="7967" operator="greaterThan">
      <formula>1</formula>
    </cfRule>
    <cfRule type="colorScale" priority="7968">
      <colorScale>
        <cfvo type="min"/>
        <cfvo type="max"/>
        <color rgb="FFFCFCFF"/>
        <color rgb="FF63BE7B"/>
      </colorScale>
    </cfRule>
    <cfRule type="colorScale" priority="7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3">
    <cfRule type="colorScale" priority="7970">
      <colorScale>
        <cfvo type="min"/>
        <cfvo type="max"/>
        <color rgb="FFFCFCFF"/>
        <color rgb="FF63BE7B"/>
      </colorScale>
    </cfRule>
    <cfRule type="colorScale" priority="7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3">
    <cfRule type="colorScale" priority="7972">
      <colorScale>
        <cfvo type="min"/>
        <cfvo type="max"/>
        <color rgb="FFFCFCFF"/>
        <color rgb="FF63BE7B"/>
      </colorScale>
    </cfRule>
    <cfRule type="colorScale" priority="7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3">
    <cfRule type="cellIs" dxfId="2" priority="7974" operator="greaterThan">
      <formula>1</formula>
    </cfRule>
    <cfRule type="colorScale" priority="7975">
      <colorScale>
        <cfvo type="min"/>
        <cfvo type="max"/>
        <color rgb="FFFCFCFF"/>
        <color rgb="FF63BE7B"/>
      </colorScale>
    </cfRule>
    <cfRule type="colorScale" priority="79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3">
    <cfRule type="colorScale" priority="7977">
      <colorScale>
        <cfvo type="min"/>
        <cfvo type="max"/>
        <color rgb="FFFCFCFF"/>
        <color rgb="FF63BE7B"/>
      </colorScale>
    </cfRule>
    <cfRule type="colorScale" priority="7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3">
    <cfRule type="colorScale" priority="7979">
      <colorScale>
        <cfvo type="min"/>
        <cfvo type="max"/>
        <color rgb="FFFCFCFF"/>
        <color rgb="FF63BE7B"/>
      </colorScale>
    </cfRule>
    <cfRule type="colorScale" priority="79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3">
    <cfRule type="cellIs" dxfId="2" priority="7981" operator="greaterThan">
      <formula>1</formula>
    </cfRule>
    <cfRule type="colorScale" priority="7982">
      <colorScale>
        <cfvo type="min"/>
        <cfvo type="max"/>
        <color rgb="FFFCFCFF"/>
        <color rgb="FF63BE7B"/>
      </colorScale>
    </cfRule>
    <cfRule type="colorScale" priority="7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3">
    <cfRule type="colorScale" priority="7984">
      <colorScale>
        <cfvo type="min"/>
        <cfvo type="max"/>
        <color rgb="FFFCFCFF"/>
        <color rgb="FF63BE7B"/>
      </colorScale>
    </cfRule>
    <cfRule type="colorScale" priority="7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3">
    <cfRule type="colorScale" priority="7986">
      <colorScale>
        <cfvo type="min"/>
        <cfvo type="max"/>
        <color rgb="FFFCFCFF"/>
        <color rgb="FF63BE7B"/>
      </colorScale>
    </cfRule>
    <cfRule type="colorScale" priority="7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3">
    <cfRule type="cellIs" dxfId="2" priority="7988" operator="greaterThan">
      <formula>1</formula>
    </cfRule>
    <cfRule type="colorScale" priority="7989">
      <colorScale>
        <cfvo type="min"/>
        <cfvo type="max"/>
        <color rgb="FFFCFCFF"/>
        <color rgb="FF63BE7B"/>
      </colorScale>
    </cfRule>
    <cfRule type="colorScale" priority="7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3">
    <cfRule type="colorScale" priority="7991">
      <colorScale>
        <cfvo type="min"/>
        <cfvo type="max"/>
        <color rgb="FFFCFCFF"/>
        <color rgb="FF63BE7B"/>
      </colorScale>
    </cfRule>
    <cfRule type="colorScale" priority="7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3">
    <cfRule type="colorScale" priority="7993">
      <colorScale>
        <cfvo type="min"/>
        <cfvo type="max"/>
        <color rgb="FFFCFCFF"/>
        <color rgb="FF63BE7B"/>
      </colorScale>
    </cfRule>
    <cfRule type="colorScale" priority="79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3">
    <cfRule type="cellIs" dxfId="2" priority="7995" operator="greaterThan">
      <formula>1</formula>
    </cfRule>
    <cfRule type="colorScale" priority="7996">
      <colorScale>
        <cfvo type="min"/>
        <cfvo type="max"/>
        <color rgb="FFFCFCFF"/>
        <color rgb="FF63BE7B"/>
      </colorScale>
    </cfRule>
    <cfRule type="colorScale" priority="7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3">
    <cfRule type="colorScale" priority="7998">
      <colorScale>
        <cfvo type="min"/>
        <cfvo type="max"/>
        <color rgb="FFFCFCFF"/>
        <color rgb="FF63BE7B"/>
      </colorScale>
    </cfRule>
    <cfRule type="colorScale" priority="79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3">
    <cfRule type="colorScale" priority="8000">
      <colorScale>
        <cfvo type="min"/>
        <cfvo type="max"/>
        <color rgb="FFFCFCFF"/>
        <color rgb="FF63BE7B"/>
      </colorScale>
    </cfRule>
    <cfRule type="colorScale" priority="80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3">
    <cfRule type="cellIs" dxfId="2" priority="8002" operator="greaterThan">
      <formula>1</formula>
    </cfRule>
    <cfRule type="colorScale" priority="8003">
      <colorScale>
        <cfvo type="min"/>
        <cfvo type="max"/>
        <color rgb="FFFCFCFF"/>
        <color rgb="FF63BE7B"/>
      </colorScale>
    </cfRule>
    <cfRule type="colorScale" priority="8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3">
    <cfRule type="colorScale" priority="8005">
      <colorScale>
        <cfvo type="min"/>
        <cfvo type="max"/>
        <color rgb="FFFCFCFF"/>
        <color rgb="FF63BE7B"/>
      </colorScale>
    </cfRule>
    <cfRule type="colorScale" priority="8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3">
    <cfRule type="colorScale" priority="8007">
      <colorScale>
        <cfvo type="min"/>
        <cfvo type="max"/>
        <color rgb="FFFCFCFF"/>
        <color rgb="FF63BE7B"/>
      </colorScale>
    </cfRule>
    <cfRule type="colorScale" priority="80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3">
    <cfRule type="cellIs" dxfId="2" priority="8009" operator="greaterThan">
      <formula>1</formula>
    </cfRule>
    <cfRule type="colorScale" priority="8010">
      <colorScale>
        <cfvo type="min"/>
        <cfvo type="max"/>
        <color rgb="FFFCFCFF"/>
        <color rgb="FF63BE7B"/>
      </colorScale>
    </cfRule>
    <cfRule type="colorScale" priority="80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3">
    <cfRule type="colorScale" priority="8012">
      <colorScale>
        <cfvo type="min"/>
        <cfvo type="max"/>
        <color rgb="FFFCFCFF"/>
        <color rgb="FF63BE7B"/>
      </colorScale>
    </cfRule>
    <cfRule type="colorScale" priority="80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3">
    <cfRule type="colorScale" priority="8014">
      <colorScale>
        <cfvo type="min"/>
        <cfvo type="max"/>
        <color rgb="FFFCFCFF"/>
        <color rgb="FF63BE7B"/>
      </colorScale>
    </cfRule>
    <cfRule type="colorScale" priority="80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3">
    <cfRule type="cellIs" dxfId="2" priority="8016" operator="greaterThan">
      <formula>1</formula>
    </cfRule>
    <cfRule type="colorScale" priority="8017">
      <colorScale>
        <cfvo type="min"/>
        <cfvo type="max"/>
        <color rgb="FFFCFCFF"/>
        <color rgb="FF63BE7B"/>
      </colorScale>
    </cfRule>
    <cfRule type="colorScale" priority="8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3">
    <cfRule type="colorScale" priority="8019">
      <colorScale>
        <cfvo type="min"/>
        <cfvo type="max"/>
        <color rgb="FFFCFCFF"/>
        <color rgb="FF63BE7B"/>
      </colorScale>
    </cfRule>
    <cfRule type="colorScale" priority="8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3">
    <cfRule type="colorScale" priority="8021">
      <colorScale>
        <cfvo type="min"/>
        <cfvo type="max"/>
        <color rgb="FFFCFCFF"/>
        <color rgb="FF63BE7B"/>
      </colorScale>
    </cfRule>
    <cfRule type="colorScale" priority="80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3">
    <cfRule type="cellIs" dxfId="2" priority="8023" operator="greaterThan">
      <formula>1</formula>
    </cfRule>
    <cfRule type="colorScale" priority="8024">
      <colorScale>
        <cfvo type="min"/>
        <cfvo type="max"/>
        <color rgb="FFFCFCFF"/>
        <color rgb="FF63BE7B"/>
      </colorScale>
    </cfRule>
    <cfRule type="colorScale" priority="80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3">
    <cfRule type="colorScale" priority="8026">
      <colorScale>
        <cfvo type="min"/>
        <cfvo type="max"/>
        <color rgb="FFFCFCFF"/>
        <color rgb="FF63BE7B"/>
      </colorScale>
    </cfRule>
    <cfRule type="colorScale" priority="80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3">
    <cfRule type="colorScale" priority="8028">
      <colorScale>
        <cfvo type="min"/>
        <cfvo type="max"/>
        <color rgb="FFFCFCFF"/>
        <color rgb="FF63BE7B"/>
      </colorScale>
    </cfRule>
    <cfRule type="colorScale" priority="80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3">
    <cfRule type="cellIs" dxfId="2" priority="8030" operator="greaterThan">
      <formula>1</formula>
    </cfRule>
    <cfRule type="colorScale" priority="8031">
      <colorScale>
        <cfvo type="min"/>
        <cfvo type="max"/>
        <color rgb="FFFCFCFF"/>
        <color rgb="FF63BE7B"/>
      </colorScale>
    </cfRule>
    <cfRule type="colorScale" priority="80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3">
    <cfRule type="colorScale" priority="8033">
      <colorScale>
        <cfvo type="min"/>
        <cfvo type="max"/>
        <color rgb="FFFCFCFF"/>
        <color rgb="FF63BE7B"/>
      </colorScale>
    </cfRule>
    <cfRule type="colorScale" priority="80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3">
    <cfRule type="colorScale" priority="8035">
      <colorScale>
        <cfvo type="min"/>
        <cfvo type="max"/>
        <color rgb="FFFCFCFF"/>
        <color rgb="FF63BE7B"/>
      </colorScale>
    </cfRule>
    <cfRule type="colorScale" priority="80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3">
    <cfRule type="cellIs" dxfId="2" priority="8037" operator="greaterThan">
      <formula>1</formula>
    </cfRule>
    <cfRule type="colorScale" priority="8038">
      <colorScale>
        <cfvo type="min"/>
        <cfvo type="max"/>
        <color rgb="FFFCFCFF"/>
        <color rgb="FF63BE7B"/>
      </colorScale>
    </cfRule>
    <cfRule type="colorScale" priority="80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3">
    <cfRule type="colorScale" priority="8040">
      <colorScale>
        <cfvo type="min"/>
        <cfvo type="max"/>
        <color rgb="FFFCFCFF"/>
        <color rgb="FF63BE7B"/>
      </colorScale>
    </cfRule>
    <cfRule type="colorScale" priority="80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3">
    <cfRule type="colorScale" priority="8042">
      <colorScale>
        <cfvo type="min"/>
        <cfvo type="max"/>
        <color rgb="FFFCFCFF"/>
        <color rgb="FF63BE7B"/>
      </colorScale>
    </cfRule>
    <cfRule type="colorScale" priority="80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3">
    <cfRule type="cellIs" dxfId="2" priority="8044" operator="greaterThan">
      <formula>1</formula>
    </cfRule>
    <cfRule type="colorScale" priority="8045">
      <colorScale>
        <cfvo type="min"/>
        <cfvo type="max"/>
        <color rgb="FFFCFCFF"/>
        <color rgb="FF63BE7B"/>
      </colorScale>
    </cfRule>
    <cfRule type="colorScale" priority="80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3">
    <cfRule type="colorScale" priority="8047">
      <colorScale>
        <cfvo type="min"/>
        <cfvo type="max"/>
        <color rgb="FFFCFCFF"/>
        <color rgb="FF63BE7B"/>
      </colorScale>
    </cfRule>
    <cfRule type="colorScale" priority="80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3">
    <cfRule type="colorScale" priority="8049">
      <colorScale>
        <cfvo type="min"/>
        <cfvo type="max"/>
        <color rgb="FFFCFCFF"/>
        <color rgb="FF63BE7B"/>
      </colorScale>
    </cfRule>
    <cfRule type="colorScale" priority="80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3">
    <cfRule type="cellIs" dxfId="2" priority="8051" operator="greaterThan">
      <formula>1</formula>
    </cfRule>
    <cfRule type="colorScale" priority="8052">
      <colorScale>
        <cfvo type="min"/>
        <cfvo type="max"/>
        <color rgb="FFFCFCFF"/>
        <color rgb="FF63BE7B"/>
      </colorScale>
    </cfRule>
    <cfRule type="colorScale" priority="8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73:LB73">
    <cfRule type="cellIs" dxfId="2" priority="7765" operator="greaterThan">
      <formula>0.31</formula>
    </cfRule>
    <cfRule type="cellIs" dxfId="2" priority="7766" operator="greaterThan">
      <formula>0.31</formula>
    </cfRule>
    <cfRule type="cellIs" dxfId="2" priority="7767" operator="greaterThan">
      <formula>0.31</formula>
    </cfRule>
    <cfRule type="cellIs" dxfId="2" priority="7768" operator="greaterThan">
      <formula>0.3</formula>
    </cfRule>
    <cfRule type="cellIs" dxfId="2" priority="7769" operator="greaterThan">
      <formula>1</formula>
    </cfRule>
    <cfRule type="cellIs" dxfId="5" priority="7770" operator="equal">
      <formula>0</formula>
    </cfRule>
  </conditionalFormatting>
  <conditionalFormatting sqref="LH73:LI73">
    <cfRule type="containsText" dxfId="0" priority="4971" operator="between" text=" ">
      <formula>NOT(ISERROR(SEARCH(" ",LH73)))</formula>
    </cfRule>
    <cfRule type="containsText" dxfId="1" priority="4972" operator="between" text=" ">
      <formula>NOT(ISERROR(SEARCH(" ",LH73)))</formula>
    </cfRule>
  </conditionalFormatting>
  <conditionalFormatting sqref="G74">
    <cfRule type="containsText" dxfId="0" priority="7054" operator="between" text=" ">
      <formula>NOT(ISERROR(SEARCH(" ",G74)))</formula>
    </cfRule>
    <cfRule type="containsText" dxfId="1" priority="7055" operator="between" text=" ">
      <formula>NOT(ISERROR(SEARCH(" ",G74)))</formula>
    </cfRule>
  </conditionalFormatting>
  <conditionalFormatting sqref="H74">
    <cfRule type="containsText" dxfId="0" priority="7380" operator="between" text=" ">
      <formula>NOT(ISERROR(SEARCH(" ",H74)))</formula>
    </cfRule>
    <cfRule type="containsText" dxfId="1" priority="7381" operator="between" text=" ">
      <formula>NOT(ISERROR(SEARCH(" ",H74)))</formula>
    </cfRule>
  </conditionalFormatting>
  <conditionalFormatting sqref="X74">
    <cfRule type="colorScale" priority="7097">
      <colorScale>
        <cfvo type="min"/>
        <cfvo type="max"/>
        <color rgb="FFFCFCFF"/>
        <color rgb="FF63BE7B"/>
      </colorScale>
    </cfRule>
    <cfRule type="colorScale" priority="70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74">
    <cfRule type="cellIs" dxfId="2" priority="7079" operator="greaterThan">
      <formula>1</formula>
    </cfRule>
    <cfRule type="containsText" dxfId="0" priority="7080" operator="between" text=" ">
      <formula>NOT(ISERROR(SEARCH(" ",AE74)))</formula>
    </cfRule>
    <cfRule type="containsText" dxfId="1" priority="7081" operator="between" text=" ">
      <formula>NOT(ISERROR(SEARCH(" ",AE74)))</formula>
    </cfRule>
  </conditionalFormatting>
  <conditionalFormatting sqref="AJ74">
    <cfRule type="cellIs" dxfId="4" priority="6201" operator="equal">
      <formula>0</formula>
    </cfRule>
    <cfRule type="cellIs" dxfId="2" priority="6202" operator="equal">
      <formula>0</formula>
    </cfRule>
    <cfRule type="cellIs" dxfId="2" priority="6203" operator="greaterThan">
      <formula>1</formula>
    </cfRule>
    <cfRule type="containsText" dxfId="0" priority="6204" operator="between" text=" ">
      <formula>NOT(ISERROR(SEARCH(" ",AJ74)))</formula>
    </cfRule>
    <cfRule type="containsText" dxfId="1" priority="6205" operator="between" text=" ">
      <formula>NOT(ISERROR(SEARCH(" ",AJ74)))</formula>
    </cfRule>
  </conditionalFormatting>
  <conditionalFormatting sqref="AK74">
    <cfRule type="cellIs" dxfId="4" priority="6196" operator="equal">
      <formula>0</formula>
    </cfRule>
    <cfRule type="cellIs" dxfId="2" priority="6197" operator="equal">
      <formula>0</formula>
    </cfRule>
    <cfRule type="cellIs" dxfId="2" priority="6198" operator="greaterThan">
      <formula>1</formula>
    </cfRule>
    <cfRule type="containsText" dxfId="0" priority="6199" operator="between" text=" ">
      <formula>NOT(ISERROR(SEARCH(" ",AK74)))</formula>
    </cfRule>
    <cfRule type="containsText" dxfId="1" priority="6200" operator="between" text=" ">
      <formula>NOT(ISERROR(SEARCH(" ",AK74)))</formula>
    </cfRule>
  </conditionalFormatting>
  <conditionalFormatting sqref="AL74">
    <cfRule type="cellIs" dxfId="4" priority="6191" operator="equal">
      <formula>0</formula>
    </cfRule>
    <cfRule type="cellIs" dxfId="2" priority="6192" operator="equal">
      <formula>0</formula>
    </cfRule>
    <cfRule type="cellIs" dxfId="2" priority="6193" operator="greaterThan">
      <formula>1</formula>
    </cfRule>
    <cfRule type="containsText" dxfId="0" priority="6194" operator="between" text=" ">
      <formula>NOT(ISERROR(SEARCH(" ",AL74)))</formula>
    </cfRule>
    <cfRule type="containsText" dxfId="1" priority="6195" operator="between" text=" ">
      <formula>NOT(ISERROR(SEARCH(" ",AL74)))</formula>
    </cfRule>
  </conditionalFormatting>
  <conditionalFormatting sqref="AN74:AS74">
    <cfRule type="cellIs" dxfId="4" priority="7068" operator="equal">
      <formula>0</formula>
    </cfRule>
    <cfRule type="containsText" dxfId="0" priority="7075" operator="between" text=" ">
      <formula>NOT(ISERROR(SEARCH(" ",AN74)))</formula>
    </cfRule>
    <cfRule type="containsText" dxfId="1" priority="7076" operator="between" text=" ">
      <formula>NOT(ISERROR(SEARCH(" ",AN74)))</formula>
    </cfRule>
  </conditionalFormatting>
  <conditionalFormatting sqref="AU74">
    <cfRule type="cellIs" dxfId="4" priority="7040" operator="equal">
      <formula>0</formula>
    </cfRule>
    <cfRule type="containsText" dxfId="0" priority="7041" operator="between" text=" ">
      <formula>NOT(ISERROR(SEARCH(" ",AU74)))</formula>
    </cfRule>
    <cfRule type="containsText" dxfId="1" priority="7042" operator="between" text=" ">
      <formula>NOT(ISERROR(SEARCH(" ",AU74)))</formula>
    </cfRule>
  </conditionalFormatting>
  <conditionalFormatting sqref="AV74">
    <cfRule type="cellIs" dxfId="4" priority="7379" operator="equal">
      <formula>0</formula>
    </cfRule>
    <cfRule type="containsText" dxfId="0" priority="7382" operator="between" text=" ">
      <formula>NOT(ISERROR(SEARCH(" ",AV74)))</formula>
    </cfRule>
    <cfRule type="containsText" dxfId="1" priority="7383" operator="between" text=" ">
      <formula>NOT(ISERROR(SEARCH(" ",AV74)))</formula>
    </cfRule>
  </conditionalFormatting>
  <conditionalFormatting sqref="AW74">
    <cfRule type="cellIs" dxfId="2" priority="7082" operator="greaterThan">
      <formula>1</formula>
    </cfRule>
    <cfRule type="containsText" dxfId="0" priority="7083" operator="between" text=" ">
      <formula>NOT(ISERROR(SEARCH(" ",AW74)))</formula>
    </cfRule>
    <cfRule type="containsText" dxfId="1" priority="7084" operator="between" text=" ">
      <formula>NOT(ISERROR(SEARCH(" ",AW74)))</formula>
    </cfRule>
  </conditionalFormatting>
  <conditionalFormatting sqref="AX74">
    <cfRule type="containsText" dxfId="0" priority="7375" operator="between" text=" ">
      <formula>NOT(ISERROR(SEARCH(" ",AX74)))</formula>
    </cfRule>
    <cfRule type="containsText" dxfId="1" priority="7376" operator="between" text=" ">
      <formula>NOT(ISERROR(SEARCH(" ",AX74)))</formula>
    </cfRule>
  </conditionalFormatting>
  <conditionalFormatting sqref="AZ74">
    <cfRule type="containsText" dxfId="0" priority="7377" operator="between" text=" ">
      <formula>NOT(ISERROR(SEARCH(" ",AZ74)))</formula>
    </cfRule>
    <cfRule type="containsText" dxfId="1" priority="7378" operator="between" text=" ">
      <formula>NOT(ISERROR(SEARCH(" ",AZ74)))</formula>
    </cfRule>
  </conditionalFormatting>
  <conditionalFormatting sqref="BE74:BF74">
    <cfRule type="containsText" dxfId="0" priority="7073" operator="between" text=" ">
      <formula>NOT(ISERROR(SEARCH(" ",BE74)))</formula>
    </cfRule>
    <cfRule type="containsText" dxfId="1" priority="7074" operator="between" text=" ">
      <formula>NOT(ISERROR(SEARCH(" ",BE74)))</formula>
    </cfRule>
  </conditionalFormatting>
  <conditionalFormatting sqref="BH74:BI74">
    <cfRule type="containsText" dxfId="0" priority="7077" operator="between" text=" ">
      <formula>NOT(ISERROR(SEARCH(" ",BH74)))</formula>
    </cfRule>
    <cfRule type="containsText" dxfId="1" priority="7078" operator="between" text=" ">
      <formula>NOT(ISERROR(SEARCH(" ",BH74)))</formula>
    </cfRule>
  </conditionalFormatting>
  <conditionalFormatting sqref="BJ74">
    <cfRule type="containsText" dxfId="0" priority="7085" operator="between" text=" ">
      <formula>NOT(ISERROR(SEARCH(" ",BJ74)))</formula>
    </cfRule>
    <cfRule type="containsText" dxfId="1" priority="7086" operator="between" text=" ">
      <formula>NOT(ISERROR(SEARCH(" ",BJ74)))</formula>
    </cfRule>
  </conditionalFormatting>
  <conditionalFormatting sqref="BL74">
    <cfRule type="containsText" dxfId="0" priority="7051" operator="between" text=" ">
      <formula>NOT(ISERROR(SEARCH(" ",BL74)))</formula>
    </cfRule>
    <cfRule type="containsText" dxfId="1" priority="7052" operator="between" text=" ">
      <formula>NOT(ISERROR(SEARCH(" ",BL74)))</formula>
    </cfRule>
  </conditionalFormatting>
  <conditionalFormatting sqref="BT74">
    <cfRule type="containsText" dxfId="0" priority="7071" operator="between" text=" ">
      <formula>NOT(ISERROR(SEARCH(" ",BT74)))</formula>
    </cfRule>
    <cfRule type="containsText" dxfId="1" priority="7072" operator="between" text=" ">
      <formula>NOT(ISERROR(SEARCH(" ",BT74)))</formula>
    </cfRule>
  </conditionalFormatting>
  <conditionalFormatting sqref="BU74">
    <cfRule type="containsText" dxfId="0" priority="7047" operator="between" text=" ">
      <formula>NOT(ISERROR(SEARCH(" ",BU74)))</formula>
    </cfRule>
    <cfRule type="containsText" dxfId="1" priority="7048" operator="between" text=" ">
      <formula>NOT(ISERROR(SEARCH(" ",BU74)))</formula>
    </cfRule>
  </conditionalFormatting>
  <conditionalFormatting sqref="BV74">
    <cfRule type="containsText" dxfId="0" priority="7049" operator="between" text=" ">
      <formula>NOT(ISERROR(SEARCH(" ",BV74)))</formula>
    </cfRule>
    <cfRule type="containsText" dxfId="1" priority="7050" operator="between" text=" ">
      <formula>NOT(ISERROR(SEARCH(" ",BV74)))</formula>
    </cfRule>
  </conditionalFormatting>
  <conditionalFormatting sqref="BY74">
    <cfRule type="containsText" dxfId="0" priority="7386" operator="between" text=" ">
      <formula>NOT(ISERROR(SEARCH(" ",BY74)))</formula>
    </cfRule>
    <cfRule type="containsText" dxfId="1" priority="7387" operator="between" text=" ">
      <formula>NOT(ISERROR(SEARCH(" ",BY74)))</formula>
    </cfRule>
  </conditionalFormatting>
  <conditionalFormatting sqref="CE74">
    <cfRule type="containsText" dxfId="0" priority="990" operator="between" text=" ">
      <formula>NOT(ISERROR(SEARCH(" ",CE74)))</formula>
    </cfRule>
  </conditionalFormatting>
  <conditionalFormatting sqref="CG74">
    <cfRule type="containsText" dxfId="0" priority="989" operator="between" text=" ">
      <formula>NOT(ISERROR(SEARCH(" ",CG74)))</formula>
    </cfRule>
  </conditionalFormatting>
  <conditionalFormatting sqref="CO74">
    <cfRule type="containsText" dxfId="0" priority="617" operator="between" text=" ">
      <formula>NOT(ISERROR(SEARCH(" ",CO74)))</formula>
    </cfRule>
  </conditionalFormatting>
  <conditionalFormatting sqref="CP74">
    <cfRule type="containsText" dxfId="0" priority="58" operator="between" text=" ">
      <formula>NOT(ISERROR(SEARCH(" ",CP74)))</formula>
    </cfRule>
  </conditionalFormatting>
  <conditionalFormatting sqref="CQ74">
    <cfRule type="containsText" dxfId="0" priority="570" operator="between" text=" ">
      <formula>NOT(ISERROR(SEARCH(" ",CQ74)))</formula>
    </cfRule>
  </conditionalFormatting>
  <conditionalFormatting sqref="CS74">
    <cfRule type="cellIs" dxfId="2" priority="6236" operator="equal">
      <formula>1</formula>
    </cfRule>
  </conditionalFormatting>
  <conditionalFormatting sqref="DG74:DI74">
    <cfRule type="cellIs" dxfId="2" priority="932" operator="equal">
      <formula>1</formula>
    </cfRule>
  </conditionalFormatting>
  <conditionalFormatting sqref="DJ74">
    <cfRule type="cellIs" dxfId="2" priority="933" operator="equal">
      <formula>1</formula>
    </cfRule>
  </conditionalFormatting>
  <conditionalFormatting sqref="DX74">
    <cfRule type="containsText" dxfId="0" priority="7043" operator="between" text=" ">
      <formula>NOT(ISERROR(SEARCH(" ",DX74)))</formula>
    </cfRule>
    <cfRule type="containsText" dxfId="1" priority="7044" operator="between" text=" ">
      <formula>NOT(ISERROR(SEARCH(" ",DX74)))</formula>
    </cfRule>
    <cfRule type="containsText" dxfId="0" priority="7045" operator="between" text=" ">
      <formula>NOT(ISERROR(SEARCH(" ",DX74)))</formula>
    </cfRule>
    <cfRule type="containsText" dxfId="1" priority="7046" operator="between" text=" ">
      <formula>NOT(ISERROR(SEARCH(" ",DX74)))</formula>
    </cfRule>
  </conditionalFormatting>
  <conditionalFormatting sqref="EA74:EJ74">
    <cfRule type="containsText" dxfId="0" priority="7069" operator="between" text=" ">
      <formula>NOT(ISERROR(SEARCH(" ",EA74)))</formula>
    </cfRule>
    <cfRule type="containsText" dxfId="1" priority="7070" operator="between" text=" ">
      <formula>NOT(ISERROR(SEARCH(" ",EA74)))</formula>
    </cfRule>
  </conditionalFormatting>
  <conditionalFormatting sqref="EL74">
    <cfRule type="cellIs" dxfId="2" priority="7057" operator="equal">
      <formula>0</formula>
    </cfRule>
  </conditionalFormatting>
  <conditionalFormatting sqref="FG74">
    <cfRule type="cellIs" dxfId="2" priority="7099" operator="greaterThan">
      <formula>1</formula>
    </cfRule>
    <cfRule type="colorScale" priority="7100">
      <colorScale>
        <cfvo type="min"/>
        <cfvo type="max"/>
        <color rgb="FFFCFCFF"/>
        <color rgb="FF63BE7B"/>
      </colorScale>
    </cfRule>
    <cfRule type="colorScale" priority="7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4">
    <cfRule type="colorScale" priority="7066">
      <colorScale>
        <cfvo type="min"/>
        <cfvo type="max"/>
        <color rgb="FFFCFCFF"/>
        <color rgb="FF63BE7B"/>
      </colorScale>
    </cfRule>
    <cfRule type="colorScale" priority="70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4:FJ74">
    <cfRule type="colorScale" priority="7102">
      <colorScale>
        <cfvo type="min"/>
        <cfvo type="max"/>
        <color rgb="FFFCFCFF"/>
        <color rgb="FF63BE7B"/>
      </colorScale>
    </cfRule>
    <cfRule type="colorScale" priority="7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4">
    <cfRule type="colorScale" priority="7104">
      <colorScale>
        <cfvo type="min"/>
        <cfvo type="max"/>
        <color rgb="FFFCFCFF"/>
        <color rgb="FF63BE7B"/>
      </colorScale>
    </cfRule>
    <cfRule type="colorScale" priority="7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4">
    <cfRule type="colorScale" priority="7371">
      <colorScale>
        <cfvo type="min"/>
        <cfvo type="max"/>
        <color rgb="FFFCFCFF"/>
        <color rgb="FF63BE7B"/>
      </colorScale>
    </cfRule>
    <cfRule type="colorScale" priority="73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4">
    <cfRule type="cellIs" dxfId="2" priority="7106" operator="greaterThan">
      <formula>1</formula>
    </cfRule>
    <cfRule type="colorScale" priority="7107">
      <colorScale>
        <cfvo type="min"/>
        <cfvo type="max"/>
        <color rgb="FFFCFCFF"/>
        <color rgb="FF63BE7B"/>
      </colorScale>
    </cfRule>
    <cfRule type="colorScale" priority="7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4">
    <cfRule type="colorScale" priority="7109">
      <colorScale>
        <cfvo type="min"/>
        <cfvo type="max"/>
        <color rgb="FFFCFCFF"/>
        <color rgb="FF63BE7B"/>
      </colorScale>
    </cfRule>
    <cfRule type="colorScale" priority="7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4">
    <cfRule type="colorScale" priority="7367">
      <colorScale>
        <cfvo type="min"/>
        <cfvo type="max"/>
        <color rgb="FFFCFCFF"/>
        <color rgb="FF63BE7B"/>
      </colorScale>
    </cfRule>
    <cfRule type="colorScale" priority="7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4">
    <cfRule type="cellIs" dxfId="2" priority="7111" operator="greaterThan">
      <formula>1</formula>
    </cfRule>
    <cfRule type="colorScale" priority="7112">
      <colorScale>
        <cfvo type="min"/>
        <cfvo type="max"/>
        <color rgb="FFFCFCFF"/>
        <color rgb="FF63BE7B"/>
      </colorScale>
    </cfRule>
    <cfRule type="colorScale" priority="7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4">
    <cfRule type="colorScale" priority="7114">
      <colorScale>
        <cfvo type="min"/>
        <cfvo type="max"/>
        <color rgb="FFFCFCFF"/>
        <color rgb="FF63BE7B"/>
      </colorScale>
    </cfRule>
    <cfRule type="colorScale" priority="7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4">
    <cfRule type="colorScale" priority="7116">
      <colorScale>
        <cfvo type="min"/>
        <cfvo type="max"/>
        <color rgb="FFFCFCFF"/>
        <color rgb="FF63BE7B"/>
      </colorScale>
    </cfRule>
    <cfRule type="colorScale" priority="7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4">
    <cfRule type="cellIs" dxfId="2" priority="7118" operator="greaterThan">
      <formula>1</formula>
    </cfRule>
    <cfRule type="colorScale" priority="7119">
      <colorScale>
        <cfvo type="min"/>
        <cfvo type="max"/>
        <color rgb="FFFCFCFF"/>
        <color rgb="FF63BE7B"/>
      </colorScale>
    </cfRule>
    <cfRule type="colorScale" priority="7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4">
    <cfRule type="colorScale" priority="7121">
      <colorScale>
        <cfvo type="min"/>
        <cfvo type="max"/>
        <color rgb="FFFCFCFF"/>
        <color rgb="FF63BE7B"/>
      </colorScale>
    </cfRule>
    <cfRule type="colorScale" priority="71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4">
    <cfRule type="colorScale" priority="7123">
      <colorScale>
        <cfvo type="min"/>
        <cfvo type="max"/>
        <color rgb="FFFCFCFF"/>
        <color rgb="FF63BE7B"/>
      </colorScale>
    </cfRule>
    <cfRule type="colorScale" priority="7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4">
    <cfRule type="cellIs" dxfId="2" priority="7125" operator="greaterThan">
      <formula>1</formula>
    </cfRule>
    <cfRule type="colorScale" priority="7126">
      <colorScale>
        <cfvo type="min"/>
        <cfvo type="max"/>
        <color rgb="FFFCFCFF"/>
        <color rgb="FF63BE7B"/>
      </colorScale>
    </cfRule>
    <cfRule type="colorScale" priority="71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4">
    <cfRule type="colorScale" priority="7128">
      <colorScale>
        <cfvo type="min"/>
        <cfvo type="max"/>
        <color rgb="FFFCFCFF"/>
        <color rgb="FF63BE7B"/>
      </colorScale>
    </cfRule>
    <cfRule type="colorScale" priority="71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4">
    <cfRule type="colorScale" priority="7130">
      <colorScale>
        <cfvo type="min"/>
        <cfvo type="max"/>
        <color rgb="FFFCFCFF"/>
        <color rgb="FF63BE7B"/>
      </colorScale>
    </cfRule>
    <cfRule type="colorScale" priority="71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4">
    <cfRule type="cellIs" dxfId="2" priority="7132" operator="greaterThan">
      <formula>1</formula>
    </cfRule>
    <cfRule type="colorScale" priority="7133">
      <colorScale>
        <cfvo type="min"/>
        <cfvo type="max"/>
        <color rgb="FFFCFCFF"/>
        <color rgb="FF63BE7B"/>
      </colorScale>
    </cfRule>
    <cfRule type="colorScale" priority="7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4">
    <cfRule type="colorScale" priority="7135">
      <colorScale>
        <cfvo type="min"/>
        <cfvo type="max"/>
        <color rgb="FFFCFCFF"/>
        <color rgb="FF63BE7B"/>
      </colorScale>
    </cfRule>
    <cfRule type="colorScale" priority="71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4">
    <cfRule type="colorScale" priority="7137">
      <colorScale>
        <cfvo type="min"/>
        <cfvo type="max"/>
        <color rgb="FFFCFCFF"/>
        <color rgb="FF63BE7B"/>
      </colorScale>
    </cfRule>
    <cfRule type="colorScale" priority="71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4">
    <cfRule type="cellIs" dxfId="2" priority="7139" operator="greaterThan">
      <formula>1</formula>
    </cfRule>
    <cfRule type="colorScale" priority="7140">
      <colorScale>
        <cfvo type="min"/>
        <cfvo type="max"/>
        <color rgb="FFFCFCFF"/>
        <color rgb="FF63BE7B"/>
      </colorScale>
    </cfRule>
    <cfRule type="colorScale" priority="71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4">
    <cfRule type="colorScale" priority="7142">
      <colorScale>
        <cfvo type="min"/>
        <cfvo type="max"/>
        <color rgb="FFFCFCFF"/>
        <color rgb="FF63BE7B"/>
      </colorScale>
    </cfRule>
    <cfRule type="colorScale" priority="7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4">
    <cfRule type="colorScale" priority="7144">
      <colorScale>
        <cfvo type="min"/>
        <cfvo type="max"/>
        <color rgb="FFFCFCFF"/>
        <color rgb="FF63BE7B"/>
      </colorScale>
    </cfRule>
    <cfRule type="colorScale" priority="71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4">
    <cfRule type="cellIs" dxfId="2" priority="7146" operator="greaterThan">
      <formula>1</formula>
    </cfRule>
    <cfRule type="colorScale" priority="7147">
      <colorScale>
        <cfvo type="min"/>
        <cfvo type="max"/>
        <color rgb="FFFCFCFF"/>
        <color rgb="FF63BE7B"/>
      </colorScale>
    </cfRule>
    <cfRule type="colorScale" priority="71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4">
    <cfRule type="colorScale" priority="7149">
      <colorScale>
        <cfvo type="min"/>
        <cfvo type="max"/>
        <color rgb="FFFCFCFF"/>
        <color rgb="FF63BE7B"/>
      </colorScale>
    </cfRule>
    <cfRule type="colorScale" priority="71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4">
    <cfRule type="colorScale" priority="7151">
      <colorScale>
        <cfvo type="min"/>
        <cfvo type="max"/>
        <color rgb="FFFCFCFF"/>
        <color rgb="FF63BE7B"/>
      </colorScale>
    </cfRule>
    <cfRule type="colorScale" priority="71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4">
    <cfRule type="cellIs" dxfId="2" priority="7153" operator="greaterThan">
      <formula>1</formula>
    </cfRule>
    <cfRule type="colorScale" priority="7154">
      <colorScale>
        <cfvo type="min"/>
        <cfvo type="max"/>
        <color rgb="FFFCFCFF"/>
        <color rgb="FF63BE7B"/>
      </colorScale>
    </cfRule>
    <cfRule type="colorScale" priority="71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4">
    <cfRule type="colorScale" priority="7156">
      <colorScale>
        <cfvo type="min"/>
        <cfvo type="max"/>
        <color rgb="FFFCFCFF"/>
        <color rgb="FF63BE7B"/>
      </colorScale>
    </cfRule>
    <cfRule type="colorScale" priority="71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4">
    <cfRule type="colorScale" priority="7158">
      <colorScale>
        <cfvo type="min"/>
        <cfvo type="max"/>
        <color rgb="FFFCFCFF"/>
        <color rgb="FF63BE7B"/>
      </colorScale>
    </cfRule>
    <cfRule type="colorScale" priority="71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4">
    <cfRule type="cellIs" dxfId="2" priority="7160" operator="greaterThan">
      <formula>1</formula>
    </cfRule>
    <cfRule type="colorScale" priority="7161">
      <colorScale>
        <cfvo type="min"/>
        <cfvo type="max"/>
        <color rgb="FFFCFCFF"/>
        <color rgb="FF63BE7B"/>
      </colorScale>
    </cfRule>
    <cfRule type="colorScale" priority="71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4">
    <cfRule type="colorScale" priority="7163">
      <colorScale>
        <cfvo type="min"/>
        <cfvo type="max"/>
        <color rgb="FFFCFCFF"/>
        <color rgb="FF63BE7B"/>
      </colorScale>
    </cfRule>
    <cfRule type="colorScale" priority="71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4">
    <cfRule type="colorScale" priority="7165">
      <colorScale>
        <cfvo type="min"/>
        <cfvo type="max"/>
        <color rgb="FFFCFCFF"/>
        <color rgb="FF63BE7B"/>
      </colorScale>
    </cfRule>
    <cfRule type="colorScale" priority="7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4">
    <cfRule type="cellIs" dxfId="2" priority="7167" operator="greaterThan">
      <formula>1</formula>
    </cfRule>
    <cfRule type="colorScale" priority="7168">
      <colorScale>
        <cfvo type="min"/>
        <cfvo type="max"/>
        <color rgb="FFFCFCFF"/>
        <color rgb="FF63BE7B"/>
      </colorScale>
    </cfRule>
    <cfRule type="colorScale" priority="71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4">
    <cfRule type="colorScale" priority="7170">
      <colorScale>
        <cfvo type="min"/>
        <cfvo type="max"/>
        <color rgb="FFFCFCFF"/>
        <color rgb="FF63BE7B"/>
      </colorScale>
    </cfRule>
    <cfRule type="colorScale" priority="71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4">
    <cfRule type="colorScale" priority="7172">
      <colorScale>
        <cfvo type="min"/>
        <cfvo type="max"/>
        <color rgb="FFFCFCFF"/>
        <color rgb="FF63BE7B"/>
      </colorScale>
    </cfRule>
    <cfRule type="colorScale" priority="71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4">
    <cfRule type="cellIs" dxfId="2" priority="7174" operator="greaterThan">
      <formula>1</formula>
    </cfRule>
    <cfRule type="colorScale" priority="7175">
      <colorScale>
        <cfvo type="min"/>
        <cfvo type="max"/>
        <color rgb="FFFCFCFF"/>
        <color rgb="FF63BE7B"/>
      </colorScale>
    </cfRule>
    <cfRule type="colorScale" priority="7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4">
    <cfRule type="colorScale" priority="7177">
      <colorScale>
        <cfvo type="min"/>
        <cfvo type="max"/>
        <color rgb="FFFCFCFF"/>
        <color rgb="FF63BE7B"/>
      </colorScale>
    </cfRule>
    <cfRule type="colorScale" priority="7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4">
    <cfRule type="colorScale" priority="7179">
      <colorScale>
        <cfvo type="min"/>
        <cfvo type="max"/>
        <color rgb="FFFCFCFF"/>
        <color rgb="FF63BE7B"/>
      </colorScale>
    </cfRule>
    <cfRule type="colorScale" priority="71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4">
    <cfRule type="cellIs" dxfId="2" priority="7181" operator="greaterThan">
      <formula>1</formula>
    </cfRule>
    <cfRule type="colorScale" priority="7182">
      <colorScale>
        <cfvo type="min"/>
        <cfvo type="max"/>
        <color rgb="FFFCFCFF"/>
        <color rgb="FF63BE7B"/>
      </colorScale>
    </cfRule>
    <cfRule type="colorScale" priority="7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4">
    <cfRule type="colorScale" priority="7184">
      <colorScale>
        <cfvo type="min"/>
        <cfvo type="max"/>
        <color rgb="FFFCFCFF"/>
        <color rgb="FF63BE7B"/>
      </colorScale>
    </cfRule>
    <cfRule type="colorScale" priority="71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4">
    <cfRule type="colorScale" priority="7186">
      <colorScale>
        <cfvo type="min"/>
        <cfvo type="max"/>
        <color rgb="FFFCFCFF"/>
        <color rgb="FF63BE7B"/>
      </colorScale>
    </cfRule>
    <cfRule type="colorScale" priority="71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4">
    <cfRule type="cellIs" dxfId="2" priority="7188" operator="greaterThan">
      <formula>1</formula>
    </cfRule>
    <cfRule type="colorScale" priority="7189">
      <colorScale>
        <cfvo type="min"/>
        <cfvo type="max"/>
        <color rgb="FFFCFCFF"/>
        <color rgb="FF63BE7B"/>
      </colorScale>
    </cfRule>
    <cfRule type="colorScale" priority="71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4">
    <cfRule type="colorScale" priority="7191">
      <colorScale>
        <cfvo type="min"/>
        <cfvo type="max"/>
        <color rgb="FFFCFCFF"/>
        <color rgb="FF63BE7B"/>
      </colorScale>
    </cfRule>
    <cfRule type="colorScale" priority="7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4">
    <cfRule type="colorScale" priority="7193">
      <colorScale>
        <cfvo type="min"/>
        <cfvo type="max"/>
        <color rgb="FFFCFCFF"/>
        <color rgb="FF63BE7B"/>
      </colorScale>
    </cfRule>
    <cfRule type="colorScale" priority="7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4">
    <cfRule type="cellIs" dxfId="2" priority="7195" operator="greaterThan">
      <formula>1</formula>
    </cfRule>
    <cfRule type="colorScale" priority="7196">
      <colorScale>
        <cfvo type="min"/>
        <cfvo type="max"/>
        <color rgb="FFFCFCFF"/>
        <color rgb="FF63BE7B"/>
      </colorScale>
    </cfRule>
    <cfRule type="colorScale" priority="71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4">
    <cfRule type="colorScale" priority="7198">
      <colorScale>
        <cfvo type="min"/>
        <cfvo type="max"/>
        <color rgb="FFFCFCFF"/>
        <color rgb="FF63BE7B"/>
      </colorScale>
    </cfRule>
    <cfRule type="colorScale" priority="71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4">
    <cfRule type="colorScale" priority="7200">
      <colorScale>
        <cfvo type="min"/>
        <cfvo type="max"/>
        <color rgb="FFFCFCFF"/>
        <color rgb="FF63BE7B"/>
      </colorScale>
    </cfRule>
    <cfRule type="colorScale" priority="7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4">
    <cfRule type="cellIs" dxfId="2" priority="7202" operator="greaterThan">
      <formula>1</formula>
    </cfRule>
    <cfRule type="colorScale" priority="7203">
      <colorScale>
        <cfvo type="min"/>
        <cfvo type="max"/>
        <color rgb="FFFCFCFF"/>
        <color rgb="FF63BE7B"/>
      </colorScale>
    </cfRule>
    <cfRule type="colorScale" priority="7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4">
    <cfRule type="colorScale" priority="7205">
      <colorScale>
        <cfvo type="min"/>
        <cfvo type="max"/>
        <color rgb="FFFCFCFF"/>
        <color rgb="FF63BE7B"/>
      </colorScale>
    </cfRule>
    <cfRule type="colorScale" priority="72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4">
    <cfRule type="colorScale" priority="7207">
      <colorScale>
        <cfvo type="min"/>
        <cfvo type="max"/>
        <color rgb="FFFCFCFF"/>
        <color rgb="FF63BE7B"/>
      </colorScale>
    </cfRule>
    <cfRule type="colorScale" priority="7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4">
    <cfRule type="cellIs" dxfId="2" priority="7209" operator="greaterThan">
      <formula>1</formula>
    </cfRule>
    <cfRule type="colorScale" priority="7210">
      <colorScale>
        <cfvo type="min"/>
        <cfvo type="max"/>
        <color rgb="FFFCFCFF"/>
        <color rgb="FF63BE7B"/>
      </colorScale>
    </cfRule>
    <cfRule type="colorScale" priority="72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4">
    <cfRule type="colorScale" priority="7212">
      <colorScale>
        <cfvo type="min"/>
        <cfvo type="max"/>
        <color rgb="FFFCFCFF"/>
        <color rgb="FF63BE7B"/>
      </colorScale>
    </cfRule>
    <cfRule type="colorScale" priority="72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4">
    <cfRule type="colorScale" priority="7214">
      <colorScale>
        <cfvo type="min"/>
        <cfvo type="max"/>
        <color rgb="FFFCFCFF"/>
        <color rgb="FF63BE7B"/>
      </colorScale>
    </cfRule>
    <cfRule type="colorScale" priority="72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4">
    <cfRule type="cellIs" dxfId="2" priority="7216" operator="greaterThan">
      <formula>1</formula>
    </cfRule>
    <cfRule type="colorScale" priority="7217">
      <colorScale>
        <cfvo type="min"/>
        <cfvo type="max"/>
        <color rgb="FFFCFCFF"/>
        <color rgb="FF63BE7B"/>
      </colorScale>
    </cfRule>
    <cfRule type="colorScale" priority="72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4">
    <cfRule type="colorScale" priority="7219">
      <colorScale>
        <cfvo type="min"/>
        <cfvo type="max"/>
        <color rgb="FFFCFCFF"/>
        <color rgb="FF63BE7B"/>
      </colorScale>
    </cfRule>
    <cfRule type="colorScale" priority="72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4">
    <cfRule type="colorScale" priority="7221">
      <colorScale>
        <cfvo type="min"/>
        <cfvo type="max"/>
        <color rgb="FFFCFCFF"/>
        <color rgb="FF63BE7B"/>
      </colorScale>
    </cfRule>
    <cfRule type="colorScale" priority="72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4">
    <cfRule type="cellIs" dxfId="2" priority="7223" operator="greaterThan">
      <formula>1</formula>
    </cfRule>
    <cfRule type="colorScale" priority="7224">
      <colorScale>
        <cfvo type="min"/>
        <cfvo type="max"/>
        <color rgb="FFFCFCFF"/>
        <color rgb="FF63BE7B"/>
      </colorScale>
    </cfRule>
    <cfRule type="colorScale" priority="72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4">
    <cfRule type="colorScale" priority="7226">
      <colorScale>
        <cfvo type="min"/>
        <cfvo type="max"/>
        <color rgb="FFFCFCFF"/>
        <color rgb="FF63BE7B"/>
      </colorScale>
    </cfRule>
    <cfRule type="colorScale" priority="72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4">
    <cfRule type="colorScale" priority="7228">
      <colorScale>
        <cfvo type="min"/>
        <cfvo type="max"/>
        <color rgb="FFFCFCFF"/>
        <color rgb="FF63BE7B"/>
      </colorScale>
    </cfRule>
    <cfRule type="colorScale" priority="72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4">
    <cfRule type="cellIs" dxfId="2" priority="7230" operator="greaterThan">
      <formula>1</formula>
    </cfRule>
    <cfRule type="colorScale" priority="7231">
      <colorScale>
        <cfvo type="min"/>
        <cfvo type="max"/>
        <color rgb="FFFCFCFF"/>
        <color rgb="FF63BE7B"/>
      </colorScale>
    </cfRule>
    <cfRule type="colorScale" priority="7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4">
    <cfRule type="cellIs" dxfId="2" priority="7233" operator="greaterThan">
      <formula>1</formula>
    </cfRule>
    <cfRule type="colorScale" priority="7234">
      <colorScale>
        <cfvo type="min"/>
        <cfvo type="max"/>
        <color rgb="FFFCFCFF"/>
        <color rgb="FF63BE7B"/>
      </colorScale>
    </cfRule>
    <cfRule type="colorScale" priority="7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4:HY74">
    <cfRule type="colorScale" priority="7236">
      <colorScale>
        <cfvo type="min"/>
        <cfvo type="max"/>
        <color rgb="FFFCFCFF"/>
        <color rgb="FF63BE7B"/>
      </colorScale>
    </cfRule>
    <cfRule type="colorScale" priority="7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4">
    <cfRule type="colorScale" priority="7238">
      <colorScale>
        <cfvo type="min"/>
        <cfvo type="max"/>
        <color rgb="FFFCFCFF"/>
        <color rgb="FF63BE7B"/>
      </colorScale>
    </cfRule>
    <cfRule type="colorScale" priority="72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4">
    <cfRule type="colorScale" priority="7373">
      <colorScale>
        <cfvo type="min"/>
        <cfvo type="max"/>
        <color rgb="FFFCFCFF"/>
        <color rgb="FF63BE7B"/>
      </colorScale>
    </cfRule>
    <cfRule type="colorScale" priority="7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4">
    <cfRule type="cellIs" dxfId="2" priority="7240" operator="greaterThan">
      <formula>1</formula>
    </cfRule>
    <cfRule type="colorScale" priority="7241">
      <colorScale>
        <cfvo type="min"/>
        <cfvo type="max"/>
        <color rgb="FFFCFCFF"/>
        <color rgb="FF63BE7B"/>
      </colorScale>
    </cfRule>
    <cfRule type="colorScale" priority="7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4">
    <cfRule type="colorScale" priority="7243">
      <colorScale>
        <cfvo type="min"/>
        <cfvo type="max"/>
        <color rgb="FFFCFCFF"/>
        <color rgb="FF63BE7B"/>
      </colorScale>
    </cfRule>
    <cfRule type="colorScale" priority="7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4">
    <cfRule type="colorScale" priority="7369">
      <colorScale>
        <cfvo type="min"/>
        <cfvo type="max"/>
        <color rgb="FFFCFCFF"/>
        <color rgb="FF63BE7B"/>
      </colorScale>
    </cfRule>
    <cfRule type="colorScale" priority="73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4">
    <cfRule type="cellIs" dxfId="2" priority="7245" operator="greaterThan">
      <formula>1</formula>
    </cfRule>
    <cfRule type="colorScale" priority="7246">
      <colorScale>
        <cfvo type="min"/>
        <cfvo type="max"/>
        <color rgb="FFFCFCFF"/>
        <color rgb="FF63BE7B"/>
      </colorScale>
    </cfRule>
    <cfRule type="colorScale" priority="7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4">
    <cfRule type="colorScale" priority="7248">
      <colorScale>
        <cfvo type="min"/>
        <cfvo type="max"/>
        <color rgb="FFFCFCFF"/>
        <color rgb="FF63BE7B"/>
      </colorScale>
    </cfRule>
    <cfRule type="colorScale" priority="7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4">
    <cfRule type="colorScale" priority="7250">
      <colorScale>
        <cfvo type="min"/>
        <cfvo type="max"/>
        <color rgb="FFFCFCFF"/>
        <color rgb="FF63BE7B"/>
      </colorScale>
    </cfRule>
    <cfRule type="colorScale" priority="72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4">
    <cfRule type="cellIs" dxfId="2" priority="7252" operator="greaterThan">
      <formula>1</formula>
    </cfRule>
    <cfRule type="colorScale" priority="7253">
      <colorScale>
        <cfvo type="min"/>
        <cfvo type="max"/>
        <color rgb="FFFCFCFF"/>
        <color rgb="FF63BE7B"/>
      </colorScale>
    </cfRule>
    <cfRule type="colorScale" priority="7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4">
    <cfRule type="colorScale" priority="7255">
      <colorScale>
        <cfvo type="min"/>
        <cfvo type="max"/>
        <color rgb="FFFCFCFF"/>
        <color rgb="FF63BE7B"/>
      </colorScale>
    </cfRule>
    <cfRule type="colorScale" priority="7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4">
    <cfRule type="colorScale" priority="7257">
      <colorScale>
        <cfvo type="min"/>
        <cfvo type="max"/>
        <color rgb="FFFCFCFF"/>
        <color rgb="FF63BE7B"/>
      </colorScale>
    </cfRule>
    <cfRule type="colorScale" priority="72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4">
    <cfRule type="cellIs" dxfId="2" priority="7259" operator="greaterThan">
      <formula>1</formula>
    </cfRule>
    <cfRule type="colorScale" priority="7260">
      <colorScale>
        <cfvo type="min"/>
        <cfvo type="max"/>
        <color rgb="FFFCFCFF"/>
        <color rgb="FF63BE7B"/>
      </colorScale>
    </cfRule>
    <cfRule type="colorScale" priority="7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4">
    <cfRule type="colorScale" priority="7262">
      <colorScale>
        <cfvo type="min"/>
        <cfvo type="max"/>
        <color rgb="FFFCFCFF"/>
        <color rgb="FF63BE7B"/>
      </colorScale>
    </cfRule>
    <cfRule type="colorScale" priority="72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4">
    <cfRule type="colorScale" priority="7264">
      <colorScale>
        <cfvo type="min"/>
        <cfvo type="max"/>
        <color rgb="FFFCFCFF"/>
        <color rgb="FF63BE7B"/>
      </colorScale>
    </cfRule>
    <cfRule type="colorScale" priority="7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4">
    <cfRule type="cellIs" dxfId="2" priority="7266" operator="greaterThan">
      <formula>1</formula>
    </cfRule>
    <cfRule type="colorScale" priority="7267">
      <colorScale>
        <cfvo type="min"/>
        <cfvo type="max"/>
        <color rgb="FFFCFCFF"/>
        <color rgb="FF63BE7B"/>
      </colorScale>
    </cfRule>
    <cfRule type="colorScale" priority="7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4">
    <cfRule type="colorScale" priority="7269">
      <colorScale>
        <cfvo type="min"/>
        <cfvo type="max"/>
        <color rgb="FFFCFCFF"/>
        <color rgb="FF63BE7B"/>
      </colorScale>
    </cfRule>
    <cfRule type="colorScale" priority="72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4">
    <cfRule type="colorScale" priority="7271">
      <colorScale>
        <cfvo type="min"/>
        <cfvo type="max"/>
        <color rgb="FFFCFCFF"/>
        <color rgb="FF63BE7B"/>
      </colorScale>
    </cfRule>
    <cfRule type="colorScale" priority="72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4">
    <cfRule type="cellIs" dxfId="2" priority="7273" operator="greaterThan">
      <formula>1</formula>
    </cfRule>
    <cfRule type="colorScale" priority="7274">
      <colorScale>
        <cfvo type="min"/>
        <cfvo type="max"/>
        <color rgb="FFFCFCFF"/>
        <color rgb="FF63BE7B"/>
      </colorScale>
    </cfRule>
    <cfRule type="colorScale" priority="7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4">
    <cfRule type="colorScale" priority="7276">
      <colorScale>
        <cfvo type="min"/>
        <cfvo type="max"/>
        <color rgb="FFFCFCFF"/>
        <color rgb="FF63BE7B"/>
      </colorScale>
    </cfRule>
    <cfRule type="colorScale" priority="7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4">
    <cfRule type="colorScale" priority="7278">
      <colorScale>
        <cfvo type="min"/>
        <cfvo type="max"/>
        <color rgb="FFFCFCFF"/>
        <color rgb="FF63BE7B"/>
      </colorScale>
    </cfRule>
    <cfRule type="colorScale" priority="72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4">
    <cfRule type="cellIs" dxfId="2" priority="7280" operator="greaterThan">
      <formula>1</formula>
    </cfRule>
    <cfRule type="colorScale" priority="7281">
      <colorScale>
        <cfvo type="min"/>
        <cfvo type="max"/>
        <color rgb="FFFCFCFF"/>
        <color rgb="FF63BE7B"/>
      </colorScale>
    </cfRule>
    <cfRule type="colorScale" priority="7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4">
    <cfRule type="colorScale" priority="7283">
      <colorScale>
        <cfvo type="min"/>
        <cfvo type="max"/>
        <color rgb="FFFCFCFF"/>
        <color rgb="FF63BE7B"/>
      </colorScale>
    </cfRule>
    <cfRule type="colorScale" priority="72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4">
    <cfRule type="colorScale" priority="7285">
      <colorScale>
        <cfvo type="min"/>
        <cfvo type="max"/>
        <color rgb="FFFCFCFF"/>
        <color rgb="FF63BE7B"/>
      </colorScale>
    </cfRule>
    <cfRule type="colorScale" priority="7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4">
    <cfRule type="cellIs" dxfId="2" priority="7287" operator="greaterThan">
      <formula>1</formula>
    </cfRule>
    <cfRule type="colorScale" priority="7288">
      <colorScale>
        <cfvo type="min"/>
        <cfvo type="max"/>
        <color rgb="FFFCFCFF"/>
        <color rgb="FF63BE7B"/>
      </colorScale>
    </cfRule>
    <cfRule type="colorScale" priority="7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4">
    <cfRule type="colorScale" priority="7290">
      <colorScale>
        <cfvo type="min"/>
        <cfvo type="max"/>
        <color rgb="FFFCFCFF"/>
        <color rgb="FF63BE7B"/>
      </colorScale>
    </cfRule>
    <cfRule type="colorScale" priority="72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4">
    <cfRule type="colorScale" priority="7292">
      <colorScale>
        <cfvo type="min"/>
        <cfvo type="max"/>
        <color rgb="FFFCFCFF"/>
        <color rgb="FF63BE7B"/>
      </colorScale>
    </cfRule>
    <cfRule type="colorScale" priority="72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4">
    <cfRule type="cellIs" dxfId="2" priority="7294" operator="greaterThan">
      <formula>1</formula>
    </cfRule>
    <cfRule type="colorScale" priority="7295">
      <colorScale>
        <cfvo type="min"/>
        <cfvo type="max"/>
        <color rgb="FFFCFCFF"/>
        <color rgb="FF63BE7B"/>
      </colorScale>
    </cfRule>
    <cfRule type="colorScale" priority="7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4">
    <cfRule type="colorScale" priority="7297">
      <colorScale>
        <cfvo type="min"/>
        <cfvo type="max"/>
        <color rgb="FFFCFCFF"/>
        <color rgb="FF63BE7B"/>
      </colorScale>
    </cfRule>
    <cfRule type="colorScale" priority="7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4">
    <cfRule type="colorScale" priority="7299">
      <colorScale>
        <cfvo type="min"/>
        <cfvo type="max"/>
        <color rgb="FFFCFCFF"/>
        <color rgb="FF63BE7B"/>
      </colorScale>
    </cfRule>
    <cfRule type="colorScale" priority="73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4">
    <cfRule type="cellIs" dxfId="2" priority="7301" operator="greaterThan">
      <formula>1</formula>
    </cfRule>
    <cfRule type="colorScale" priority="7302">
      <colorScale>
        <cfvo type="min"/>
        <cfvo type="max"/>
        <color rgb="FFFCFCFF"/>
        <color rgb="FF63BE7B"/>
      </colorScale>
    </cfRule>
    <cfRule type="colorScale" priority="7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4">
    <cfRule type="colorScale" priority="7304">
      <colorScale>
        <cfvo type="min"/>
        <cfvo type="max"/>
        <color rgb="FFFCFCFF"/>
        <color rgb="FF63BE7B"/>
      </colorScale>
    </cfRule>
    <cfRule type="colorScale" priority="73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4">
    <cfRule type="colorScale" priority="7306">
      <colorScale>
        <cfvo type="min"/>
        <cfvo type="max"/>
        <color rgb="FFFCFCFF"/>
        <color rgb="FF63BE7B"/>
      </colorScale>
    </cfRule>
    <cfRule type="colorScale" priority="7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4">
    <cfRule type="cellIs" dxfId="2" priority="7308" operator="greaterThan">
      <formula>1</formula>
    </cfRule>
    <cfRule type="colorScale" priority="7309">
      <colorScale>
        <cfvo type="min"/>
        <cfvo type="max"/>
        <color rgb="FFFCFCFF"/>
        <color rgb="FF63BE7B"/>
      </colorScale>
    </cfRule>
    <cfRule type="colorScale" priority="7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4">
    <cfRule type="colorScale" priority="7311">
      <colorScale>
        <cfvo type="min"/>
        <cfvo type="max"/>
        <color rgb="FFFCFCFF"/>
        <color rgb="FF63BE7B"/>
      </colorScale>
    </cfRule>
    <cfRule type="colorScale" priority="7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4">
    <cfRule type="colorScale" priority="7313">
      <colorScale>
        <cfvo type="min"/>
        <cfvo type="max"/>
        <color rgb="FFFCFCFF"/>
        <color rgb="FF63BE7B"/>
      </colorScale>
    </cfRule>
    <cfRule type="colorScale" priority="73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4">
    <cfRule type="cellIs" dxfId="2" priority="7315" operator="greaterThan">
      <formula>1</formula>
    </cfRule>
    <cfRule type="colorScale" priority="7316">
      <colorScale>
        <cfvo type="min"/>
        <cfvo type="max"/>
        <color rgb="FFFCFCFF"/>
        <color rgb="FF63BE7B"/>
      </colorScale>
    </cfRule>
    <cfRule type="colorScale" priority="7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4">
    <cfRule type="colorScale" priority="7318">
      <colorScale>
        <cfvo type="min"/>
        <cfvo type="max"/>
        <color rgb="FFFCFCFF"/>
        <color rgb="FF63BE7B"/>
      </colorScale>
    </cfRule>
    <cfRule type="colorScale" priority="73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4">
    <cfRule type="colorScale" priority="7320">
      <colorScale>
        <cfvo type="min"/>
        <cfvo type="max"/>
        <color rgb="FFFCFCFF"/>
        <color rgb="FF63BE7B"/>
      </colorScale>
    </cfRule>
    <cfRule type="colorScale" priority="7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4">
    <cfRule type="cellIs" dxfId="2" priority="7322" operator="greaterThan">
      <formula>1</formula>
    </cfRule>
    <cfRule type="colorScale" priority="7323">
      <colorScale>
        <cfvo type="min"/>
        <cfvo type="max"/>
        <color rgb="FFFCFCFF"/>
        <color rgb="FF63BE7B"/>
      </colorScale>
    </cfRule>
    <cfRule type="colorScale" priority="7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4">
    <cfRule type="colorScale" priority="7325">
      <colorScale>
        <cfvo type="min"/>
        <cfvo type="max"/>
        <color rgb="FFFCFCFF"/>
        <color rgb="FF63BE7B"/>
      </colorScale>
    </cfRule>
    <cfRule type="colorScale" priority="7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4">
    <cfRule type="colorScale" priority="7327">
      <colorScale>
        <cfvo type="min"/>
        <cfvo type="max"/>
        <color rgb="FFFCFCFF"/>
        <color rgb="FF63BE7B"/>
      </colorScale>
    </cfRule>
    <cfRule type="colorScale" priority="7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4">
    <cfRule type="cellIs" dxfId="2" priority="7329" operator="greaterThan">
      <formula>1</formula>
    </cfRule>
    <cfRule type="colorScale" priority="7330">
      <colorScale>
        <cfvo type="min"/>
        <cfvo type="max"/>
        <color rgb="FFFCFCFF"/>
        <color rgb="FF63BE7B"/>
      </colorScale>
    </cfRule>
    <cfRule type="colorScale" priority="7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4">
    <cfRule type="colorScale" priority="7332">
      <colorScale>
        <cfvo type="min"/>
        <cfvo type="max"/>
        <color rgb="FFFCFCFF"/>
        <color rgb="FF63BE7B"/>
      </colorScale>
    </cfRule>
    <cfRule type="colorScale" priority="73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4">
    <cfRule type="colorScale" priority="7334">
      <colorScale>
        <cfvo type="min"/>
        <cfvo type="max"/>
        <color rgb="FFFCFCFF"/>
        <color rgb="FF63BE7B"/>
      </colorScale>
    </cfRule>
    <cfRule type="colorScale" priority="7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4">
    <cfRule type="cellIs" dxfId="2" priority="7336" operator="greaterThan">
      <formula>1</formula>
    </cfRule>
    <cfRule type="colorScale" priority="7337">
      <colorScale>
        <cfvo type="min"/>
        <cfvo type="max"/>
        <color rgb="FFFCFCFF"/>
        <color rgb="FF63BE7B"/>
      </colorScale>
    </cfRule>
    <cfRule type="colorScale" priority="7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4">
    <cfRule type="colorScale" priority="7339">
      <colorScale>
        <cfvo type="min"/>
        <cfvo type="max"/>
        <color rgb="FFFCFCFF"/>
        <color rgb="FF63BE7B"/>
      </colorScale>
    </cfRule>
    <cfRule type="colorScale" priority="7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4">
    <cfRule type="colorScale" priority="7341">
      <colorScale>
        <cfvo type="min"/>
        <cfvo type="max"/>
        <color rgb="FFFCFCFF"/>
        <color rgb="FF63BE7B"/>
      </colorScale>
    </cfRule>
    <cfRule type="colorScale" priority="7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4">
    <cfRule type="cellIs" dxfId="2" priority="7343" operator="greaterThan">
      <formula>1</formula>
    </cfRule>
    <cfRule type="colorScale" priority="7344">
      <colorScale>
        <cfvo type="min"/>
        <cfvo type="max"/>
        <color rgb="FFFCFCFF"/>
        <color rgb="FF63BE7B"/>
      </colorScale>
    </cfRule>
    <cfRule type="colorScale" priority="7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4">
    <cfRule type="colorScale" priority="7346">
      <colorScale>
        <cfvo type="min"/>
        <cfvo type="max"/>
        <color rgb="FFFCFCFF"/>
        <color rgb="FF63BE7B"/>
      </colorScale>
    </cfRule>
    <cfRule type="colorScale" priority="7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4">
    <cfRule type="colorScale" priority="7348">
      <colorScale>
        <cfvo type="min"/>
        <cfvo type="max"/>
        <color rgb="FFFCFCFF"/>
        <color rgb="FF63BE7B"/>
      </colorScale>
    </cfRule>
    <cfRule type="colorScale" priority="7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4">
    <cfRule type="cellIs" dxfId="2" priority="7350" operator="greaterThan">
      <formula>1</formula>
    </cfRule>
    <cfRule type="colorScale" priority="7351">
      <colorScale>
        <cfvo type="min"/>
        <cfvo type="max"/>
        <color rgb="FFFCFCFF"/>
        <color rgb="FF63BE7B"/>
      </colorScale>
    </cfRule>
    <cfRule type="colorScale" priority="7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4">
    <cfRule type="colorScale" priority="7353">
      <colorScale>
        <cfvo type="min"/>
        <cfvo type="max"/>
        <color rgb="FFFCFCFF"/>
        <color rgb="FF63BE7B"/>
      </colorScale>
    </cfRule>
    <cfRule type="colorScale" priority="7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4">
    <cfRule type="colorScale" priority="7355">
      <colorScale>
        <cfvo type="min"/>
        <cfvo type="max"/>
        <color rgb="FFFCFCFF"/>
        <color rgb="FF63BE7B"/>
      </colorScale>
    </cfRule>
    <cfRule type="colorScale" priority="7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4">
    <cfRule type="cellIs" dxfId="2" priority="7357" operator="greaterThan">
      <formula>1</formula>
    </cfRule>
    <cfRule type="colorScale" priority="7358">
      <colorScale>
        <cfvo type="min"/>
        <cfvo type="max"/>
        <color rgb="FFFCFCFF"/>
        <color rgb="FF63BE7B"/>
      </colorScale>
    </cfRule>
    <cfRule type="colorScale" priority="7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4">
    <cfRule type="colorScale" priority="7360">
      <colorScale>
        <cfvo type="min"/>
        <cfvo type="max"/>
        <color rgb="FFFCFCFF"/>
        <color rgb="FF63BE7B"/>
      </colorScale>
    </cfRule>
    <cfRule type="colorScale" priority="7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4">
    <cfRule type="colorScale" priority="7362">
      <colorScale>
        <cfvo type="min"/>
        <cfvo type="max"/>
        <color rgb="FFFCFCFF"/>
        <color rgb="FF63BE7B"/>
      </colorScale>
    </cfRule>
    <cfRule type="colorScale" priority="73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4">
    <cfRule type="cellIs" dxfId="2" priority="7364" operator="greaterThan">
      <formula>1</formula>
    </cfRule>
    <cfRule type="colorScale" priority="7365">
      <colorScale>
        <cfvo type="min"/>
        <cfvo type="max"/>
        <color rgb="FFFCFCFF"/>
        <color rgb="FF63BE7B"/>
      </colorScale>
    </cfRule>
    <cfRule type="colorScale" priority="7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74:LF74">
    <cfRule type="containsText" dxfId="0" priority="7091" operator="between" text=" ">
      <formula>NOT(ISERROR(SEARCH(" ",KF74)))</formula>
    </cfRule>
    <cfRule type="containsText" dxfId="1" priority="7092" operator="between" text=" ">
      <formula>NOT(ISERROR(SEARCH(" ",KF74)))</formula>
    </cfRule>
  </conditionalFormatting>
  <conditionalFormatting sqref="KI74:LB74">
    <cfRule type="cellIs" dxfId="2" priority="7058" operator="greaterThan">
      <formula>0.31</formula>
    </cfRule>
    <cfRule type="cellIs" dxfId="2" priority="7059" operator="greaterThan">
      <formula>0.31</formula>
    </cfRule>
    <cfRule type="cellIs" dxfId="2" priority="7060" operator="greaterThan">
      <formula>0.31</formula>
    </cfRule>
    <cfRule type="cellIs" dxfId="2" priority="7061" operator="greaterThan">
      <formula>0.3</formula>
    </cfRule>
    <cfRule type="cellIs" dxfId="2" priority="7062" operator="greaterThan">
      <formula>1</formula>
    </cfRule>
    <cfRule type="cellIs" dxfId="5" priority="7063" operator="equal">
      <formula>0</formula>
    </cfRule>
  </conditionalFormatting>
  <conditionalFormatting sqref="LH74:LI74">
    <cfRule type="containsText" dxfId="0" priority="4967" operator="between" text=" ">
      <formula>NOT(ISERROR(SEARCH(" ",LH74)))</formula>
    </cfRule>
    <cfRule type="containsText" dxfId="1" priority="4968" operator="between" text=" ">
      <formula>NOT(ISERROR(SEARCH(" ",LH74)))</formula>
    </cfRule>
  </conditionalFormatting>
  <conditionalFormatting sqref="G75">
    <cfRule type="containsText" dxfId="0" priority="6706" operator="between" text=" ">
      <formula>NOT(ISERROR(SEARCH(" ",G75)))</formula>
    </cfRule>
    <cfRule type="containsText" dxfId="1" priority="6707" operator="between" text=" ">
      <formula>NOT(ISERROR(SEARCH(" ",G75)))</formula>
    </cfRule>
  </conditionalFormatting>
  <conditionalFormatting sqref="H75">
    <cfRule type="containsText" dxfId="0" priority="7032" operator="between" text=" ">
      <formula>NOT(ISERROR(SEARCH(" ",H75)))</formula>
    </cfRule>
    <cfRule type="containsText" dxfId="1" priority="7033" operator="between" text=" ">
      <formula>NOT(ISERROR(SEARCH(" ",H75)))</formula>
    </cfRule>
  </conditionalFormatting>
  <conditionalFormatting sqref="X75">
    <cfRule type="colorScale" priority="6749">
      <colorScale>
        <cfvo type="min"/>
        <cfvo type="max"/>
        <color rgb="FFFCFCFF"/>
        <color rgb="FF63BE7B"/>
      </colorScale>
    </cfRule>
    <cfRule type="colorScale" priority="67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75">
    <cfRule type="cellIs" dxfId="2" priority="6731" operator="greaterThan">
      <formula>1</formula>
    </cfRule>
    <cfRule type="containsText" dxfId="0" priority="6732" operator="between" text=" ">
      <formula>NOT(ISERROR(SEARCH(" ",AE75)))</formula>
    </cfRule>
    <cfRule type="containsText" dxfId="1" priority="6733" operator="between" text=" ">
      <formula>NOT(ISERROR(SEARCH(" ",AE75)))</formula>
    </cfRule>
  </conditionalFormatting>
  <conditionalFormatting sqref="AJ75">
    <cfRule type="cellIs" dxfId="4" priority="6186" operator="equal">
      <formula>0</formula>
    </cfRule>
    <cfRule type="cellIs" dxfId="2" priority="6187" operator="equal">
      <formula>0</formula>
    </cfRule>
    <cfRule type="cellIs" dxfId="2" priority="6188" operator="greaterThan">
      <formula>1</formula>
    </cfRule>
    <cfRule type="containsText" dxfId="0" priority="6189" operator="between" text=" ">
      <formula>NOT(ISERROR(SEARCH(" ",AJ75)))</formula>
    </cfRule>
    <cfRule type="containsText" dxfId="1" priority="6190" operator="between" text=" ">
      <formula>NOT(ISERROR(SEARCH(" ",AJ75)))</formula>
    </cfRule>
  </conditionalFormatting>
  <conditionalFormatting sqref="AK75">
    <cfRule type="cellIs" dxfId="4" priority="6181" operator="equal">
      <formula>0</formula>
    </cfRule>
    <cfRule type="cellIs" dxfId="2" priority="6182" operator="equal">
      <formula>0</formula>
    </cfRule>
    <cfRule type="cellIs" dxfId="2" priority="6183" operator="greaterThan">
      <formula>1</formula>
    </cfRule>
    <cfRule type="containsText" dxfId="0" priority="6184" operator="between" text=" ">
      <formula>NOT(ISERROR(SEARCH(" ",AK75)))</formula>
    </cfRule>
    <cfRule type="containsText" dxfId="1" priority="6185" operator="between" text=" ">
      <formula>NOT(ISERROR(SEARCH(" ",AK75)))</formula>
    </cfRule>
  </conditionalFormatting>
  <conditionalFormatting sqref="AL75">
    <cfRule type="cellIs" dxfId="4" priority="6176" operator="equal">
      <formula>0</formula>
    </cfRule>
    <cfRule type="cellIs" dxfId="2" priority="6177" operator="equal">
      <formula>0</formula>
    </cfRule>
    <cfRule type="cellIs" dxfId="2" priority="6178" operator="greaterThan">
      <formula>1</formula>
    </cfRule>
    <cfRule type="containsText" dxfId="0" priority="6179" operator="between" text=" ">
      <formula>NOT(ISERROR(SEARCH(" ",AL75)))</formula>
    </cfRule>
    <cfRule type="containsText" dxfId="1" priority="6180" operator="between" text=" ">
      <formula>NOT(ISERROR(SEARCH(" ",AL75)))</formula>
    </cfRule>
  </conditionalFormatting>
  <conditionalFormatting sqref="AN75:AS75">
    <cfRule type="cellIs" dxfId="4" priority="6720" operator="equal">
      <formula>0</formula>
    </cfRule>
    <cfRule type="containsText" dxfId="0" priority="6727" operator="between" text=" ">
      <formula>NOT(ISERROR(SEARCH(" ",AN75)))</formula>
    </cfRule>
    <cfRule type="containsText" dxfId="1" priority="6728" operator="between" text=" ">
      <formula>NOT(ISERROR(SEARCH(" ",AN75)))</formula>
    </cfRule>
  </conditionalFormatting>
  <conditionalFormatting sqref="AU75">
    <cfRule type="cellIs" dxfId="4" priority="6690" operator="equal">
      <formula>0</formula>
    </cfRule>
    <cfRule type="containsText" dxfId="0" priority="6691" operator="between" text=" ">
      <formula>NOT(ISERROR(SEARCH(" ",AU75)))</formula>
    </cfRule>
    <cfRule type="containsText" dxfId="1" priority="6692" operator="between" text=" ">
      <formula>NOT(ISERROR(SEARCH(" ",AU75)))</formula>
    </cfRule>
  </conditionalFormatting>
  <conditionalFormatting sqref="AV75">
    <cfRule type="cellIs" dxfId="4" priority="7031" operator="equal">
      <formula>0</formula>
    </cfRule>
    <cfRule type="containsText" dxfId="0" priority="7034" operator="between" text=" ">
      <formula>NOT(ISERROR(SEARCH(" ",AV75)))</formula>
    </cfRule>
    <cfRule type="containsText" dxfId="1" priority="7035" operator="between" text=" ">
      <formula>NOT(ISERROR(SEARCH(" ",AV75)))</formula>
    </cfRule>
  </conditionalFormatting>
  <conditionalFormatting sqref="AW75">
    <cfRule type="cellIs" dxfId="2" priority="6734" operator="greaterThan">
      <formula>1</formula>
    </cfRule>
    <cfRule type="containsText" dxfId="0" priority="6735" operator="between" text=" ">
      <formula>NOT(ISERROR(SEARCH(" ",AW75)))</formula>
    </cfRule>
    <cfRule type="containsText" dxfId="1" priority="6736" operator="between" text=" ">
      <formula>NOT(ISERROR(SEARCH(" ",AW75)))</formula>
    </cfRule>
  </conditionalFormatting>
  <conditionalFormatting sqref="AX75">
    <cfRule type="containsText" dxfId="0" priority="7027" operator="between" text=" ">
      <formula>NOT(ISERROR(SEARCH(" ",AX75)))</formula>
    </cfRule>
    <cfRule type="containsText" dxfId="1" priority="7028" operator="between" text=" ">
      <formula>NOT(ISERROR(SEARCH(" ",AX75)))</formula>
    </cfRule>
  </conditionalFormatting>
  <conditionalFormatting sqref="AZ75">
    <cfRule type="containsText" dxfId="0" priority="7029" operator="between" text=" ">
      <formula>NOT(ISERROR(SEARCH(" ",AZ75)))</formula>
    </cfRule>
    <cfRule type="containsText" dxfId="1" priority="7030" operator="between" text=" ">
      <formula>NOT(ISERROR(SEARCH(" ",AZ75)))</formula>
    </cfRule>
  </conditionalFormatting>
  <conditionalFormatting sqref="BE75:BF75">
    <cfRule type="containsText" dxfId="0" priority="6725" operator="between" text=" ">
      <formula>NOT(ISERROR(SEARCH(" ",BE75)))</formula>
    </cfRule>
    <cfRule type="containsText" dxfId="1" priority="6726" operator="between" text=" ">
      <formula>NOT(ISERROR(SEARCH(" ",BE75)))</formula>
    </cfRule>
  </conditionalFormatting>
  <conditionalFormatting sqref="BH75:BI75">
    <cfRule type="containsText" dxfId="0" priority="6729" operator="between" text=" ">
      <formula>NOT(ISERROR(SEARCH(" ",BH75)))</formula>
    </cfRule>
    <cfRule type="containsText" dxfId="1" priority="6730" operator="between" text=" ">
      <formula>NOT(ISERROR(SEARCH(" ",BH75)))</formula>
    </cfRule>
  </conditionalFormatting>
  <conditionalFormatting sqref="BJ75">
    <cfRule type="containsText" dxfId="0" priority="6737" operator="between" text=" ">
      <formula>NOT(ISERROR(SEARCH(" ",BJ75)))</formula>
    </cfRule>
    <cfRule type="containsText" dxfId="1" priority="6738" operator="between" text=" ">
      <formula>NOT(ISERROR(SEARCH(" ",BJ75)))</formula>
    </cfRule>
  </conditionalFormatting>
  <conditionalFormatting sqref="BL75">
    <cfRule type="containsText" dxfId="0" priority="6703" operator="between" text=" ">
      <formula>NOT(ISERROR(SEARCH(" ",BL75)))</formula>
    </cfRule>
    <cfRule type="containsText" dxfId="1" priority="6704" operator="between" text=" ">
      <formula>NOT(ISERROR(SEARCH(" ",BL75)))</formula>
    </cfRule>
  </conditionalFormatting>
  <conditionalFormatting sqref="BQ75">
    <cfRule type="containsText" dxfId="0" priority="6693" operator="between" text=" ">
      <formula>NOT(ISERROR(SEARCH(" ",BQ75)))</formula>
    </cfRule>
    <cfRule type="containsText" dxfId="1" priority="6694" operator="between" text=" ">
      <formula>NOT(ISERROR(SEARCH(" ",BQ75)))</formula>
    </cfRule>
  </conditionalFormatting>
  <conditionalFormatting sqref="BR75">
    <cfRule type="containsText" dxfId="0" priority="6164" operator="between" text=" ">
      <formula>NOT(ISERROR(SEARCH(" ",BR75)))</formula>
    </cfRule>
    <cfRule type="containsText" dxfId="1" priority="6165" operator="between" text=" ">
      <formula>NOT(ISERROR(SEARCH(" ",BR75)))</formula>
    </cfRule>
  </conditionalFormatting>
  <conditionalFormatting sqref="BT75">
    <cfRule type="containsText" dxfId="0" priority="6723" operator="between" text=" ">
      <formula>NOT(ISERROR(SEARCH(" ",BT75)))</formula>
    </cfRule>
    <cfRule type="containsText" dxfId="1" priority="6724" operator="between" text=" ">
      <formula>NOT(ISERROR(SEARCH(" ",BT75)))</formula>
    </cfRule>
  </conditionalFormatting>
  <conditionalFormatting sqref="BU75">
    <cfRule type="containsText" dxfId="0" priority="6699" operator="between" text=" ">
      <formula>NOT(ISERROR(SEARCH(" ",BU75)))</formula>
    </cfRule>
    <cfRule type="containsText" dxfId="1" priority="6700" operator="between" text=" ">
      <formula>NOT(ISERROR(SEARCH(" ",BU75)))</formula>
    </cfRule>
  </conditionalFormatting>
  <conditionalFormatting sqref="BV75">
    <cfRule type="containsText" dxfId="0" priority="6701" operator="between" text=" ">
      <formula>NOT(ISERROR(SEARCH(" ",BV75)))</formula>
    </cfRule>
    <cfRule type="containsText" dxfId="1" priority="6702" operator="between" text=" ">
      <formula>NOT(ISERROR(SEARCH(" ",BV75)))</formula>
    </cfRule>
  </conditionalFormatting>
  <conditionalFormatting sqref="BY75">
    <cfRule type="containsText" dxfId="0" priority="7038" operator="between" text=" ">
      <formula>NOT(ISERROR(SEARCH(" ",BY75)))</formula>
    </cfRule>
    <cfRule type="containsText" dxfId="1" priority="7039" operator="between" text=" ">
      <formula>NOT(ISERROR(SEARCH(" ",BY75)))</formula>
    </cfRule>
  </conditionalFormatting>
  <conditionalFormatting sqref="CE75">
    <cfRule type="containsText" dxfId="0" priority="991" operator="between" text=" ">
      <formula>NOT(ISERROR(SEARCH(" ",CE75)))</formula>
    </cfRule>
  </conditionalFormatting>
  <conditionalFormatting sqref="CG75">
    <cfRule type="containsText" dxfId="0" priority="992" operator="between" text=" ">
      <formula>NOT(ISERROR(SEARCH(" ",CG75)))</formula>
    </cfRule>
  </conditionalFormatting>
  <conditionalFormatting sqref="CO75">
    <cfRule type="containsText" dxfId="0" priority="616" operator="between" text=" ">
      <formula>NOT(ISERROR(SEARCH(" ",CO75)))</formula>
    </cfRule>
  </conditionalFormatting>
  <conditionalFormatting sqref="CP75">
    <cfRule type="containsText" dxfId="0" priority="57" operator="between" text=" ">
      <formula>NOT(ISERROR(SEARCH(" ",CP75)))</formula>
    </cfRule>
  </conditionalFormatting>
  <conditionalFormatting sqref="CQ75">
    <cfRule type="containsText" dxfId="0" priority="569" operator="between" text=" ">
      <formula>NOT(ISERROR(SEARCH(" ",CQ75)))</formula>
    </cfRule>
  </conditionalFormatting>
  <conditionalFormatting sqref="CS75">
    <cfRule type="cellIs" dxfId="2" priority="6235" operator="equal">
      <formula>1</formula>
    </cfRule>
  </conditionalFormatting>
  <conditionalFormatting sqref="DG75:DI75">
    <cfRule type="cellIs" dxfId="2" priority="765" operator="equal">
      <formula>1</formula>
    </cfRule>
  </conditionalFormatting>
  <conditionalFormatting sqref="DJ75">
    <cfRule type="cellIs" dxfId="2" priority="766" operator="equal">
      <formula>1</formula>
    </cfRule>
  </conditionalFormatting>
  <conditionalFormatting sqref="DL75">
    <cfRule type="cellIs" dxfId="2" priority="777" operator="equal">
      <formula>1</formula>
    </cfRule>
  </conditionalFormatting>
  <conditionalFormatting sqref="DX75">
    <cfRule type="containsText" dxfId="0" priority="6695" operator="between" text=" ">
      <formula>NOT(ISERROR(SEARCH(" ",DX75)))</formula>
    </cfRule>
    <cfRule type="containsText" dxfId="1" priority="6696" operator="between" text=" ">
      <formula>NOT(ISERROR(SEARCH(" ",DX75)))</formula>
    </cfRule>
    <cfRule type="containsText" dxfId="0" priority="6697" operator="between" text=" ">
      <formula>NOT(ISERROR(SEARCH(" ",DX75)))</formula>
    </cfRule>
    <cfRule type="containsText" dxfId="1" priority="6698" operator="between" text=" ">
      <formula>NOT(ISERROR(SEARCH(" ",DX75)))</formula>
    </cfRule>
  </conditionalFormatting>
  <conditionalFormatting sqref="EA75:EJ75">
    <cfRule type="containsText" dxfId="0" priority="6721" operator="between" text=" ">
      <formula>NOT(ISERROR(SEARCH(" ",EA75)))</formula>
    </cfRule>
    <cfRule type="containsText" dxfId="1" priority="6722" operator="between" text=" ">
      <formula>NOT(ISERROR(SEARCH(" ",EA75)))</formula>
    </cfRule>
  </conditionalFormatting>
  <conditionalFormatting sqref="EL75">
    <cfRule type="cellIs" dxfId="2" priority="6709" operator="equal">
      <formula>0</formula>
    </cfRule>
  </conditionalFormatting>
  <conditionalFormatting sqref="FG75">
    <cfRule type="cellIs" dxfId="2" priority="6751" operator="greaterThan">
      <formula>1</formula>
    </cfRule>
    <cfRule type="colorScale" priority="6752">
      <colorScale>
        <cfvo type="min"/>
        <cfvo type="max"/>
        <color rgb="FFFCFCFF"/>
        <color rgb="FF63BE7B"/>
      </colorScale>
    </cfRule>
    <cfRule type="colorScale" priority="67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5">
    <cfRule type="colorScale" priority="6718">
      <colorScale>
        <cfvo type="min"/>
        <cfvo type="max"/>
        <color rgb="FFFCFCFF"/>
        <color rgb="FF63BE7B"/>
      </colorScale>
    </cfRule>
    <cfRule type="colorScale" priority="6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5:FJ75">
    <cfRule type="colorScale" priority="6754">
      <colorScale>
        <cfvo type="min"/>
        <cfvo type="max"/>
        <color rgb="FFFCFCFF"/>
        <color rgb="FF63BE7B"/>
      </colorScale>
    </cfRule>
    <cfRule type="colorScale" priority="6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5">
    <cfRule type="colorScale" priority="6756">
      <colorScale>
        <cfvo type="min"/>
        <cfvo type="max"/>
        <color rgb="FFFCFCFF"/>
        <color rgb="FF63BE7B"/>
      </colorScale>
    </cfRule>
    <cfRule type="colorScale" priority="67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5">
    <cfRule type="colorScale" priority="7023">
      <colorScale>
        <cfvo type="min"/>
        <cfvo type="max"/>
        <color rgb="FFFCFCFF"/>
        <color rgb="FF63BE7B"/>
      </colorScale>
    </cfRule>
    <cfRule type="colorScale" priority="70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5">
    <cfRule type="cellIs" dxfId="2" priority="6758" operator="greaterThan">
      <formula>1</formula>
    </cfRule>
    <cfRule type="colorScale" priority="6759">
      <colorScale>
        <cfvo type="min"/>
        <cfvo type="max"/>
        <color rgb="FFFCFCFF"/>
        <color rgb="FF63BE7B"/>
      </colorScale>
    </cfRule>
    <cfRule type="colorScale" priority="67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5">
    <cfRule type="colorScale" priority="6761">
      <colorScale>
        <cfvo type="min"/>
        <cfvo type="max"/>
        <color rgb="FFFCFCFF"/>
        <color rgb="FF63BE7B"/>
      </colorScale>
    </cfRule>
    <cfRule type="colorScale" priority="67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5">
    <cfRule type="colorScale" priority="7019">
      <colorScale>
        <cfvo type="min"/>
        <cfvo type="max"/>
        <color rgb="FFFCFCFF"/>
        <color rgb="FF63BE7B"/>
      </colorScale>
    </cfRule>
    <cfRule type="colorScale" priority="7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5">
    <cfRule type="cellIs" dxfId="2" priority="6763" operator="greaterThan">
      <formula>1</formula>
    </cfRule>
    <cfRule type="colorScale" priority="6764">
      <colorScale>
        <cfvo type="min"/>
        <cfvo type="max"/>
        <color rgb="FFFCFCFF"/>
        <color rgb="FF63BE7B"/>
      </colorScale>
    </cfRule>
    <cfRule type="colorScale" priority="67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5">
    <cfRule type="colorScale" priority="6766">
      <colorScale>
        <cfvo type="min"/>
        <cfvo type="max"/>
        <color rgb="FFFCFCFF"/>
        <color rgb="FF63BE7B"/>
      </colorScale>
    </cfRule>
    <cfRule type="colorScale" priority="67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5">
    <cfRule type="colorScale" priority="6768">
      <colorScale>
        <cfvo type="min"/>
        <cfvo type="max"/>
        <color rgb="FFFCFCFF"/>
        <color rgb="FF63BE7B"/>
      </colorScale>
    </cfRule>
    <cfRule type="colorScale" priority="67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5">
    <cfRule type="cellIs" dxfId="2" priority="6770" operator="greaterThan">
      <formula>1</formula>
    </cfRule>
    <cfRule type="colorScale" priority="6771">
      <colorScale>
        <cfvo type="min"/>
        <cfvo type="max"/>
        <color rgb="FFFCFCFF"/>
        <color rgb="FF63BE7B"/>
      </colorScale>
    </cfRule>
    <cfRule type="colorScale" priority="67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5">
    <cfRule type="colorScale" priority="6773">
      <colorScale>
        <cfvo type="min"/>
        <cfvo type="max"/>
        <color rgb="FFFCFCFF"/>
        <color rgb="FF63BE7B"/>
      </colorScale>
    </cfRule>
    <cfRule type="colorScale" priority="67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5">
    <cfRule type="colorScale" priority="6775">
      <colorScale>
        <cfvo type="min"/>
        <cfvo type="max"/>
        <color rgb="FFFCFCFF"/>
        <color rgb="FF63BE7B"/>
      </colorScale>
    </cfRule>
    <cfRule type="colorScale" priority="6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5">
    <cfRule type="cellIs" dxfId="2" priority="6777" operator="greaterThan">
      <formula>1</formula>
    </cfRule>
    <cfRule type="colorScale" priority="6778">
      <colorScale>
        <cfvo type="min"/>
        <cfvo type="max"/>
        <color rgb="FFFCFCFF"/>
        <color rgb="FF63BE7B"/>
      </colorScale>
    </cfRule>
    <cfRule type="colorScale" priority="67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5">
    <cfRule type="colorScale" priority="6780">
      <colorScale>
        <cfvo type="min"/>
        <cfvo type="max"/>
        <color rgb="FFFCFCFF"/>
        <color rgb="FF63BE7B"/>
      </colorScale>
    </cfRule>
    <cfRule type="colorScale" priority="67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5">
    <cfRule type="colorScale" priority="6782">
      <colorScale>
        <cfvo type="min"/>
        <cfvo type="max"/>
        <color rgb="FFFCFCFF"/>
        <color rgb="FF63BE7B"/>
      </colorScale>
    </cfRule>
    <cfRule type="colorScale" priority="67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5">
    <cfRule type="cellIs" dxfId="2" priority="6784" operator="greaterThan">
      <formula>1</formula>
    </cfRule>
    <cfRule type="colorScale" priority="6785">
      <colorScale>
        <cfvo type="min"/>
        <cfvo type="max"/>
        <color rgb="FFFCFCFF"/>
        <color rgb="FF63BE7B"/>
      </colorScale>
    </cfRule>
    <cfRule type="colorScale" priority="67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5">
    <cfRule type="colorScale" priority="6787">
      <colorScale>
        <cfvo type="min"/>
        <cfvo type="max"/>
        <color rgb="FFFCFCFF"/>
        <color rgb="FF63BE7B"/>
      </colorScale>
    </cfRule>
    <cfRule type="colorScale" priority="6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5">
    <cfRule type="colorScale" priority="6789">
      <colorScale>
        <cfvo type="min"/>
        <cfvo type="max"/>
        <color rgb="FFFCFCFF"/>
        <color rgb="FF63BE7B"/>
      </colorScale>
    </cfRule>
    <cfRule type="colorScale" priority="6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5">
    <cfRule type="cellIs" dxfId="2" priority="6791" operator="greaterThan">
      <formula>1</formula>
    </cfRule>
    <cfRule type="colorScale" priority="6792">
      <colorScale>
        <cfvo type="min"/>
        <cfvo type="max"/>
        <color rgb="FFFCFCFF"/>
        <color rgb="FF63BE7B"/>
      </colorScale>
    </cfRule>
    <cfRule type="colorScale" priority="67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5">
    <cfRule type="colorScale" priority="6794">
      <colorScale>
        <cfvo type="min"/>
        <cfvo type="max"/>
        <color rgb="FFFCFCFF"/>
        <color rgb="FF63BE7B"/>
      </colorScale>
    </cfRule>
    <cfRule type="colorScale" priority="67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5">
    <cfRule type="colorScale" priority="6796">
      <colorScale>
        <cfvo type="min"/>
        <cfvo type="max"/>
        <color rgb="FFFCFCFF"/>
        <color rgb="FF63BE7B"/>
      </colorScale>
    </cfRule>
    <cfRule type="colorScale" priority="67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5">
    <cfRule type="cellIs" dxfId="2" priority="6798" operator="greaterThan">
      <formula>1</formula>
    </cfRule>
    <cfRule type="colorScale" priority="6799">
      <colorScale>
        <cfvo type="min"/>
        <cfvo type="max"/>
        <color rgb="FFFCFCFF"/>
        <color rgb="FF63BE7B"/>
      </colorScale>
    </cfRule>
    <cfRule type="colorScale" priority="68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5">
    <cfRule type="colorScale" priority="6801">
      <colorScale>
        <cfvo type="min"/>
        <cfvo type="max"/>
        <color rgb="FFFCFCFF"/>
        <color rgb="FF63BE7B"/>
      </colorScale>
    </cfRule>
    <cfRule type="colorScale" priority="68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5">
    <cfRule type="colorScale" priority="6803">
      <colorScale>
        <cfvo type="min"/>
        <cfvo type="max"/>
        <color rgb="FFFCFCFF"/>
        <color rgb="FF63BE7B"/>
      </colorScale>
    </cfRule>
    <cfRule type="colorScale" priority="68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5">
    <cfRule type="cellIs" dxfId="2" priority="6805" operator="greaterThan">
      <formula>1</formula>
    </cfRule>
    <cfRule type="colorScale" priority="6806">
      <colorScale>
        <cfvo type="min"/>
        <cfvo type="max"/>
        <color rgb="FFFCFCFF"/>
        <color rgb="FF63BE7B"/>
      </colorScale>
    </cfRule>
    <cfRule type="colorScale" priority="68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5">
    <cfRule type="colorScale" priority="6808">
      <colorScale>
        <cfvo type="min"/>
        <cfvo type="max"/>
        <color rgb="FFFCFCFF"/>
        <color rgb="FF63BE7B"/>
      </colorScale>
    </cfRule>
    <cfRule type="colorScale" priority="68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5">
    <cfRule type="colorScale" priority="6810">
      <colorScale>
        <cfvo type="min"/>
        <cfvo type="max"/>
        <color rgb="FFFCFCFF"/>
        <color rgb="FF63BE7B"/>
      </colorScale>
    </cfRule>
    <cfRule type="colorScale" priority="68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5">
    <cfRule type="cellIs" dxfId="2" priority="6812" operator="greaterThan">
      <formula>1</formula>
    </cfRule>
    <cfRule type="colorScale" priority="6813">
      <colorScale>
        <cfvo type="min"/>
        <cfvo type="max"/>
        <color rgb="FFFCFCFF"/>
        <color rgb="FF63BE7B"/>
      </colorScale>
    </cfRule>
    <cfRule type="colorScale" priority="68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5">
    <cfRule type="colorScale" priority="6815">
      <colorScale>
        <cfvo type="min"/>
        <cfvo type="max"/>
        <color rgb="FFFCFCFF"/>
        <color rgb="FF63BE7B"/>
      </colorScale>
    </cfRule>
    <cfRule type="colorScale" priority="68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5">
    <cfRule type="colorScale" priority="6817">
      <colorScale>
        <cfvo type="min"/>
        <cfvo type="max"/>
        <color rgb="FFFCFCFF"/>
        <color rgb="FF63BE7B"/>
      </colorScale>
    </cfRule>
    <cfRule type="colorScale" priority="68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5">
    <cfRule type="cellIs" dxfId="2" priority="6819" operator="greaterThan">
      <formula>1</formula>
    </cfRule>
    <cfRule type="colorScale" priority="6820">
      <colorScale>
        <cfvo type="min"/>
        <cfvo type="max"/>
        <color rgb="FFFCFCFF"/>
        <color rgb="FF63BE7B"/>
      </colorScale>
    </cfRule>
    <cfRule type="colorScale" priority="68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5">
    <cfRule type="colorScale" priority="6822">
      <colorScale>
        <cfvo type="min"/>
        <cfvo type="max"/>
        <color rgb="FFFCFCFF"/>
        <color rgb="FF63BE7B"/>
      </colorScale>
    </cfRule>
    <cfRule type="colorScale" priority="6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5">
    <cfRule type="colorScale" priority="6824">
      <colorScale>
        <cfvo type="min"/>
        <cfvo type="max"/>
        <color rgb="FFFCFCFF"/>
        <color rgb="FF63BE7B"/>
      </colorScale>
    </cfRule>
    <cfRule type="colorScale" priority="68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5">
    <cfRule type="cellIs" dxfId="2" priority="6826" operator="greaterThan">
      <formula>1</formula>
    </cfRule>
    <cfRule type="colorScale" priority="6827">
      <colorScale>
        <cfvo type="min"/>
        <cfvo type="max"/>
        <color rgb="FFFCFCFF"/>
        <color rgb="FF63BE7B"/>
      </colorScale>
    </cfRule>
    <cfRule type="colorScale" priority="6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5">
    <cfRule type="colorScale" priority="6829">
      <colorScale>
        <cfvo type="min"/>
        <cfvo type="max"/>
        <color rgb="FFFCFCFF"/>
        <color rgb="FF63BE7B"/>
      </colorScale>
    </cfRule>
    <cfRule type="colorScale" priority="68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5">
    <cfRule type="colorScale" priority="6831">
      <colorScale>
        <cfvo type="min"/>
        <cfvo type="max"/>
        <color rgb="FFFCFCFF"/>
        <color rgb="FF63BE7B"/>
      </colorScale>
    </cfRule>
    <cfRule type="colorScale" priority="6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5">
    <cfRule type="cellIs" dxfId="2" priority="6833" operator="greaterThan">
      <formula>1</formula>
    </cfRule>
    <cfRule type="colorScale" priority="6834">
      <colorScale>
        <cfvo type="min"/>
        <cfvo type="max"/>
        <color rgb="FFFCFCFF"/>
        <color rgb="FF63BE7B"/>
      </colorScale>
    </cfRule>
    <cfRule type="colorScale" priority="6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5">
    <cfRule type="colorScale" priority="6836">
      <colorScale>
        <cfvo type="min"/>
        <cfvo type="max"/>
        <color rgb="FFFCFCFF"/>
        <color rgb="FF63BE7B"/>
      </colorScale>
    </cfRule>
    <cfRule type="colorScale" priority="68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5">
    <cfRule type="colorScale" priority="6838">
      <colorScale>
        <cfvo type="min"/>
        <cfvo type="max"/>
        <color rgb="FFFCFCFF"/>
        <color rgb="FF63BE7B"/>
      </colorScale>
    </cfRule>
    <cfRule type="colorScale" priority="6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5">
    <cfRule type="cellIs" dxfId="2" priority="6840" operator="greaterThan">
      <formula>1</formula>
    </cfRule>
    <cfRule type="colorScale" priority="6841">
      <colorScale>
        <cfvo type="min"/>
        <cfvo type="max"/>
        <color rgb="FFFCFCFF"/>
        <color rgb="FF63BE7B"/>
      </colorScale>
    </cfRule>
    <cfRule type="colorScale" priority="6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5">
    <cfRule type="colorScale" priority="6843">
      <colorScale>
        <cfvo type="min"/>
        <cfvo type="max"/>
        <color rgb="FFFCFCFF"/>
        <color rgb="FF63BE7B"/>
      </colorScale>
    </cfRule>
    <cfRule type="colorScale" priority="6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5">
    <cfRule type="colorScale" priority="6845">
      <colorScale>
        <cfvo type="min"/>
        <cfvo type="max"/>
        <color rgb="FFFCFCFF"/>
        <color rgb="FF63BE7B"/>
      </colorScale>
    </cfRule>
    <cfRule type="colorScale" priority="6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5">
    <cfRule type="cellIs" dxfId="2" priority="6847" operator="greaterThan">
      <formula>1</formula>
    </cfRule>
    <cfRule type="colorScale" priority="6848">
      <colorScale>
        <cfvo type="min"/>
        <cfvo type="max"/>
        <color rgb="FFFCFCFF"/>
        <color rgb="FF63BE7B"/>
      </colorScale>
    </cfRule>
    <cfRule type="colorScale" priority="6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5">
    <cfRule type="colorScale" priority="6850">
      <colorScale>
        <cfvo type="min"/>
        <cfvo type="max"/>
        <color rgb="FFFCFCFF"/>
        <color rgb="FF63BE7B"/>
      </colorScale>
    </cfRule>
    <cfRule type="colorScale" priority="6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5">
    <cfRule type="colorScale" priority="6852">
      <colorScale>
        <cfvo type="min"/>
        <cfvo type="max"/>
        <color rgb="FFFCFCFF"/>
        <color rgb="FF63BE7B"/>
      </colorScale>
    </cfRule>
    <cfRule type="colorScale" priority="6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5">
    <cfRule type="cellIs" dxfId="2" priority="6854" operator="greaterThan">
      <formula>1</formula>
    </cfRule>
    <cfRule type="colorScale" priority="6855">
      <colorScale>
        <cfvo type="min"/>
        <cfvo type="max"/>
        <color rgb="FFFCFCFF"/>
        <color rgb="FF63BE7B"/>
      </colorScale>
    </cfRule>
    <cfRule type="colorScale" priority="6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5">
    <cfRule type="colorScale" priority="6857">
      <colorScale>
        <cfvo type="min"/>
        <cfvo type="max"/>
        <color rgb="FFFCFCFF"/>
        <color rgb="FF63BE7B"/>
      </colorScale>
    </cfRule>
    <cfRule type="colorScale" priority="6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5">
    <cfRule type="colorScale" priority="6859">
      <colorScale>
        <cfvo type="min"/>
        <cfvo type="max"/>
        <color rgb="FFFCFCFF"/>
        <color rgb="FF63BE7B"/>
      </colorScale>
    </cfRule>
    <cfRule type="colorScale" priority="68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5">
    <cfRule type="cellIs" dxfId="2" priority="6861" operator="greaterThan">
      <formula>1</formula>
    </cfRule>
    <cfRule type="colorScale" priority="6862">
      <colorScale>
        <cfvo type="min"/>
        <cfvo type="max"/>
        <color rgb="FFFCFCFF"/>
        <color rgb="FF63BE7B"/>
      </colorScale>
    </cfRule>
    <cfRule type="colorScale" priority="6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5">
    <cfRule type="colorScale" priority="6864">
      <colorScale>
        <cfvo type="min"/>
        <cfvo type="max"/>
        <color rgb="FFFCFCFF"/>
        <color rgb="FF63BE7B"/>
      </colorScale>
    </cfRule>
    <cfRule type="colorScale" priority="68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5">
    <cfRule type="colorScale" priority="6866">
      <colorScale>
        <cfvo type="min"/>
        <cfvo type="max"/>
        <color rgb="FFFCFCFF"/>
        <color rgb="FF63BE7B"/>
      </colorScale>
    </cfRule>
    <cfRule type="colorScale" priority="68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5">
    <cfRule type="cellIs" dxfId="2" priority="6868" operator="greaterThan">
      <formula>1</formula>
    </cfRule>
    <cfRule type="colorScale" priority="6869">
      <colorScale>
        <cfvo type="min"/>
        <cfvo type="max"/>
        <color rgb="FFFCFCFF"/>
        <color rgb="FF63BE7B"/>
      </colorScale>
    </cfRule>
    <cfRule type="colorScale" priority="6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5">
    <cfRule type="colorScale" priority="6871">
      <colorScale>
        <cfvo type="min"/>
        <cfvo type="max"/>
        <color rgb="FFFCFCFF"/>
        <color rgb="FF63BE7B"/>
      </colorScale>
    </cfRule>
    <cfRule type="colorScale" priority="68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5">
    <cfRule type="colorScale" priority="6873">
      <colorScale>
        <cfvo type="min"/>
        <cfvo type="max"/>
        <color rgb="FFFCFCFF"/>
        <color rgb="FF63BE7B"/>
      </colorScale>
    </cfRule>
    <cfRule type="colorScale" priority="68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5">
    <cfRule type="cellIs" dxfId="2" priority="6875" operator="greaterThan">
      <formula>1</formula>
    </cfRule>
    <cfRule type="colorScale" priority="6876">
      <colorScale>
        <cfvo type="min"/>
        <cfvo type="max"/>
        <color rgb="FFFCFCFF"/>
        <color rgb="FF63BE7B"/>
      </colorScale>
    </cfRule>
    <cfRule type="colorScale" priority="6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5">
    <cfRule type="colorScale" priority="6878">
      <colorScale>
        <cfvo type="min"/>
        <cfvo type="max"/>
        <color rgb="FFFCFCFF"/>
        <color rgb="FF63BE7B"/>
      </colorScale>
    </cfRule>
    <cfRule type="colorScale" priority="6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5">
    <cfRule type="colorScale" priority="6880">
      <colorScale>
        <cfvo type="min"/>
        <cfvo type="max"/>
        <color rgb="FFFCFCFF"/>
        <color rgb="FF63BE7B"/>
      </colorScale>
    </cfRule>
    <cfRule type="colorScale" priority="68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5">
    <cfRule type="cellIs" dxfId="2" priority="6882" operator="greaterThan">
      <formula>1</formula>
    </cfRule>
    <cfRule type="colorScale" priority="6883">
      <colorScale>
        <cfvo type="min"/>
        <cfvo type="max"/>
        <color rgb="FFFCFCFF"/>
        <color rgb="FF63BE7B"/>
      </colorScale>
    </cfRule>
    <cfRule type="colorScale" priority="68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5">
    <cfRule type="cellIs" dxfId="2" priority="6885" operator="greaterThan">
      <formula>1</formula>
    </cfRule>
    <cfRule type="colorScale" priority="6886">
      <colorScale>
        <cfvo type="min"/>
        <cfvo type="max"/>
        <color rgb="FFFCFCFF"/>
        <color rgb="FF63BE7B"/>
      </colorScale>
    </cfRule>
    <cfRule type="colorScale" priority="68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5:HY75">
    <cfRule type="colorScale" priority="6888">
      <colorScale>
        <cfvo type="min"/>
        <cfvo type="max"/>
        <color rgb="FFFCFCFF"/>
        <color rgb="FF63BE7B"/>
      </colorScale>
    </cfRule>
    <cfRule type="colorScale" priority="6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5">
    <cfRule type="colorScale" priority="6890">
      <colorScale>
        <cfvo type="min"/>
        <cfvo type="max"/>
        <color rgb="FFFCFCFF"/>
        <color rgb="FF63BE7B"/>
      </colorScale>
    </cfRule>
    <cfRule type="colorScale" priority="6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5">
    <cfRule type="colorScale" priority="7025">
      <colorScale>
        <cfvo type="min"/>
        <cfvo type="max"/>
        <color rgb="FFFCFCFF"/>
        <color rgb="FF63BE7B"/>
      </colorScale>
    </cfRule>
    <cfRule type="colorScale" priority="70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5">
    <cfRule type="cellIs" dxfId="2" priority="6892" operator="greaterThan">
      <formula>1</formula>
    </cfRule>
    <cfRule type="colorScale" priority="6893">
      <colorScale>
        <cfvo type="min"/>
        <cfvo type="max"/>
        <color rgb="FFFCFCFF"/>
        <color rgb="FF63BE7B"/>
      </colorScale>
    </cfRule>
    <cfRule type="colorScale" priority="6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5">
    <cfRule type="colorScale" priority="6895">
      <colorScale>
        <cfvo type="min"/>
        <cfvo type="max"/>
        <color rgb="FFFCFCFF"/>
        <color rgb="FF63BE7B"/>
      </colorScale>
    </cfRule>
    <cfRule type="colorScale" priority="6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5">
    <cfRule type="colorScale" priority="7021">
      <colorScale>
        <cfvo type="min"/>
        <cfvo type="max"/>
        <color rgb="FFFCFCFF"/>
        <color rgb="FF63BE7B"/>
      </colorScale>
    </cfRule>
    <cfRule type="colorScale" priority="70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5">
    <cfRule type="cellIs" dxfId="2" priority="6897" operator="greaterThan">
      <formula>1</formula>
    </cfRule>
    <cfRule type="colorScale" priority="6898">
      <colorScale>
        <cfvo type="min"/>
        <cfvo type="max"/>
        <color rgb="FFFCFCFF"/>
        <color rgb="FF63BE7B"/>
      </colorScale>
    </cfRule>
    <cfRule type="colorScale" priority="68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5">
    <cfRule type="colorScale" priority="6900">
      <colorScale>
        <cfvo type="min"/>
        <cfvo type="max"/>
        <color rgb="FFFCFCFF"/>
        <color rgb="FF63BE7B"/>
      </colorScale>
    </cfRule>
    <cfRule type="colorScale" priority="6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5">
    <cfRule type="colorScale" priority="6902">
      <colorScale>
        <cfvo type="min"/>
        <cfvo type="max"/>
        <color rgb="FFFCFCFF"/>
        <color rgb="FF63BE7B"/>
      </colorScale>
    </cfRule>
    <cfRule type="colorScale" priority="6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5">
    <cfRule type="cellIs" dxfId="2" priority="6904" operator="greaterThan">
      <formula>1</formula>
    </cfRule>
    <cfRule type="colorScale" priority="6905">
      <colorScale>
        <cfvo type="min"/>
        <cfvo type="max"/>
        <color rgb="FFFCFCFF"/>
        <color rgb="FF63BE7B"/>
      </colorScale>
    </cfRule>
    <cfRule type="colorScale" priority="69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5">
    <cfRule type="colorScale" priority="6907">
      <colorScale>
        <cfvo type="min"/>
        <cfvo type="max"/>
        <color rgb="FFFCFCFF"/>
        <color rgb="FF63BE7B"/>
      </colorScale>
    </cfRule>
    <cfRule type="colorScale" priority="6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5">
    <cfRule type="colorScale" priority="6909">
      <colorScale>
        <cfvo type="min"/>
        <cfvo type="max"/>
        <color rgb="FFFCFCFF"/>
        <color rgb="FF63BE7B"/>
      </colorScale>
    </cfRule>
    <cfRule type="colorScale" priority="6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5">
    <cfRule type="cellIs" dxfId="2" priority="6911" operator="greaterThan">
      <formula>1</formula>
    </cfRule>
    <cfRule type="colorScale" priority="6912">
      <colorScale>
        <cfvo type="min"/>
        <cfvo type="max"/>
        <color rgb="FFFCFCFF"/>
        <color rgb="FF63BE7B"/>
      </colorScale>
    </cfRule>
    <cfRule type="colorScale" priority="69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5">
    <cfRule type="colorScale" priority="6914">
      <colorScale>
        <cfvo type="min"/>
        <cfvo type="max"/>
        <color rgb="FFFCFCFF"/>
        <color rgb="FF63BE7B"/>
      </colorScale>
    </cfRule>
    <cfRule type="colorScale" priority="6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5">
    <cfRule type="colorScale" priority="6916">
      <colorScale>
        <cfvo type="min"/>
        <cfvo type="max"/>
        <color rgb="FFFCFCFF"/>
        <color rgb="FF63BE7B"/>
      </colorScale>
    </cfRule>
    <cfRule type="colorScale" priority="6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5">
    <cfRule type="cellIs" dxfId="2" priority="6918" operator="greaterThan">
      <formula>1</formula>
    </cfRule>
    <cfRule type="colorScale" priority="6919">
      <colorScale>
        <cfvo type="min"/>
        <cfvo type="max"/>
        <color rgb="FFFCFCFF"/>
        <color rgb="FF63BE7B"/>
      </colorScale>
    </cfRule>
    <cfRule type="colorScale" priority="6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5">
    <cfRule type="colorScale" priority="6921">
      <colorScale>
        <cfvo type="min"/>
        <cfvo type="max"/>
        <color rgb="FFFCFCFF"/>
        <color rgb="FF63BE7B"/>
      </colorScale>
    </cfRule>
    <cfRule type="colorScale" priority="6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5">
    <cfRule type="colorScale" priority="6923">
      <colorScale>
        <cfvo type="min"/>
        <cfvo type="max"/>
        <color rgb="FFFCFCFF"/>
        <color rgb="FF63BE7B"/>
      </colorScale>
    </cfRule>
    <cfRule type="colorScale" priority="6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5">
    <cfRule type="cellIs" dxfId="2" priority="6925" operator="greaterThan">
      <formula>1</formula>
    </cfRule>
    <cfRule type="colorScale" priority="6926">
      <colorScale>
        <cfvo type="min"/>
        <cfvo type="max"/>
        <color rgb="FFFCFCFF"/>
        <color rgb="FF63BE7B"/>
      </colorScale>
    </cfRule>
    <cfRule type="colorScale" priority="69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5">
    <cfRule type="colorScale" priority="6928">
      <colorScale>
        <cfvo type="min"/>
        <cfvo type="max"/>
        <color rgb="FFFCFCFF"/>
        <color rgb="FF63BE7B"/>
      </colorScale>
    </cfRule>
    <cfRule type="colorScale" priority="6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5">
    <cfRule type="colorScale" priority="6930">
      <colorScale>
        <cfvo type="min"/>
        <cfvo type="max"/>
        <color rgb="FFFCFCFF"/>
        <color rgb="FF63BE7B"/>
      </colorScale>
    </cfRule>
    <cfRule type="colorScale" priority="6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5">
    <cfRule type="cellIs" dxfId="2" priority="6932" operator="greaterThan">
      <formula>1</formula>
    </cfRule>
    <cfRule type="colorScale" priority="6933">
      <colorScale>
        <cfvo type="min"/>
        <cfvo type="max"/>
        <color rgb="FFFCFCFF"/>
        <color rgb="FF63BE7B"/>
      </colorScale>
    </cfRule>
    <cfRule type="colorScale" priority="6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5">
    <cfRule type="colorScale" priority="6935">
      <colorScale>
        <cfvo type="min"/>
        <cfvo type="max"/>
        <color rgb="FFFCFCFF"/>
        <color rgb="FF63BE7B"/>
      </colorScale>
    </cfRule>
    <cfRule type="colorScale" priority="6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5">
    <cfRule type="colorScale" priority="6937">
      <colorScale>
        <cfvo type="min"/>
        <cfvo type="max"/>
        <color rgb="FFFCFCFF"/>
        <color rgb="FF63BE7B"/>
      </colorScale>
    </cfRule>
    <cfRule type="colorScale" priority="6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5">
    <cfRule type="cellIs" dxfId="2" priority="6939" operator="greaterThan">
      <formula>1</formula>
    </cfRule>
    <cfRule type="colorScale" priority="6940">
      <colorScale>
        <cfvo type="min"/>
        <cfvo type="max"/>
        <color rgb="FFFCFCFF"/>
        <color rgb="FF63BE7B"/>
      </colorScale>
    </cfRule>
    <cfRule type="colorScale" priority="69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5">
    <cfRule type="colorScale" priority="6942">
      <colorScale>
        <cfvo type="min"/>
        <cfvo type="max"/>
        <color rgb="FFFCFCFF"/>
        <color rgb="FF63BE7B"/>
      </colorScale>
    </cfRule>
    <cfRule type="colorScale" priority="69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5">
    <cfRule type="colorScale" priority="6944">
      <colorScale>
        <cfvo type="min"/>
        <cfvo type="max"/>
        <color rgb="FFFCFCFF"/>
        <color rgb="FF63BE7B"/>
      </colorScale>
    </cfRule>
    <cfRule type="colorScale" priority="6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5">
    <cfRule type="cellIs" dxfId="2" priority="6946" operator="greaterThan">
      <formula>1</formula>
    </cfRule>
    <cfRule type="colorScale" priority="6947">
      <colorScale>
        <cfvo type="min"/>
        <cfvo type="max"/>
        <color rgb="FFFCFCFF"/>
        <color rgb="FF63BE7B"/>
      </colorScale>
    </cfRule>
    <cfRule type="colorScale" priority="6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5">
    <cfRule type="colorScale" priority="6949">
      <colorScale>
        <cfvo type="min"/>
        <cfvo type="max"/>
        <color rgb="FFFCFCFF"/>
        <color rgb="FF63BE7B"/>
      </colorScale>
    </cfRule>
    <cfRule type="colorScale" priority="6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5">
    <cfRule type="colorScale" priority="6951">
      <colorScale>
        <cfvo type="min"/>
        <cfvo type="max"/>
        <color rgb="FFFCFCFF"/>
        <color rgb="FF63BE7B"/>
      </colorScale>
    </cfRule>
    <cfRule type="colorScale" priority="6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5">
    <cfRule type="cellIs" dxfId="2" priority="6953" operator="greaterThan">
      <formula>1</formula>
    </cfRule>
    <cfRule type="colorScale" priority="6954">
      <colorScale>
        <cfvo type="min"/>
        <cfvo type="max"/>
        <color rgb="FFFCFCFF"/>
        <color rgb="FF63BE7B"/>
      </colorScale>
    </cfRule>
    <cfRule type="colorScale" priority="69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5">
    <cfRule type="colorScale" priority="6956">
      <colorScale>
        <cfvo type="min"/>
        <cfvo type="max"/>
        <color rgb="FFFCFCFF"/>
        <color rgb="FF63BE7B"/>
      </colorScale>
    </cfRule>
    <cfRule type="colorScale" priority="69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5">
    <cfRule type="colorScale" priority="6958">
      <colorScale>
        <cfvo type="min"/>
        <cfvo type="max"/>
        <color rgb="FFFCFCFF"/>
        <color rgb="FF63BE7B"/>
      </colorScale>
    </cfRule>
    <cfRule type="colorScale" priority="69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5">
    <cfRule type="cellIs" dxfId="2" priority="6960" operator="greaterThan">
      <formula>1</formula>
    </cfRule>
    <cfRule type="colorScale" priority="6961">
      <colorScale>
        <cfvo type="min"/>
        <cfvo type="max"/>
        <color rgb="FFFCFCFF"/>
        <color rgb="FF63BE7B"/>
      </colorScale>
    </cfRule>
    <cfRule type="colorScale" priority="6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5">
    <cfRule type="colorScale" priority="6963">
      <colorScale>
        <cfvo type="min"/>
        <cfvo type="max"/>
        <color rgb="FFFCFCFF"/>
        <color rgb="FF63BE7B"/>
      </colorScale>
    </cfRule>
    <cfRule type="colorScale" priority="69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5">
    <cfRule type="colorScale" priority="6965">
      <colorScale>
        <cfvo type="min"/>
        <cfvo type="max"/>
        <color rgb="FFFCFCFF"/>
        <color rgb="FF63BE7B"/>
      </colorScale>
    </cfRule>
    <cfRule type="colorScale" priority="6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5">
    <cfRule type="cellIs" dxfId="2" priority="6967" operator="greaterThan">
      <formula>1</formula>
    </cfRule>
    <cfRule type="colorScale" priority="6968">
      <colorScale>
        <cfvo type="min"/>
        <cfvo type="max"/>
        <color rgb="FFFCFCFF"/>
        <color rgb="FF63BE7B"/>
      </colorScale>
    </cfRule>
    <cfRule type="colorScale" priority="6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5">
    <cfRule type="colorScale" priority="6970">
      <colorScale>
        <cfvo type="min"/>
        <cfvo type="max"/>
        <color rgb="FFFCFCFF"/>
        <color rgb="FF63BE7B"/>
      </colorScale>
    </cfRule>
    <cfRule type="colorScale" priority="6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5">
    <cfRule type="colorScale" priority="6972">
      <colorScale>
        <cfvo type="min"/>
        <cfvo type="max"/>
        <color rgb="FFFCFCFF"/>
        <color rgb="FF63BE7B"/>
      </colorScale>
    </cfRule>
    <cfRule type="colorScale" priority="6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5">
    <cfRule type="cellIs" dxfId="2" priority="6974" operator="greaterThan">
      <formula>1</formula>
    </cfRule>
    <cfRule type="colorScale" priority="6975">
      <colorScale>
        <cfvo type="min"/>
        <cfvo type="max"/>
        <color rgb="FFFCFCFF"/>
        <color rgb="FF63BE7B"/>
      </colorScale>
    </cfRule>
    <cfRule type="colorScale" priority="69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5">
    <cfRule type="colorScale" priority="6977">
      <colorScale>
        <cfvo type="min"/>
        <cfvo type="max"/>
        <color rgb="FFFCFCFF"/>
        <color rgb="FF63BE7B"/>
      </colorScale>
    </cfRule>
    <cfRule type="colorScale" priority="6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5">
    <cfRule type="colorScale" priority="6979">
      <colorScale>
        <cfvo type="min"/>
        <cfvo type="max"/>
        <color rgb="FFFCFCFF"/>
        <color rgb="FF63BE7B"/>
      </colorScale>
    </cfRule>
    <cfRule type="colorScale" priority="69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5">
    <cfRule type="cellIs" dxfId="2" priority="6981" operator="greaterThan">
      <formula>1</formula>
    </cfRule>
    <cfRule type="colorScale" priority="6982">
      <colorScale>
        <cfvo type="min"/>
        <cfvo type="max"/>
        <color rgb="FFFCFCFF"/>
        <color rgb="FF63BE7B"/>
      </colorScale>
    </cfRule>
    <cfRule type="colorScale" priority="6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5">
    <cfRule type="colorScale" priority="6984">
      <colorScale>
        <cfvo type="min"/>
        <cfvo type="max"/>
        <color rgb="FFFCFCFF"/>
        <color rgb="FF63BE7B"/>
      </colorScale>
    </cfRule>
    <cfRule type="colorScale" priority="6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5">
    <cfRule type="colorScale" priority="6986">
      <colorScale>
        <cfvo type="min"/>
        <cfvo type="max"/>
        <color rgb="FFFCFCFF"/>
        <color rgb="FF63BE7B"/>
      </colorScale>
    </cfRule>
    <cfRule type="colorScale" priority="6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5">
    <cfRule type="cellIs" dxfId="2" priority="6988" operator="greaterThan">
      <formula>1</formula>
    </cfRule>
    <cfRule type="colorScale" priority="6989">
      <colorScale>
        <cfvo type="min"/>
        <cfvo type="max"/>
        <color rgb="FFFCFCFF"/>
        <color rgb="FF63BE7B"/>
      </colorScale>
    </cfRule>
    <cfRule type="colorScale" priority="6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5">
    <cfRule type="colorScale" priority="6991">
      <colorScale>
        <cfvo type="min"/>
        <cfvo type="max"/>
        <color rgb="FFFCFCFF"/>
        <color rgb="FF63BE7B"/>
      </colorScale>
    </cfRule>
    <cfRule type="colorScale" priority="6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5">
    <cfRule type="colorScale" priority="6993">
      <colorScale>
        <cfvo type="min"/>
        <cfvo type="max"/>
        <color rgb="FFFCFCFF"/>
        <color rgb="FF63BE7B"/>
      </colorScale>
    </cfRule>
    <cfRule type="colorScale" priority="69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5">
    <cfRule type="cellIs" dxfId="2" priority="6995" operator="greaterThan">
      <formula>1</formula>
    </cfRule>
    <cfRule type="colorScale" priority="6996">
      <colorScale>
        <cfvo type="min"/>
        <cfvo type="max"/>
        <color rgb="FFFCFCFF"/>
        <color rgb="FF63BE7B"/>
      </colorScale>
    </cfRule>
    <cfRule type="colorScale" priority="6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5">
    <cfRule type="colorScale" priority="6998">
      <colorScale>
        <cfvo type="min"/>
        <cfvo type="max"/>
        <color rgb="FFFCFCFF"/>
        <color rgb="FF63BE7B"/>
      </colorScale>
    </cfRule>
    <cfRule type="colorScale" priority="69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5">
    <cfRule type="colorScale" priority="7000">
      <colorScale>
        <cfvo type="min"/>
        <cfvo type="max"/>
        <color rgb="FFFCFCFF"/>
        <color rgb="FF63BE7B"/>
      </colorScale>
    </cfRule>
    <cfRule type="colorScale" priority="70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5">
    <cfRule type="cellIs" dxfId="2" priority="7002" operator="greaterThan">
      <formula>1</formula>
    </cfRule>
    <cfRule type="colorScale" priority="7003">
      <colorScale>
        <cfvo type="min"/>
        <cfvo type="max"/>
        <color rgb="FFFCFCFF"/>
        <color rgb="FF63BE7B"/>
      </colorScale>
    </cfRule>
    <cfRule type="colorScale" priority="7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5">
    <cfRule type="colorScale" priority="7005">
      <colorScale>
        <cfvo type="min"/>
        <cfvo type="max"/>
        <color rgb="FFFCFCFF"/>
        <color rgb="FF63BE7B"/>
      </colorScale>
    </cfRule>
    <cfRule type="colorScale" priority="7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5">
    <cfRule type="colorScale" priority="7007">
      <colorScale>
        <cfvo type="min"/>
        <cfvo type="max"/>
        <color rgb="FFFCFCFF"/>
        <color rgb="FF63BE7B"/>
      </colorScale>
    </cfRule>
    <cfRule type="colorScale" priority="70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5">
    <cfRule type="cellIs" dxfId="2" priority="7009" operator="greaterThan">
      <formula>1</formula>
    </cfRule>
    <cfRule type="colorScale" priority="7010">
      <colorScale>
        <cfvo type="min"/>
        <cfvo type="max"/>
        <color rgb="FFFCFCFF"/>
        <color rgb="FF63BE7B"/>
      </colorScale>
    </cfRule>
    <cfRule type="colorScale" priority="70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5">
    <cfRule type="colorScale" priority="7012">
      <colorScale>
        <cfvo type="min"/>
        <cfvo type="max"/>
        <color rgb="FFFCFCFF"/>
        <color rgb="FF63BE7B"/>
      </colorScale>
    </cfRule>
    <cfRule type="colorScale" priority="70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5">
    <cfRule type="colorScale" priority="7014">
      <colorScale>
        <cfvo type="min"/>
        <cfvo type="max"/>
        <color rgb="FFFCFCFF"/>
        <color rgb="FF63BE7B"/>
      </colorScale>
    </cfRule>
    <cfRule type="colorScale" priority="70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5">
    <cfRule type="cellIs" dxfId="2" priority="7016" operator="greaterThan">
      <formula>1</formula>
    </cfRule>
    <cfRule type="colorScale" priority="7017">
      <colorScale>
        <cfvo type="min"/>
        <cfvo type="max"/>
        <color rgb="FFFCFCFF"/>
        <color rgb="FF63BE7B"/>
      </colorScale>
    </cfRule>
    <cfRule type="colorScale" priority="7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75:LF75">
    <cfRule type="containsText" dxfId="0" priority="6743" operator="between" text=" ">
      <formula>NOT(ISERROR(SEARCH(" ",KF75)))</formula>
    </cfRule>
    <cfRule type="containsText" dxfId="1" priority="6744" operator="between" text=" ">
      <formula>NOT(ISERROR(SEARCH(" ",KF75)))</formula>
    </cfRule>
  </conditionalFormatting>
  <conditionalFormatting sqref="KI75:LB75">
    <cfRule type="cellIs" dxfId="2" priority="6710" operator="greaterThan">
      <formula>0.31</formula>
    </cfRule>
    <cfRule type="cellIs" dxfId="2" priority="6711" operator="greaterThan">
      <formula>0.31</formula>
    </cfRule>
    <cfRule type="cellIs" dxfId="2" priority="6712" operator="greaterThan">
      <formula>0.31</formula>
    </cfRule>
    <cfRule type="cellIs" dxfId="2" priority="6713" operator="greaterThan">
      <formula>0.3</formula>
    </cfRule>
    <cfRule type="cellIs" dxfId="2" priority="6714" operator="greaterThan">
      <formula>1</formula>
    </cfRule>
    <cfRule type="cellIs" dxfId="5" priority="6715" operator="equal">
      <formula>0</formula>
    </cfRule>
  </conditionalFormatting>
  <conditionalFormatting sqref="LH75:LI75">
    <cfRule type="containsText" dxfId="0" priority="4965" operator="between" text=" ">
      <formula>NOT(ISERROR(SEARCH(" ",LH75)))</formula>
    </cfRule>
    <cfRule type="containsText" dxfId="1" priority="4966" operator="between" text=" ">
      <formula>NOT(ISERROR(SEARCH(" ",LH75)))</formula>
    </cfRule>
  </conditionalFormatting>
  <conditionalFormatting sqref="F76">
    <cfRule type="containsText" dxfId="0" priority="6373" operator="between" text=" ">
      <formula>NOT(ISERROR(SEARCH(" ",F76)))</formula>
    </cfRule>
    <cfRule type="containsText" dxfId="1" priority="6374" operator="between" text=" ">
      <formula>NOT(ISERROR(SEARCH(" ",F76)))</formula>
    </cfRule>
  </conditionalFormatting>
  <conditionalFormatting sqref="G76">
    <cfRule type="containsText" dxfId="0" priority="6328" operator="between" text=" ">
      <formula>NOT(ISERROR(SEARCH(" ",G76)))</formula>
    </cfRule>
    <cfRule type="containsText" dxfId="1" priority="6329" operator="between" text=" ">
      <formula>NOT(ISERROR(SEARCH(" ",G76)))</formula>
    </cfRule>
  </conditionalFormatting>
  <conditionalFormatting sqref="H76">
    <cfRule type="containsText" dxfId="0" priority="6384" operator="between" text=" ">
      <formula>NOT(ISERROR(SEARCH(" ",H76)))</formula>
    </cfRule>
    <cfRule type="containsText" dxfId="1" priority="6385" operator="between" text=" ">
      <formula>NOT(ISERROR(SEARCH(" ",H76)))</formula>
    </cfRule>
  </conditionalFormatting>
  <conditionalFormatting sqref="X76">
    <cfRule type="colorScale" priority="6408">
      <colorScale>
        <cfvo type="min"/>
        <cfvo type="max"/>
        <color rgb="FFFCFCFF"/>
        <color rgb="FF63BE7B"/>
      </colorScale>
    </cfRule>
    <cfRule type="colorScale" priority="6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76">
    <cfRule type="cellIs" dxfId="2" priority="6390" operator="greaterThan">
      <formula>1</formula>
    </cfRule>
    <cfRule type="containsText" dxfId="0" priority="6391" operator="between" text=" ">
      <formula>NOT(ISERROR(SEARCH(" ",AE76)))</formula>
    </cfRule>
    <cfRule type="containsText" dxfId="1" priority="6392" operator="between" text=" ">
      <formula>NOT(ISERROR(SEARCH(" ",AE76)))</formula>
    </cfRule>
  </conditionalFormatting>
  <conditionalFormatting sqref="AI76">
    <cfRule type="cellIs" dxfId="2" priority="6376" operator="equal">
      <formula>0</formula>
    </cfRule>
    <cfRule type="cellIs" dxfId="2" priority="6377" operator="greaterThan">
      <formula>1</formula>
    </cfRule>
    <cfRule type="containsText" dxfId="0" priority="6378" operator="between" text=" ">
      <formula>NOT(ISERROR(SEARCH(" ",AI76)))</formula>
    </cfRule>
    <cfRule type="containsText" dxfId="1" priority="6379" operator="between" text=" ">
      <formula>NOT(ISERROR(SEARCH(" ",AI76)))</formula>
    </cfRule>
  </conditionalFormatting>
  <conditionalFormatting sqref="AJ76">
    <cfRule type="cellIs" dxfId="4" priority="6355" operator="equal">
      <formula>0</formula>
    </cfRule>
    <cfRule type="cellIs" dxfId="2" priority="6356" operator="equal">
      <formula>0</formula>
    </cfRule>
    <cfRule type="cellIs" dxfId="2" priority="6357" operator="greaterThan">
      <formula>1</formula>
    </cfRule>
    <cfRule type="containsText" dxfId="0" priority="6358" operator="between" text=" ">
      <formula>NOT(ISERROR(SEARCH(" ",AJ76)))</formula>
    </cfRule>
    <cfRule type="containsText" dxfId="1" priority="6359" operator="between" text=" ">
      <formula>NOT(ISERROR(SEARCH(" ",AJ76)))</formula>
    </cfRule>
  </conditionalFormatting>
  <conditionalFormatting sqref="AK76">
    <cfRule type="cellIs" dxfId="4" priority="6350" operator="equal">
      <formula>0</formula>
    </cfRule>
    <cfRule type="cellIs" dxfId="2" priority="6351" operator="equal">
      <formula>0</formula>
    </cfRule>
    <cfRule type="cellIs" dxfId="2" priority="6352" operator="greaterThan">
      <formula>1</formula>
    </cfRule>
    <cfRule type="containsText" dxfId="0" priority="6353" operator="between" text=" ">
      <formula>NOT(ISERROR(SEARCH(" ",AK76)))</formula>
    </cfRule>
    <cfRule type="containsText" dxfId="1" priority="6354" operator="between" text=" ">
      <formula>NOT(ISERROR(SEARCH(" ",AK76)))</formula>
    </cfRule>
  </conditionalFormatting>
  <conditionalFormatting sqref="AL76">
    <cfRule type="cellIs" dxfId="4" priority="6345" operator="equal">
      <formula>0</formula>
    </cfRule>
    <cfRule type="cellIs" dxfId="2" priority="6346" operator="equal">
      <formula>0</formula>
    </cfRule>
    <cfRule type="cellIs" dxfId="2" priority="6347" operator="greaterThan">
      <formula>1</formula>
    </cfRule>
    <cfRule type="containsText" dxfId="0" priority="6348" operator="between" text=" ">
      <formula>NOT(ISERROR(SEARCH(" ",AL76)))</formula>
    </cfRule>
    <cfRule type="containsText" dxfId="1" priority="6349" operator="between" text=" ">
      <formula>NOT(ISERROR(SEARCH(" ",AL76)))</formula>
    </cfRule>
  </conditionalFormatting>
  <conditionalFormatting sqref="AN76:AS76">
    <cfRule type="containsText" dxfId="0" priority="6386" operator="between" text=" ">
      <formula>NOT(ISERROR(SEARCH(" ",AN76)))</formula>
    </cfRule>
    <cfRule type="containsText" dxfId="1" priority="6387" operator="between" text=" ">
      <formula>NOT(ISERROR(SEARCH(" ",AN76)))</formula>
    </cfRule>
  </conditionalFormatting>
  <conditionalFormatting sqref="AU76">
    <cfRule type="cellIs" dxfId="4" priority="6331" operator="equal">
      <formula>0</formula>
    </cfRule>
    <cfRule type="containsText" dxfId="0" priority="6332" operator="between" text=" ">
      <formula>NOT(ISERROR(SEARCH(" ",AU76)))</formula>
    </cfRule>
    <cfRule type="containsText" dxfId="1" priority="6333" operator="between" text=" ">
      <formula>NOT(ISERROR(SEARCH(" ",AU76)))</formula>
    </cfRule>
  </conditionalFormatting>
  <conditionalFormatting sqref="AV76">
    <cfRule type="cellIs" dxfId="4" priority="6334" operator="equal">
      <formula>0</formula>
    </cfRule>
    <cfRule type="containsText" dxfId="0" priority="6335" operator="between" text=" ">
      <formula>NOT(ISERROR(SEARCH(" ",AV76)))</formula>
    </cfRule>
    <cfRule type="containsText" dxfId="1" priority="6336" operator="between" text=" ">
      <formula>NOT(ISERROR(SEARCH(" ",AV76)))</formula>
    </cfRule>
  </conditionalFormatting>
  <conditionalFormatting sqref="AW76">
    <cfRule type="cellIs" dxfId="2" priority="6393" operator="greaterThan">
      <formula>1</formula>
    </cfRule>
    <cfRule type="containsText" dxfId="0" priority="6394" operator="between" text=" ">
      <formula>NOT(ISERROR(SEARCH(" ",AW76)))</formula>
    </cfRule>
    <cfRule type="containsText" dxfId="1" priority="6395" operator="between" text=" ">
      <formula>NOT(ISERROR(SEARCH(" ",AW76)))</formula>
    </cfRule>
  </conditionalFormatting>
  <conditionalFormatting sqref="BE76:BF76">
    <cfRule type="containsText" dxfId="0" priority="6382" operator="between" text=" ">
      <formula>NOT(ISERROR(SEARCH(" ",BE76)))</formula>
    </cfRule>
    <cfRule type="containsText" dxfId="1" priority="6383" operator="between" text=" ">
      <formula>NOT(ISERROR(SEARCH(" ",BE76)))</formula>
    </cfRule>
  </conditionalFormatting>
  <conditionalFormatting sqref="BH76">
    <cfRule type="containsText" dxfId="0" priority="6388" operator="between" text=" ">
      <formula>NOT(ISERROR(SEARCH(" ",BH76)))</formula>
    </cfRule>
    <cfRule type="containsText" dxfId="1" priority="6389" operator="between" text=" ">
      <formula>NOT(ISERROR(SEARCH(" ",BH76)))</formula>
    </cfRule>
  </conditionalFormatting>
  <conditionalFormatting sqref="BI76">
    <cfRule type="containsText" dxfId="0" priority="6166" operator="between" text=" ">
      <formula>NOT(ISERROR(SEARCH(" ",BI76)))</formula>
    </cfRule>
    <cfRule type="containsText" dxfId="1" priority="6167" operator="between" text=" ">
      <formula>NOT(ISERROR(SEARCH(" ",BI76)))</formula>
    </cfRule>
  </conditionalFormatting>
  <conditionalFormatting sqref="BJ76">
    <cfRule type="containsText" dxfId="0" priority="6400" operator="between" text=" ">
      <formula>NOT(ISERROR(SEARCH(" ",BJ76)))</formula>
    </cfRule>
    <cfRule type="containsText" dxfId="1" priority="6401" operator="between" text=" ">
      <formula>NOT(ISERROR(SEARCH(" ",BJ76)))</formula>
    </cfRule>
  </conditionalFormatting>
  <conditionalFormatting sqref="BL76">
    <cfRule type="containsText" dxfId="0" priority="727" operator="between" text=" ">
      <formula>NOT(ISERROR(SEARCH(" ",BL76)))</formula>
    </cfRule>
    <cfRule type="containsText" dxfId="1" priority="728" operator="between" text=" ">
      <formula>NOT(ISERROR(SEARCH(" ",BL76)))</formula>
    </cfRule>
  </conditionalFormatting>
  <conditionalFormatting sqref="BY76">
    <cfRule type="containsText" dxfId="0" priority="6688" operator="between" text=" ">
      <formula>NOT(ISERROR(SEARCH(" ",BY76)))</formula>
    </cfRule>
    <cfRule type="containsText" dxfId="1" priority="6689" operator="between" text=" ">
      <formula>NOT(ISERROR(SEARCH(" ",BY76)))</formula>
    </cfRule>
  </conditionalFormatting>
  <conditionalFormatting sqref="CO76">
    <cfRule type="containsText" dxfId="0" priority="615" operator="between" text=" ">
      <formula>NOT(ISERROR(SEARCH(" ",CO76)))</formula>
    </cfRule>
  </conditionalFormatting>
  <conditionalFormatting sqref="CP76">
    <cfRule type="containsText" dxfId="0" priority="56" operator="between" text=" ">
      <formula>NOT(ISERROR(SEARCH(" ",CP76)))</formula>
    </cfRule>
  </conditionalFormatting>
  <conditionalFormatting sqref="CQ76">
    <cfRule type="containsText" dxfId="0" priority="568" operator="between" text=" ">
      <formula>NOT(ISERROR(SEARCH(" ",CQ76)))</formula>
    </cfRule>
  </conditionalFormatting>
  <conditionalFormatting sqref="CS76">
    <cfRule type="cellIs" dxfId="2" priority="6233" operator="equal">
      <formula>1</formula>
    </cfRule>
    <cfRule type="cellIs" dxfId="2" priority="6234" operator="equal">
      <formula>1</formula>
    </cfRule>
  </conditionalFormatting>
  <conditionalFormatting sqref="DB76:DD76">
    <cfRule type="cellIs" dxfId="2" priority="930" operator="equal">
      <formula>1</formula>
    </cfRule>
  </conditionalFormatting>
  <conditionalFormatting sqref="DE76">
    <cfRule type="cellIs" dxfId="2" priority="931" operator="equal">
      <formula>1</formula>
    </cfRule>
  </conditionalFormatting>
  <conditionalFormatting sqref="DG76:DI76">
    <cfRule type="cellIs" dxfId="2" priority="949" operator="equal">
      <formula>1</formula>
    </cfRule>
  </conditionalFormatting>
  <conditionalFormatting sqref="DX76">
    <cfRule type="containsText" dxfId="0" priority="6337" operator="between" text=" ">
      <formula>NOT(ISERROR(SEARCH(" ",DX76)))</formula>
    </cfRule>
    <cfRule type="containsText" dxfId="1" priority="6338" operator="between" text=" ">
      <formula>NOT(ISERROR(SEARCH(" ",DX76)))</formula>
    </cfRule>
    <cfRule type="containsText" dxfId="0" priority="6339" operator="between" text=" ">
      <formula>NOT(ISERROR(SEARCH(" ",DX76)))</formula>
    </cfRule>
    <cfRule type="containsText" dxfId="1" priority="6340" operator="between" text=" ">
      <formula>NOT(ISERROR(SEARCH(" ",DX76)))</formula>
    </cfRule>
  </conditionalFormatting>
  <conditionalFormatting sqref="EA76:EJ76">
    <cfRule type="containsText" dxfId="0" priority="6380" operator="between" text=" ">
      <formula>NOT(ISERROR(SEARCH(" ",EA76)))</formula>
    </cfRule>
    <cfRule type="containsText" dxfId="1" priority="6381" operator="between" text=" ">
      <formula>NOT(ISERROR(SEARCH(" ",EA76)))</formula>
    </cfRule>
  </conditionalFormatting>
  <conditionalFormatting sqref="EL76">
    <cfRule type="cellIs" dxfId="2" priority="6341" operator="equal">
      <formula>0</formula>
    </cfRule>
    <cfRule type="containsText" dxfId="0" priority="6342" operator="between" text=" ">
      <formula>NOT(ISERROR(SEARCH(" ",EL76)))</formula>
    </cfRule>
    <cfRule type="containsText" dxfId="1" priority="6343" operator="between" text=" ">
      <formula>NOT(ISERROR(SEARCH(" ",EL76)))</formula>
    </cfRule>
  </conditionalFormatting>
  <conditionalFormatting sqref="FG76">
    <cfRule type="cellIs" dxfId="2" priority="6410" operator="greaterThan">
      <formula>1</formula>
    </cfRule>
    <cfRule type="colorScale" priority="6411">
      <colorScale>
        <cfvo type="min"/>
        <cfvo type="max"/>
        <color rgb="FFFCFCFF"/>
        <color rgb="FF63BE7B"/>
      </colorScale>
    </cfRule>
    <cfRule type="colorScale" priority="64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6">
    <cfRule type="colorScale" priority="6371">
      <colorScale>
        <cfvo type="min"/>
        <cfvo type="max"/>
        <color rgb="FFFCFCFF"/>
        <color rgb="FF63BE7B"/>
      </colorScale>
    </cfRule>
    <cfRule type="colorScale" priority="63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6:FJ76">
    <cfRule type="colorScale" priority="6413">
      <colorScale>
        <cfvo type="min"/>
        <cfvo type="max"/>
        <color rgb="FFFCFCFF"/>
        <color rgb="FF63BE7B"/>
      </colorScale>
    </cfRule>
    <cfRule type="colorScale" priority="64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6">
    <cfRule type="colorScale" priority="6415">
      <colorScale>
        <cfvo type="min"/>
        <cfvo type="max"/>
        <color rgb="FFFCFCFF"/>
        <color rgb="FF63BE7B"/>
      </colorScale>
    </cfRule>
    <cfRule type="colorScale" priority="64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6">
    <cfRule type="colorScale" priority="6682">
      <colorScale>
        <cfvo type="min"/>
        <cfvo type="max"/>
        <color rgb="FFFCFCFF"/>
        <color rgb="FF63BE7B"/>
      </colorScale>
    </cfRule>
    <cfRule type="colorScale" priority="6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6">
    <cfRule type="cellIs" dxfId="2" priority="6417" operator="greaterThan">
      <formula>1</formula>
    </cfRule>
    <cfRule type="colorScale" priority="6418">
      <colorScale>
        <cfvo type="min"/>
        <cfvo type="max"/>
        <color rgb="FFFCFCFF"/>
        <color rgb="FF63BE7B"/>
      </colorScale>
    </cfRule>
    <cfRule type="colorScale" priority="6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6">
    <cfRule type="colorScale" priority="6420">
      <colorScale>
        <cfvo type="min"/>
        <cfvo type="max"/>
        <color rgb="FFFCFCFF"/>
        <color rgb="FF63BE7B"/>
      </colorScale>
    </cfRule>
    <cfRule type="colorScale" priority="64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6">
    <cfRule type="colorScale" priority="6678">
      <colorScale>
        <cfvo type="min"/>
        <cfvo type="max"/>
        <color rgb="FFFCFCFF"/>
        <color rgb="FF63BE7B"/>
      </colorScale>
    </cfRule>
    <cfRule type="colorScale" priority="6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6">
    <cfRule type="cellIs" dxfId="2" priority="6422" operator="greaterThan">
      <formula>1</formula>
    </cfRule>
    <cfRule type="colorScale" priority="6423">
      <colorScale>
        <cfvo type="min"/>
        <cfvo type="max"/>
        <color rgb="FFFCFCFF"/>
        <color rgb="FF63BE7B"/>
      </colorScale>
    </cfRule>
    <cfRule type="colorScale" priority="64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6">
    <cfRule type="colorScale" priority="6425">
      <colorScale>
        <cfvo type="min"/>
        <cfvo type="max"/>
        <color rgb="FFFCFCFF"/>
        <color rgb="FF63BE7B"/>
      </colorScale>
    </cfRule>
    <cfRule type="colorScale" priority="6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6">
    <cfRule type="colorScale" priority="6427">
      <colorScale>
        <cfvo type="min"/>
        <cfvo type="max"/>
        <color rgb="FFFCFCFF"/>
        <color rgb="FF63BE7B"/>
      </colorScale>
    </cfRule>
    <cfRule type="colorScale" priority="64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6">
    <cfRule type="cellIs" dxfId="2" priority="6429" operator="greaterThan">
      <formula>1</formula>
    </cfRule>
    <cfRule type="colorScale" priority="6430">
      <colorScale>
        <cfvo type="min"/>
        <cfvo type="max"/>
        <color rgb="FFFCFCFF"/>
        <color rgb="FF63BE7B"/>
      </colorScale>
    </cfRule>
    <cfRule type="colorScale" priority="64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6">
    <cfRule type="colorScale" priority="6432">
      <colorScale>
        <cfvo type="min"/>
        <cfvo type="max"/>
        <color rgb="FFFCFCFF"/>
        <color rgb="FF63BE7B"/>
      </colorScale>
    </cfRule>
    <cfRule type="colorScale" priority="64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6">
    <cfRule type="colorScale" priority="6434">
      <colorScale>
        <cfvo type="min"/>
        <cfvo type="max"/>
        <color rgb="FFFCFCFF"/>
        <color rgb="FF63BE7B"/>
      </colorScale>
    </cfRule>
    <cfRule type="colorScale" priority="64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6">
    <cfRule type="cellIs" dxfId="2" priority="6436" operator="greaterThan">
      <formula>1</formula>
    </cfRule>
    <cfRule type="colorScale" priority="6437">
      <colorScale>
        <cfvo type="min"/>
        <cfvo type="max"/>
        <color rgb="FFFCFCFF"/>
        <color rgb="FF63BE7B"/>
      </colorScale>
    </cfRule>
    <cfRule type="colorScale" priority="64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6">
    <cfRule type="colorScale" priority="6439">
      <colorScale>
        <cfvo type="min"/>
        <cfvo type="max"/>
        <color rgb="FFFCFCFF"/>
        <color rgb="FF63BE7B"/>
      </colorScale>
    </cfRule>
    <cfRule type="colorScale" priority="6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6">
    <cfRule type="colorScale" priority="6441">
      <colorScale>
        <cfvo type="min"/>
        <cfvo type="max"/>
        <color rgb="FFFCFCFF"/>
        <color rgb="FF63BE7B"/>
      </colorScale>
    </cfRule>
    <cfRule type="colorScale" priority="64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6">
    <cfRule type="cellIs" dxfId="2" priority="6443" operator="greaterThan">
      <formula>1</formula>
    </cfRule>
    <cfRule type="colorScale" priority="6444">
      <colorScale>
        <cfvo type="min"/>
        <cfvo type="max"/>
        <color rgb="FFFCFCFF"/>
        <color rgb="FF63BE7B"/>
      </colorScale>
    </cfRule>
    <cfRule type="colorScale" priority="64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6">
    <cfRule type="colorScale" priority="6446">
      <colorScale>
        <cfvo type="min"/>
        <cfvo type="max"/>
        <color rgb="FFFCFCFF"/>
        <color rgb="FF63BE7B"/>
      </colorScale>
    </cfRule>
    <cfRule type="colorScale" priority="64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6">
    <cfRule type="colorScale" priority="6448">
      <colorScale>
        <cfvo type="min"/>
        <cfvo type="max"/>
        <color rgb="FFFCFCFF"/>
        <color rgb="FF63BE7B"/>
      </colorScale>
    </cfRule>
    <cfRule type="colorScale" priority="64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6">
    <cfRule type="cellIs" dxfId="2" priority="6450" operator="greaterThan">
      <formula>1</formula>
    </cfRule>
    <cfRule type="colorScale" priority="6451">
      <colorScale>
        <cfvo type="min"/>
        <cfvo type="max"/>
        <color rgb="FFFCFCFF"/>
        <color rgb="FF63BE7B"/>
      </colorScale>
    </cfRule>
    <cfRule type="colorScale" priority="64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6">
    <cfRule type="colorScale" priority="6453">
      <colorScale>
        <cfvo type="min"/>
        <cfvo type="max"/>
        <color rgb="FFFCFCFF"/>
        <color rgb="FF63BE7B"/>
      </colorScale>
    </cfRule>
    <cfRule type="colorScale" priority="6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6">
    <cfRule type="colorScale" priority="6455">
      <colorScale>
        <cfvo type="min"/>
        <cfvo type="max"/>
        <color rgb="FFFCFCFF"/>
        <color rgb="FF63BE7B"/>
      </colorScale>
    </cfRule>
    <cfRule type="colorScale" priority="6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6">
    <cfRule type="cellIs" dxfId="2" priority="6457" operator="greaterThan">
      <formula>1</formula>
    </cfRule>
    <cfRule type="colorScale" priority="6458">
      <colorScale>
        <cfvo type="min"/>
        <cfvo type="max"/>
        <color rgb="FFFCFCFF"/>
        <color rgb="FF63BE7B"/>
      </colorScale>
    </cfRule>
    <cfRule type="colorScale" priority="64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6">
    <cfRule type="colorScale" priority="6460">
      <colorScale>
        <cfvo type="min"/>
        <cfvo type="max"/>
        <color rgb="FFFCFCFF"/>
        <color rgb="FF63BE7B"/>
      </colorScale>
    </cfRule>
    <cfRule type="colorScale" priority="6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6">
    <cfRule type="colorScale" priority="6462">
      <colorScale>
        <cfvo type="min"/>
        <cfvo type="max"/>
        <color rgb="FFFCFCFF"/>
        <color rgb="FF63BE7B"/>
      </colorScale>
    </cfRule>
    <cfRule type="colorScale" priority="6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6">
    <cfRule type="cellIs" dxfId="2" priority="6464" operator="greaterThan">
      <formula>1</formula>
    </cfRule>
    <cfRule type="colorScale" priority="6465">
      <colorScale>
        <cfvo type="min"/>
        <cfvo type="max"/>
        <color rgb="FFFCFCFF"/>
        <color rgb="FF63BE7B"/>
      </colorScale>
    </cfRule>
    <cfRule type="colorScale" priority="64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6">
    <cfRule type="colorScale" priority="6467">
      <colorScale>
        <cfvo type="min"/>
        <cfvo type="max"/>
        <color rgb="FFFCFCFF"/>
        <color rgb="FF63BE7B"/>
      </colorScale>
    </cfRule>
    <cfRule type="colorScale" priority="6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6">
    <cfRule type="colorScale" priority="6469">
      <colorScale>
        <cfvo type="min"/>
        <cfvo type="max"/>
        <color rgb="FFFCFCFF"/>
        <color rgb="FF63BE7B"/>
      </colorScale>
    </cfRule>
    <cfRule type="colorScale" priority="6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6">
    <cfRule type="cellIs" dxfId="2" priority="6471" operator="greaterThan">
      <formula>1</formula>
    </cfRule>
    <cfRule type="colorScale" priority="6472">
      <colorScale>
        <cfvo type="min"/>
        <cfvo type="max"/>
        <color rgb="FFFCFCFF"/>
        <color rgb="FF63BE7B"/>
      </colorScale>
    </cfRule>
    <cfRule type="colorScale" priority="64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6">
    <cfRule type="colorScale" priority="6474">
      <colorScale>
        <cfvo type="min"/>
        <cfvo type="max"/>
        <color rgb="FFFCFCFF"/>
        <color rgb="FF63BE7B"/>
      </colorScale>
    </cfRule>
    <cfRule type="colorScale" priority="6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6">
    <cfRule type="colorScale" priority="6476">
      <colorScale>
        <cfvo type="min"/>
        <cfvo type="max"/>
        <color rgb="FFFCFCFF"/>
        <color rgb="FF63BE7B"/>
      </colorScale>
    </cfRule>
    <cfRule type="colorScale" priority="6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6">
    <cfRule type="cellIs" dxfId="2" priority="6478" operator="greaterThan">
      <formula>1</formula>
    </cfRule>
    <cfRule type="colorScale" priority="6479">
      <colorScale>
        <cfvo type="min"/>
        <cfvo type="max"/>
        <color rgb="FFFCFCFF"/>
        <color rgb="FF63BE7B"/>
      </colorScale>
    </cfRule>
    <cfRule type="colorScale" priority="6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6">
    <cfRule type="colorScale" priority="6481">
      <colorScale>
        <cfvo type="min"/>
        <cfvo type="max"/>
        <color rgb="FFFCFCFF"/>
        <color rgb="FF63BE7B"/>
      </colorScale>
    </cfRule>
    <cfRule type="colorScale" priority="6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6">
    <cfRule type="colorScale" priority="6483">
      <colorScale>
        <cfvo type="min"/>
        <cfvo type="max"/>
        <color rgb="FFFCFCFF"/>
        <color rgb="FF63BE7B"/>
      </colorScale>
    </cfRule>
    <cfRule type="colorScale" priority="6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6">
    <cfRule type="cellIs" dxfId="2" priority="6485" operator="greaterThan">
      <formula>1</formula>
    </cfRule>
    <cfRule type="colorScale" priority="6486">
      <colorScale>
        <cfvo type="min"/>
        <cfvo type="max"/>
        <color rgb="FFFCFCFF"/>
        <color rgb="FF63BE7B"/>
      </colorScale>
    </cfRule>
    <cfRule type="colorScale" priority="6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6">
    <cfRule type="colorScale" priority="6488">
      <colorScale>
        <cfvo type="min"/>
        <cfvo type="max"/>
        <color rgb="FFFCFCFF"/>
        <color rgb="FF63BE7B"/>
      </colorScale>
    </cfRule>
    <cfRule type="colorScale" priority="6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6">
    <cfRule type="colorScale" priority="6490">
      <colorScale>
        <cfvo type="min"/>
        <cfvo type="max"/>
        <color rgb="FFFCFCFF"/>
        <color rgb="FF63BE7B"/>
      </colorScale>
    </cfRule>
    <cfRule type="colorScale" priority="6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6">
    <cfRule type="cellIs" dxfId="2" priority="6492" operator="greaterThan">
      <formula>1</formula>
    </cfRule>
    <cfRule type="colorScale" priority="6493">
      <colorScale>
        <cfvo type="min"/>
        <cfvo type="max"/>
        <color rgb="FFFCFCFF"/>
        <color rgb="FF63BE7B"/>
      </colorScale>
    </cfRule>
    <cfRule type="colorScale" priority="6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6">
    <cfRule type="colorScale" priority="6495">
      <colorScale>
        <cfvo type="min"/>
        <cfvo type="max"/>
        <color rgb="FFFCFCFF"/>
        <color rgb="FF63BE7B"/>
      </colorScale>
    </cfRule>
    <cfRule type="colorScale" priority="6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6">
    <cfRule type="colorScale" priority="6497">
      <colorScale>
        <cfvo type="min"/>
        <cfvo type="max"/>
        <color rgb="FFFCFCFF"/>
        <color rgb="FF63BE7B"/>
      </colorScale>
    </cfRule>
    <cfRule type="colorScale" priority="6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6">
    <cfRule type="cellIs" dxfId="2" priority="6499" operator="greaterThan">
      <formula>1</formula>
    </cfRule>
    <cfRule type="colorScale" priority="6500">
      <colorScale>
        <cfvo type="min"/>
        <cfvo type="max"/>
        <color rgb="FFFCFCFF"/>
        <color rgb="FF63BE7B"/>
      </colorScale>
    </cfRule>
    <cfRule type="colorScale" priority="6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6">
    <cfRule type="colorScale" priority="6502">
      <colorScale>
        <cfvo type="min"/>
        <cfvo type="max"/>
        <color rgb="FFFCFCFF"/>
        <color rgb="FF63BE7B"/>
      </colorScale>
    </cfRule>
    <cfRule type="colorScale" priority="6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6">
    <cfRule type="colorScale" priority="6504">
      <colorScale>
        <cfvo type="min"/>
        <cfvo type="max"/>
        <color rgb="FFFCFCFF"/>
        <color rgb="FF63BE7B"/>
      </colorScale>
    </cfRule>
    <cfRule type="colorScale" priority="6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6">
    <cfRule type="cellIs" dxfId="2" priority="6506" operator="greaterThan">
      <formula>1</formula>
    </cfRule>
    <cfRule type="colorScale" priority="6507">
      <colorScale>
        <cfvo type="min"/>
        <cfvo type="max"/>
        <color rgb="FFFCFCFF"/>
        <color rgb="FF63BE7B"/>
      </colorScale>
    </cfRule>
    <cfRule type="colorScale" priority="65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6">
    <cfRule type="colorScale" priority="6509">
      <colorScale>
        <cfvo type="min"/>
        <cfvo type="max"/>
        <color rgb="FFFCFCFF"/>
        <color rgb="FF63BE7B"/>
      </colorScale>
    </cfRule>
    <cfRule type="colorScale" priority="6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6">
    <cfRule type="colorScale" priority="6511">
      <colorScale>
        <cfvo type="min"/>
        <cfvo type="max"/>
        <color rgb="FFFCFCFF"/>
        <color rgb="FF63BE7B"/>
      </colorScale>
    </cfRule>
    <cfRule type="colorScale" priority="6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6">
    <cfRule type="cellIs" dxfId="2" priority="6513" operator="greaterThan">
      <formula>1</formula>
    </cfRule>
    <cfRule type="colorScale" priority="6514">
      <colorScale>
        <cfvo type="min"/>
        <cfvo type="max"/>
        <color rgb="FFFCFCFF"/>
        <color rgb="FF63BE7B"/>
      </colorScale>
    </cfRule>
    <cfRule type="colorScale" priority="65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6">
    <cfRule type="colorScale" priority="6516">
      <colorScale>
        <cfvo type="min"/>
        <cfvo type="max"/>
        <color rgb="FFFCFCFF"/>
        <color rgb="FF63BE7B"/>
      </colorScale>
    </cfRule>
    <cfRule type="colorScale" priority="6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6">
    <cfRule type="colorScale" priority="6518">
      <colorScale>
        <cfvo type="min"/>
        <cfvo type="max"/>
        <color rgb="FFFCFCFF"/>
        <color rgb="FF63BE7B"/>
      </colorScale>
    </cfRule>
    <cfRule type="colorScale" priority="6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6">
    <cfRule type="cellIs" dxfId="2" priority="6520" operator="greaterThan">
      <formula>1</formula>
    </cfRule>
    <cfRule type="colorScale" priority="6521">
      <colorScale>
        <cfvo type="min"/>
        <cfvo type="max"/>
        <color rgb="FFFCFCFF"/>
        <color rgb="FF63BE7B"/>
      </colorScale>
    </cfRule>
    <cfRule type="colorScale" priority="65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6">
    <cfRule type="colorScale" priority="6523">
      <colorScale>
        <cfvo type="min"/>
        <cfvo type="max"/>
        <color rgb="FFFCFCFF"/>
        <color rgb="FF63BE7B"/>
      </colorScale>
    </cfRule>
    <cfRule type="colorScale" priority="6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6">
    <cfRule type="colorScale" priority="6525">
      <colorScale>
        <cfvo type="min"/>
        <cfvo type="max"/>
        <color rgb="FFFCFCFF"/>
        <color rgb="FF63BE7B"/>
      </colorScale>
    </cfRule>
    <cfRule type="colorScale" priority="6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6">
    <cfRule type="cellIs" dxfId="2" priority="6527" operator="greaterThan">
      <formula>1</formula>
    </cfRule>
    <cfRule type="colorScale" priority="6528">
      <colorScale>
        <cfvo type="min"/>
        <cfvo type="max"/>
        <color rgb="FFFCFCFF"/>
        <color rgb="FF63BE7B"/>
      </colorScale>
    </cfRule>
    <cfRule type="colorScale" priority="6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6">
    <cfRule type="colorScale" priority="6530">
      <colorScale>
        <cfvo type="min"/>
        <cfvo type="max"/>
        <color rgb="FFFCFCFF"/>
        <color rgb="FF63BE7B"/>
      </colorScale>
    </cfRule>
    <cfRule type="colorScale" priority="6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6">
    <cfRule type="colorScale" priority="6532">
      <colorScale>
        <cfvo type="min"/>
        <cfvo type="max"/>
        <color rgb="FFFCFCFF"/>
        <color rgb="FF63BE7B"/>
      </colorScale>
    </cfRule>
    <cfRule type="colorScale" priority="6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6">
    <cfRule type="cellIs" dxfId="2" priority="6534" operator="greaterThan">
      <formula>1</formula>
    </cfRule>
    <cfRule type="colorScale" priority="6535">
      <colorScale>
        <cfvo type="min"/>
        <cfvo type="max"/>
        <color rgb="FFFCFCFF"/>
        <color rgb="FF63BE7B"/>
      </colorScale>
    </cfRule>
    <cfRule type="colorScale" priority="65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6">
    <cfRule type="colorScale" priority="6537">
      <colorScale>
        <cfvo type="min"/>
        <cfvo type="max"/>
        <color rgb="FFFCFCFF"/>
        <color rgb="FF63BE7B"/>
      </colorScale>
    </cfRule>
    <cfRule type="colorScale" priority="6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6">
    <cfRule type="colorScale" priority="6539">
      <colorScale>
        <cfvo type="min"/>
        <cfvo type="max"/>
        <color rgb="FFFCFCFF"/>
        <color rgb="FF63BE7B"/>
      </colorScale>
    </cfRule>
    <cfRule type="colorScale" priority="6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6">
    <cfRule type="cellIs" dxfId="2" priority="6541" operator="greaterThan">
      <formula>1</formula>
    </cfRule>
    <cfRule type="colorScale" priority="6542">
      <colorScale>
        <cfvo type="min"/>
        <cfvo type="max"/>
        <color rgb="FFFCFCFF"/>
        <color rgb="FF63BE7B"/>
      </colorScale>
    </cfRule>
    <cfRule type="colorScale" priority="65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6">
    <cfRule type="cellIs" dxfId="2" priority="6544" operator="greaterThan">
      <formula>1</formula>
    </cfRule>
    <cfRule type="colorScale" priority="6545">
      <colorScale>
        <cfvo type="min"/>
        <cfvo type="max"/>
        <color rgb="FFFCFCFF"/>
        <color rgb="FF63BE7B"/>
      </colorScale>
    </cfRule>
    <cfRule type="colorScale" priority="65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6">
    <cfRule type="colorScale" priority="6361">
      <colorScale>
        <cfvo type="min"/>
        <cfvo type="max"/>
        <color rgb="FFFCFCFF"/>
        <color rgb="FF63BE7B"/>
      </colorScale>
    </cfRule>
    <cfRule type="colorScale" priority="6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76:HY76">
    <cfRule type="colorScale" priority="6547">
      <colorScale>
        <cfvo type="min"/>
        <cfvo type="max"/>
        <color rgb="FFFCFCFF"/>
        <color rgb="FF63BE7B"/>
      </colorScale>
    </cfRule>
    <cfRule type="colorScale" priority="65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6">
    <cfRule type="colorScale" priority="6549">
      <colorScale>
        <cfvo type="min"/>
        <cfvo type="max"/>
        <color rgb="FFFCFCFF"/>
        <color rgb="FF63BE7B"/>
      </colorScale>
    </cfRule>
    <cfRule type="colorScale" priority="6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6">
    <cfRule type="colorScale" priority="6684">
      <colorScale>
        <cfvo type="min"/>
        <cfvo type="max"/>
        <color rgb="FFFCFCFF"/>
        <color rgb="FF63BE7B"/>
      </colorScale>
    </cfRule>
    <cfRule type="colorScale" priority="6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6">
    <cfRule type="cellIs" dxfId="2" priority="6551" operator="greaterThan">
      <formula>1</formula>
    </cfRule>
    <cfRule type="colorScale" priority="6552">
      <colorScale>
        <cfvo type="min"/>
        <cfvo type="max"/>
        <color rgb="FFFCFCFF"/>
        <color rgb="FF63BE7B"/>
      </colorScale>
    </cfRule>
    <cfRule type="colorScale" priority="65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6">
    <cfRule type="colorScale" priority="6554">
      <colorScale>
        <cfvo type="min"/>
        <cfvo type="max"/>
        <color rgb="FFFCFCFF"/>
        <color rgb="FF63BE7B"/>
      </colorScale>
    </cfRule>
    <cfRule type="colorScale" priority="65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6">
    <cfRule type="colorScale" priority="6680">
      <colorScale>
        <cfvo type="min"/>
        <cfvo type="max"/>
        <color rgb="FFFCFCFF"/>
        <color rgb="FF63BE7B"/>
      </colorScale>
    </cfRule>
    <cfRule type="colorScale" priority="6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6">
    <cfRule type="cellIs" dxfId="2" priority="6556" operator="greaterThan">
      <formula>1</formula>
    </cfRule>
    <cfRule type="colorScale" priority="6557">
      <colorScale>
        <cfvo type="min"/>
        <cfvo type="max"/>
        <color rgb="FFFCFCFF"/>
        <color rgb="FF63BE7B"/>
      </colorScale>
    </cfRule>
    <cfRule type="colorScale" priority="6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6">
    <cfRule type="colorScale" priority="6559">
      <colorScale>
        <cfvo type="min"/>
        <cfvo type="max"/>
        <color rgb="FFFCFCFF"/>
        <color rgb="FF63BE7B"/>
      </colorScale>
    </cfRule>
    <cfRule type="colorScale" priority="6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6">
    <cfRule type="colorScale" priority="6561">
      <colorScale>
        <cfvo type="min"/>
        <cfvo type="max"/>
        <color rgb="FFFCFCFF"/>
        <color rgb="FF63BE7B"/>
      </colorScale>
    </cfRule>
    <cfRule type="colorScale" priority="6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6">
    <cfRule type="cellIs" dxfId="2" priority="6563" operator="greaterThan">
      <formula>1</formula>
    </cfRule>
    <cfRule type="colorScale" priority="6564">
      <colorScale>
        <cfvo type="min"/>
        <cfvo type="max"/>
        <color rgb="FFFCFCFF"/>
        <color rgb="FF63BE7B"/>
      </colorScale>
    </cfRule>
    <cfRule type="colorScale" priority="6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6">
    <cfRule type="colorScale" priority="6566">
      <colorScale>
        <cfvo type="min"/>
        <cfvo type="max"/>
        <color rgb="FFFCFCFF"/>
        <color rgb="FF63BE7B"/>
      </colorScale>
    </cfRule>
    <cfRule type="colorScale" priority="6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6">
    <cfRule type="colorScale" priority="6568">
      <colorScale>
        <cfvo type="min"/>
        <cfvo type="max"/>
        <color rgb="FFFCFCFF"/>
        <color rgb="FF63BE7B"/>
      </colorScale>
    </cfRule>
    <cfRule type="colorScale" priority="65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6">
    <cfRule type="cellIs" dxfId="2" priority="6570" operator="greaterThan">
      <formula>1</formula>
    </cfRule>
    <cfRule type="colorScale" priority="6571">
      <colorScale>
        <cfvo type="min"/>
        <cfvo type="max"/>
        <color rgb="FFFCFCFF"/>
        <color rgb="FF63BE7B"/>
      </colorScale>
    </cfRule>
    <cfRule type="colorScale" priority="6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6">
    <cfRule type="colorScale" priority="6573">
      <colorScale>
        <cfvo type="min"/>
        <cfvo type="max"/>
        <color rgb="FFFCFCFF"/>
        <color rgb="FF63BE7B"/>
      </colorScale>
    </cfRule>
    <cfRule type="colorScale" priority="6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6">
    <cfRule type="colorScale" priority="6575">
      <colorScale>
        <cfvo type="min"/>
        <cfvo type="max"/>
        <color rgb="FFFCFCFF"/>
        <color rgb="FF63BE7B"/>
      </colorScale>
    </cfRule>
    <cfRule type="colorScale" priority="65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6">
    <cfRule type="cellIs" dxfId="2" priority="6577" operator="greaterThan">
      <formula>1</formula>
    </cfRule>
    <cfRule type="colorScale" priority="6578">
      <colorScale>
        <cfvo type="min"/>
        <cfvo type="max"/>
        <color rgb="FFFCFCFF"/>
        <color rgb="FF63BE7B"/>
      </colorScale>
    </cfRule>
    <cfRule type="colorScale" priority="65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6">
    <cfRule type="colorScale" priority="6580">
      <colorScale>
        <cfvo type="min"/>
        <cfvo type="max"/>
        <color rgb="FFFCFCFF"/>
        <color rgb="FF63BE7B"/>
      </colorScale>
    </cfRule>
    <cfRule type="colorScale" priority="6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6">
    <cfRule type="colorScale" priority="6582">
      <colorScale>
        <cfvo type="min"/>
        <cfvo type="max"/>
        <color rgb="FFFCFCFF"/>
        <color rgb="FF63BE7B"/>
      </colorScale>
    </cfRule>
    <cfRule type="colorScale" priority="65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6">
    <cfRule type="cellIs" dxfId="2" priority="6584" operator="greaterThan">
      <formula>1</formula>
    </cfRule>
    <cfRule type="colorScale" priority="6585">
      <colorScale>
        <cfvo type="min"/>
        <cfvo type="max"/>
        <color rgb="FFFCFCFF"/>
        <color rgb="FF63BE7B"/>
      </colorScale>
    </cfRule>
    <cfRule type="colorScale" priority="65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6">
    <cfRule type="colorScale" priority="6587">
      <colorScale>
        <cfvo type="min"/>
        <cfvo type="max"/>
        <color rgb="FFFCFCFF"/>
        <color rgb="FF63BE7B"/>
      </colorScale>
    </cfRule>
    <cfRule type="colorScale" priority="6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6">
    <cfRule type="colorScale" priority="6589">
      <colorScale>
        <cfvo type="min"/>
        <cfvo type="max"/>
        <color rgb="FFFCFCFF"/>
        <color rgb="FF63BE7B"/>
      </colorScale>
    </cfRule>
    <cfRule type="colorScale" priority="65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6">
    <cfRule type="cellIs" dxfId="2" priority="6591" operator="greaterThan">
      <formula>1</formula>
    </cfRule>
    <cfRule type="colorScale" priority="6592">
      <colorScale>
        <cfvo type="min"/>
        <cfvo type="max"/>
        <color rgb="FFFCFCFF"/>
        <color rgb="FF63BE7B"/>
      </colorScale>
    </cfRule>
    <cfRule type="colorScale" priority="6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6">
    <cfRule type="colorScale" priority="6594">
      <colorScale>
        <cfvo type="min"/>
        <cfvo type="max"/>
        <color rgb="FFFCFCFF"/>
        <color rgb="FF63BE7B"/>
      </colorScale>
    </cfRule>
    <cfRule type="colorScale" priority="6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6">
    <cfRule type="colorScale" priority="6596">
      <colorScale>
        <cfvo type="min"/>
        <cfvo type="max"/>
        <color rgb="FFFCFCFF"/>
        <color rgb="FF63BE7B"/>
      </colorScale>
    </cfRule>
    <cfRule type="colorScale" priority="65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6">
    <cfRule type="cellIs" dxfId="2" priority="6598" operator="greaterThan">
      <formula>1</formula>
    </cfRule>
    <cfRule type="colorScale" priority="6599">
      <colorScale>
        <cfvo type="min"/>
        <cfvo type="max"/>
        <color rgb="FFFCFCFF"/>
        <color rgb="FF63BE7B"/>
      </colorScale>
    </cfRule>
    <cfRule type="colorScale" priority="66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6">
    <cfRule type="colorScale" priority="6601">
      <colorScale>
        <cfvo type="min"/>
        <cfvo type="max"/>
        <color rgb="FFFCFCFF"/>
        <color rgb="FF63BE7B"/>
      </colorScale>
    </cfRule>
    <cfRule type="colorScale" priority="6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6">
    <cfRule type="colorScale" priority="6603">
      <colorScale>
        <cfvo type="min"/>
        <cfvo type="max"/>
        <color rgb="FFFCFCFF"/>
        <color rgb="FF63BE7B"/>
      </colorScale>
    </cfRule>
    <cfRule type="colorScale" priority="66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6">
    <cfRule type="cellIs" dxfId="2" priority="6605" operator="greaterThan">
      <formula>1</formula>
    </cfRule>
    <cfRule type="colorScale" priority="6606">
      <colorScale>
        <cfvo type="min"/>
        <cfvo type="max"/>
        <color rgb="FFFCFCFF"/>
        <color rgb="FF63BE7B"/>
      </colorScale>
    </cfRule>
    <cfRule type="colorScale" priority="6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6">
    <cfRule type="colorScale" priority="6608">
      <colorScale>
        <cfvo type="min"/>
        <cfvo type="max"/>
        <color rgb="FFFCFCFF"/>
        <color rgb="FF63BE7B"/>
      </colorScale>
    </cfRule>
    <cfRule type="colorScale" priority="6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6">
    <cfRule type="colorScale" priority="6610">
      <colorScale>
        <cfvo type="min"/>
        <cfvo type="max"/>
        <color rgb="FFFCFCFF"/>
        <color rgb="FF63BE7B"/>
      </colorScale>
    </cfRule>
    <cfRule type="colorScale" priority="6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6">
    <cfRule type="cellIs" dxfId="2" priority="6612" operator="greaterThan">
      <formula>1</formula>
    </cfRule>
    <cfRule type="colorScale" priority="6613">
      <colorScale>
        <cfvo type="min"/>
        <cfvo type="max"/>
        <color rgb="FFFCFCFF"/>
        <color rgb="FF63BE7B"/>
      </colorScale>
    </cfRule>
    <cfRule type="colorScale" priority="66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6">
    <cfRule type="colorScale" priority="6615">
      <colorScale>
        <cfvo type="min"/>
        <cfvo type="max"/>
        <color rgb="FFFCFCFF"/>
        <color rgb="FF63BE7B"/>
      </colorScale>
    </cfRule>
    <cfRule type="colorScale" priority="6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6">
    <cfRule type="colorScale" priority="6617">
      <colorScale>
        <cfvo type="min"/>
        <cfvo type="max"/>
        <color rgb="FFFCFCFF"/>
        <color rgb="FF63BE7B"/>
      </colorScale>
    </cfRule>
    <cfRule type="colorScale" priority="6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6">
    <cfRule type="cellIs" dxfId="2" priority="6619" operator="greaterThan">
      <formula>1</formula>
    </cfRule>
    <cfRule type="colorScale" priority="6620">
      <colorScale>
        <cfvo type="min"/>
        <cfvo type="max"/>
        <color rgb="FFFCFCFF"/>
        <color rgb="FF63BE7B"/>
      </colorScale>
    </cfRule>
    <cfRule type="colorScale" priority="66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6">
    <cfRule type="colorScale" priority="6622">
      <colorScale>
        <cfvo type="min"/>
        <cfvo type="max"/>
        <color rgb="FFFCFCFF"/>
        <color rgb="FF63BE7B"/>
      </colorScale>
    </cfRule>
    <cfRule type="colorScale" priority="6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6">
    <cfRule type="colorScale" priority="6624">
      <colorScale>
        <cfvo type="min"/>
        <cfvo type="max"/>
        <color rgb="FFFCFCFF"/>
        <color rgb="FF63BE7B"/>
      </colorScale>
    </cfRule>
    <cfRule type="colorScale" priority="6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6">
    <cfRule type="cellIs" dxfId="2" priority="6626" operator="greaterThan">
      <formula>1</formula>
    </cfRule>
    <cfRule type="colorScale" priority="6627">
      <colorScale>
        <cfvo type="min"/>
        <cfvo type="max"/>
        <color rgb="FFFCFCFF"/>
        <color rgb="FF63BE7B"/>
      </colorScale>
    </cfRule>
    <cfRule type="colorScale" priority="66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6">
    <cfRule type="colorScale" priority="6629">
      <colorScale>
        <cfvo type="min"/>
        <cfvo type="max"/>
        <color rgb="FFFCFCFF"/>
        <color rgb="FF63BE7B"/>
      </colorScale>
    </cfRule>
    <cfRule type="colorScale" priority="6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6">
    <cfRule type="colorScale" priority="6631">
      <colorScale>
        <cfvo type="min"/>
        <cfvo type="max"/>
        <color rgb="FFFCFCFF"/>
        <color rgb="FF63BE7B"/>
      </colorScale>
    </cfRule>
    <cfRule type="colorScale" priority="6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6">
    <cfRule type="cellIs" dxfId="2" priority="6633" operator="greaterThan">
      <formula>1</formula>
    </cfRule>
    <cfRule type="colorScale" priority="6634">
      <colorScale>
        <cfvo type="min"/>
        <cfvo type="max"/>
        <color rgb="FFFCFCFF"/>
        <color rgb="FF63BE7B"/>
      </colorScale>
    </cfRule>
    <cfRule type="colorScale" priority="66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6">
    <cfRule type="colorScale" priority="6636">
      <colorScale>
        <cfvo type="min"/>
        <cfvo type="max"/>
        <color rgb="FFFCFCFF"/>
        <color rgb="FF63BE7B"/>
      </colorScale>
    </cfRule>
    <cfRule type="colorScale" priority="66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6">
    <cfRule type="colorScale" priority="6638">
      <colorScale>
        <cfvo type="min"/>
        <cfvo type="max"/>
        <color rgb="FFFCFCFF"/>
        <color rgb="FF63BE7B"/>
      </colorScale>
    </cfRule>
    <cfRule type="colorScale" priority="6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6">
    <cfRule type="cellIs" dxfId="2" priority="6640" operator="greaterThan">
      <formula>1</formula>
    </cfRule>
    <cfRule type="colorScale" priority="6641">
      <colorScale>
        <cfvo type="min"/>
        <cfvo type="max"/>
        <color rgb="FFFCFCFF"/>
        <color rgb="FF63BE7B"/>
      </colorScale>
    </cfRule>
    <cfRule type="colorScale" priority="66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6">
    <cfRule type="colorScale" priority="6643">
      <colorScale>
        <cfvo type="min"/>
        <cfvo type="max"/>
        <color rgb="FFFCFCFF"/>
        <color rgb="FF63BE7B"/>
      </colorScale>
    </cfRule>
    <cfRule type="colorScale" priority="66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6">
    <cfRule type="colorScale" priority="6645">
      <colorScale>
        <cfvo type="min"/>
        <cfvo type="max"/>
        <color rgb="FFFCFCFF"/>
        <color rgb="FF63BE7B"/>
      </colorScale>
    </cfRule>
    <cfRule type="colorScale" priority="66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6">
    <cfRule type="cellIs" dxfId="2" priority="6647" operator="greaterThan">
      <formula>1</formula>
    </cfRule>
    <cfRule type="colorScale" priority="6648">
      <colorScale>
        <cfvo type="min"/>
        <cfvo type="max"/>
        <color rgb="FFFCFCFF"/>
        <color rgb="FF63BE7B"/>
      </colorScale>
    </cfRule>
    <cfRule type="colorScale" priority="66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6">
    <cfRule type="colorScale" priority="6650">
      <colorScale>
        <cfvo type="min"/>
        <cfvo type="max"/>
        <color rgb="FFFCFCFF"/>
        <color rgb="FF63BE7B"/>
      </colorScale>
    </cfRule>
    <cfRule type="colorScale" priority="6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6">
    <cfRule type="colorScale" priority="6652">
      <colorScale>
        <cfvo type="min"/>
        <cfvo type="max"/>
        <color rgb="FFFCFCFF"/>
        <color rgb="FF63BE7B"/>
      </colorScale>
    </cfRule>
    <cfRule type="colorScale" priority="6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6">
    <cfRule type="cellIs" dxfId="2" priority="6654" operator="greaterThan">
      <formula>1</formula>
    </cfRule>
    <cfRule type="colorScale" priority="6655">
      <colorScale>
        <cfvo type="min"/>
        <cfvo type="max"/>
        <color rgb="FFFCFCFF"/>
        <color rgb="FF63BE7B"/>
      </colorScale>
    </cfRule>
    <cfRule type="colorScale" priority="66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6">
    <cfRule type="colorScale" priority="6657">
      <colorScale>
        <cfvo type="min"/>
        <cfvo type="max"/>
        <color rgb="FFFCFCFF"/>
        <color rgb="FF63BE7B"/>
      </colorScale>
    </cfRule>
    <cfRule type="colorScale" priority="66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6">
    <cfRule type="colorScale" priority="6659">
      <colorScale>
        <cfvo type="min"/>
        <cfvo type="max"/>
        <color rgb="FFFCFCFF"/>
        <color rgb="FF63BE7B"/>
      </colorScale>
    </cfRule>
    <cfRule type="colorScale" priority="6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6">
    <cfRule type="cellIs" dxfId="2" priority="6661" operator="greaterThan">
      <formula>1</formula>
    </cfRule>
    <cfRule type="colorScale" priority="6662">
      <colorScale>
        <cfvo type="min"/>
        <cfvo type="max"/>
        <color rgb="FFFCFCFF"/>
        <color rgb="FF63BE7B"/>
      </colorScale>
    </cfRule>
    <cfRule type="colorScale" priority="66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6">
    <cfRule type="colorScale" priority="6664">
      <colorScale>
        <cfvo type="min"/>
        <cfvo type="max"/>
        <color rgb="FFFCFCFF"/>
        <color rgb="FF63BE7B"/>
      </colorScale>
    </cfRule>
    <cfRule type="colorScale" priority="6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6">
    <cfRule type="colorScale" priority="6666">
      <colorScale>
        <cfvo type="min"/>
        <cfvo type="max"/>
        <color rgb="FFFCFCFF"/>
        <color rgb="FF63BE7B"/>
      </colorScale>
    </cfRule>
    <cfRule type="colorScale" priority="6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6">
    <cfRule type="cellIs" dxfId="2" priority="6668" operator="greaterThan">
      <formula>1</formula>
    </cfRule>
    <cfRule type="colorScale" priority="6669">
      <colorScale>
        <cfvo type="min"/>
        <cfvo type="max"/>
        <color rgb="FFFCFCFF"/>
        <color rgb="FF63BE7B"/>
      </colorScale>
    </cfRule>
    <cfRule type="colorScale" priority="66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6">
    <cfRule type="colorScale" priority="6671">
      <colorScale>
        <cfvo type="min"/>
        <cfvo type="max"/>
        <color rgb="FFFCFCFF"/>
        <color rgb="FF63BE7B"/>
      </colorScale>
    </cfRule>
    <cfRule type="colorScale" priority="66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6">
    <cfRule type="colorScale" priority="6673">
      <colorScale>
        <cfvo type="min"/>
        <cfvo type="max"/>
        <color rgb="FFFCFCFF"/>
        <color rgb="FF63BE7B"/>
      </colorScale>
    </cfRule>
    <cfRule type="colorScale" priority="6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6">
    <cfRule type="cellIs" dxfId="2" priority="6675" operator="greaterThan">
      <formula>1</formula>
    </cfRule>
    <cfRule type="colorScale" priority="6676">
      <colorScale>
        <cfvo type="min"/>
        <cfvo type="max"/>
        <color rgb="FFFCFCFF"/>
        <color rgb="FF63BE7B"/>
      </colorScale>
    </cfRule>
    <cfRule type="colorScale" priority="6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76:LF76">
    <cfRule type="containsText" dxfId="0" priority="6402" operator="between" text=" ">
      <formula>NOT(ISERROR(SEARCH(" ",KF76)))</formula>
    </cfRule>
    <cfRule type="containsText" dxfId="1" priority="6403" operator="between" text=" ">
      <formula>NOT(ISERROR(SEARCH(" ",KF76)))</formula>
    </cfRule>
  </conditionalFormatting>
  <conditionalFormatting sqref="KI76:LB76">
    <cfRule type="cellIs" dxfId="2" priority="6363" operator="greaterThan">
      <formula>0.31</formula>
    </cfRule>
    <cfRule type="cellIs" dxfId="2" priority="6364" operator="greaterThan">
      <formula>0.31</formula>
    </cfRule>
    <cfRule type="cellIs" dxfId="2" priority="6365" operator="greaterThan">
      <formula>0.31</formula>
    </cfRule>
    <cfRule type="cellIs" dxfId="2" priority="6366" operator="greaterThan">
      <formula>0.3</formula>
    </cfRule>
    <cfRule type="cellIs" dxfId="2" priority="6367" operator="greaterThan">
      <formula>1</formula>
    </cfRule>
    <cfRule type="cellIs" dxfId="5" priority="6368" operator="equal">
      <formula>0</formula>
    </cfRule>
  </conditionalFormatting>
  <conditionalFormatting sqref="LH76:LI76">
    <cfRule type="containsText" dxfId="0" priority="4963" operator="between" text=" ">
      <formula>NOT(ISERROR(SEARCH(" ",LH76)))</formula>
    </cfRule>
    <cfRule type="containsText" dxfId="1" priority="4964" operator="between" text=" ">
      <formula>NOT(ISERROR(SEARCH(" ",LH76)))</formula>
    </cfRule>
  </conditionalFormatting>
  <conditionalFormatting sqref="LN76">
    <cfRule type="containsText" dxfId="0" priority="500" operator="between" text=" ">
      <formula>NOT(ISERROR(SEARCH(" ",LN76)))</formula>
    </cfRule>
    <cfRule type="containsText" dxfId="1" priority="501" operator="between" text=" ">
      <formula>NOT(ISERROR(SEARCH(" ",LN76)))</formula>
    </cfRule>
  </conditionalFormatting>
  <conditionalFormatting sqref="PE76">
    <cfRule type="containsText" dxfId="0" priority="118" operator="between" text=" ">
      <formula>NOT(ISERROR(SEARCH(" ",PE76)))</formula>
    </cfRule>
    <cfRule type="containsText" dxfId="1" priority="119" operator="between" text=" ">
      <formula>NOT(ISERROR(SEARCH(" ",PE76)))</formula>
    </cfRule>
  </conditionalFormatting>
  <conditionalFormatting sqref="B77">
    <cfRule type="cellIs" dxfId="2" priority="5810" operator="equal">
      <formula>" "</formula>
    </cfRule>
    <cfRule type="containsText" dxfId="0" priority="5811" operator="between" text=" ">
      <formula>NOT(ISERROR(SEARCH(" ",B77)))</formula>
    </cfRule>
    <cfRule type="containsText" dxfId="1" priority="5812" operator="between" text=" ">
      <formula>NOT(ISERROR(SEARCH(" ",B77)))</formula>
    </cfRule>
  </conditionalFormatting>
  <conditionalFormatting sqref="C77">
    <cfRule type="colorScale" priority="57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7">
    <cfRule type="containsText" dxfId="0" priority="5819" operator="between" text=" ">
      <formula>NOT(ISERROR(SEARCH(" ",G77)))</formula>
    </cfRule>
    <cfRule type="containsText" dxfId="1" priority="5820" operator="between" text=" ">
      <formula>NOT(ISERROR(SEARCH(" ",G77)))</formula>
    </cfRule>
  </conditionalFormatting>
  <conditionalFormatting sqref="H77">
    <cfRule type="containsText" dxfId="0" priority="6154" operator="between" text=" ">
      <formula>NOT(ISERROR(SEARCH(" ",H77)))</formula>
    </cfRule>
    <cfRule type="containsText" dxfId="1" priority="6155" operator="between" text=" ">
      <formula>NOT(ISERROR(SEARCH(" ",H77)))</formula>
    </cfRule>
  </conditionalFormatting>
  <conditionalFormatting sqref="R77">
    <cfRule type="containsText" dxfId="0" priority="5774" operator="between" text=" ">
      <formula>NOT(ISERROR(SEARCH(" ",R77)))</formula>
    </cfRule>
    <cfRule type="containsText" dxfId="1" priority="5775" operator="between" text=" ">
      <formula>NOT(ISERROR(SEARCH(" ",R77)))</formula>
    </cfRule>
  </conditionalFormatting>
  <conditionalFormatting sqref="X77">
    <cfRule type="colorScale" priority="5862">
      <colorScale>
        <cfvo type="min"/>
        <cfvo type="max"/>
        <color rgb="FFFCFCFF"/>
        <color rgb="FF63BE7B"/>
      </colorScale>
    </cfRule>
    <cfRule type="colorScale" priority="5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77">
    <cfRule type="cellIs" dxfId="2" priority="5844" operator="greaterThan">
      <formula>1</formula>
    </cfRule>
    <cfRule type="containsText" dxfId="0" priority="5845" operator="between" text=" ">
      <formula>NOT(ISERROR(SEARCH(" ",AE77)))</formula>
    </cfRule>
    <cfRule type="containsText" dxfId="1" priority="5846" operator="between" text=" ">
      <formula>NOT(ISERROR(SEARCH(" ",AE77)))</formula>
    </cfRule>
  </conditionalFormatting>
  <conditionalFormatting sqref="AH77">
    <cfRule type="cellIs" dxfId="2" priority="6146" operator="equal">
      <formula>0</formula>
    </cfRule>
    <cfRule type="cellIs" dxfId="2" priority="6149" operator="greaterThan">
      <formula>1</formula>
    </cfRule>
    <cfRule type="containsText" dxfId="0" priority="6150" operator="between" text=" ">
      <formula>NOT(ISERROR(SEARCH(" ",AH77)))</formula>
    </cfRule>
    <cfRule type="containsText" dxfId="1" priority="6151" operator="between" text=" ">
      <formula>NOT(ISERROR(SEARCH(" ",AH77)))</formula>
    </cfRule>
  </conditionalFormatting>
  <conditionalFormatting sqref="AI77">
    <cfRule type="cellIs" dxfId="4" priority="5803" operator="equal">
      <formula>0</formula>
    </cfRule>
    <cfRule type="cellIs" dxfId="2" priority="5804" operator="equal">
      <formula>0</formula>
    </cfRule>
    <cfRule type="cellIs" dxfId="2" priority="5805" operator="greaterThan">
      <formula>1</formula>
    </cfRule>
    <cfRule type="containsText" dxfId="0" priority="5806" operator="between" text=" ">
      <formula>NOT(ISERROR(SEARCH(" ",AI77)))</formula>
    </cfRule>
    <cfRule type="containsText" dxfId="1" priority="5807" operator="between" text=" ">
      <formula>NOT(ISERROR(SEARCH(" ",AI77)))</formula>
    </cfRule>
  </conditionalFormatting>
  <conditionalFormatting sqref="AJ77">
    <cfRule type="cellIs" dxfId="4" priority="5814" operator="equal">
      <formula>0</formula>
    </cfRule>
    <cfRule type="cellIs" dxfId="2" priority="5815" operator="equal">
      <formula>0</formula>
    </cfRule>
    <cfRule type="cellIs" dxfId="2" priority="5816" operator="greaterThan">
      <formula>1</formula>
    </cfRule>
    <cfRule type="containsText" dxfId="0" priority="5817" operator="between" text=" ">
      <formula>NOT(ISERROR(SEARCH(" ",AJ77)))</formula>
    </cfRule>
    <cfRule type="containsText" dxfId="1" priority="5818" operator="between" text=" ">
      <formula>NOT(ISERROR(SEARCH(" ",AJ77)))</formula>
    </cfRule>
  </conditionalFormatting>
  <conditionalFormatting sqref="AK77">
    <cfRule type="cellIs" dxfId="4" priority="5798" operator="equal">
      <formula>0</formula>
    </cfRule>
    <cfRule type="cellIs" dxfId="2" priority="5799" operator="equal">
      <formula>0</formula>
    </cfRule>
    <cfRule type="cellIs" dxfId="2" priority="5800" operator="greaterThan">
      <formula>1</formula>
    </cfRule>
    <cfRule type="containsText" dxfId="0" priority="5801" operator="between" text=" ">
      <formula>NOT(ISERROR(SEARCH(" ",AK77)))</formula>
    </cfRule>
    <cfRule type="containsText" dxfId="1" priority="5802" operator="between" text=" ">
      <formula>NOT(ISERROR(SEARCH(" ",AK77)))</formula>
    </cfRule>
  </conditionalFormatting>
  <conditionalFormatting sqref="AL77">
    <cfRule type="cellIs" dxfId="4" priority="5793" operator="equal">
      <formula>0</formula>
    </cfRule>
    <cfRule type="cellIs" dxfId="2" priority="5794" operator="equal">
      <formula>0</formula>
    </cfRule>
    <cfRule type="cellIs" dxfId="2" priority="5795" operator="greaterThan">
      <formula>1</formula>
    </cfRule>
    <cfRule type="containsText" dxfId="0" priority="5796" operator="between" text=" ">
      <formula>NOT(ISERROR(SEARCH(" ",AL77)))</formula>
    </cfRule>
    <cfRule type="containsText" dxfId="1" priority="5797" operator="between" text=" ">
      <formula>NOT(ISERROR(SEARCH(" ",AL77)))</formula>
    </cfRule>
  </conditionalFormatting>
  <conditionalFormatting sqref="AN77:AS77">
    <cfRule type="cellIs" dxfId="4" priority="5833" operator="equal">
      <formula>0</formula>
    </cfRule>
    <cfRule type="containsText" dxfId="0" priority="5840" operator="between" text=" ">
      <formula>NOT(ISERROR(SEARCH(" ",AN77)))</formula>
    </cfRule>
    <cfRule type="containsText" dxfId="1" priority="5841" operator="between" text=" ">
      <formula>NOT(ISERROR(SEARCH(" ",AN77)))</formula>
    </cfRule>
  </conditionalFormatting>
  <conditionalFormatting sqref="AU77">
    <cfRule type="cellIs" dxfId="4" priority="5778" operator="equal">
      <formula>0</formula>
    </cfRule>
    <cfRule type="containsText" dxfId="0" priority="5779" operator="between" text=" ">
      <formula>NOT(ISERROR(SEARCH(" ",AU77)))</formula>
    </cfRule>
    <cfRule type="containsText" dxfId="1" priority="5780" operator="between" text=" ">
      <formula>NOT(ISERROR(SEARCH(" ",AU77)))</formula>
    </cfRule>
  </conditionalFormatting>
  <conditionalFormatting sqref="AW77">
    <cfRule type="cellIs" dxfId="2" priority="5847" operator="greaterThan">
      <formula>1</formula>
    </cfRule>
    <cfRule type="containsText" dxfId="0" priority="5848" operator="between" text=" ">
      <formula>NOT(ISERROR(SEARCH(" ",AW77)))</formula>
    </cfRule>
    <cfRule type="containsText" dxfId="1" priority="5849" operator="between" text=" ">
      <formula>NOT(ISERROR(SEARCH(" ",AW77)))</formula>
    </cfRule>
  </conditionalFormatting>
  <conditionalFormatting sqref="AX77">
    <cfRule type="containsText" dxfId="0" priority="6140" operator="between" text=" ">
      <formula>NOT(ISERROR(SEARCH(" ",AX77)))</formula>
    </cfRule>
    <cfRule type="containsText" dxfId="1" priority="6141" operator="between" text=" ">
      <formula>NOT(ISERROR(SEARCH(" ",AX77)))</formula>
    </cfRule>
  </conditionalFormatting>
  <conditionalFormatting sqref="AZ77">
    <cfRule type="containsText" dxfId="0" priority="6143" operator="between" text=" ">
      <formula>NOT(ISERROR(SEARCH(" ",AZ77)))</formula>
    </cfRule>
    <cfRule type="containsText" dxfId="1" priority="6144" operator="between" text=" ">
      <formula>NOT(ISERROR(SEARCH(" ",AZ77)))</formula>
    </cfRule>
  </conditionalFormatting>
  <conditionalFormatting sqref="BB77">
    <cfRule type="containsText" dxfId="0" priority="6152" operator="between" text=" ">
      <formula>NOT(ISERROR(SEARCH(" ",BB77)))</formula>
    </cfRule>
    <cfRule type="containsText" dxfId="1" priority="6153" operator="between" text=" ">
      <formula>NOT(ISERROR(SEARCH(" ",BB77)))</formula>
    </cfRule>
  </conditionalFormatting>
  <conditionalFormatting sqref="BE77:BF77">
    <cfRule type="containsText" dxfId="0" priority="5838" operator="between" text=" ">
      <formula>NOT(ISERROR(SEARCH(" ",BE77)))</formula>
    </cfRule>
    <cfRule type="containsText" dxfId="1" priority="5839" operator="between" text=" ">
      <formula>NOT(ISERROR(SEARCH(" ",BE77)))</formula>
    </cfRule>
  </conditionalFormatting>
  <conditionalFormatting sqref="BH77:BI77">
    <cfRule type="containsText" dxfId="0" priority="5842" operator="between" text=" ">
      <formula>NOT(ISERROR(SEARCH(" ",BH77)))</formula>
    </cfRule>
    <cfRule type="containsText" dxfId="1" priority="5843" operator="between" text=" ">
      <formula>NOT(ISERROR(SEARCH(" ",BH77)))</formula>
    </cfRule>
  </conditionalFormatting>
  <conditionalFormatting sqref="BJ77">
    <cfRule type="containsText" dxfId="0" priority="5850" operator="between" text=" ">
      <formula>NOT(ISERROR(SEARCH(" ",BJ77)))</formula>
    </cfRule>
    <cfRule type="containsText" dxfId="1" priority="5851" operator="between" text=" ">
      <formula>NOT(ISERROR(SEARCH(" ",BJ77)))</formula>
    </cfRule>
  </conditionalFormatting>
  <conditionalFormatting sqref="BL77">
    <cfRule type="containsText" dxfId="0" priority="5808" operator="between" text=" ">
      <formula>NOT(ISERROR(SEARCH(" ",BL77)))</formula>
    </cfRule>
    <cfRule type="containsText" dxfId="1" priority="5809" operator="between" text=" ">
      <formula>NOT(ISERROR(SEARCH(" ",BL77)))</formula>
    </cfRule>
  </conditionalFormatting>
  <conditionalFormatting sqref="BM77">
    <cfRule type="containsText" dxfId="0" priority="6160" operator="between" text=" ">
      <formula>NOT(ISERROR(SEARCH(" ",BM77)))</formula>
    </cfRule>
    <cfRule type="containsText" dxfId="1" priority="6161" operator="between" text=" ">
      <formula>NOT(ISERROR(SEARCH(" ",BM77)))</formula>
    </cfRule>
  </conditionalFormatting>
  <conditionalFormatting sqref="BQ77">
    <cfRule type="containsText" dxfId="0" priority="5783" operator="between" text=" ">
      <formula>NOT(ISERROR(SEARCH(" ",BQ77)))</formula>
    </cfRule>
    <cfRule type="containsText" dxfId="1" priority="5784" operator="between" text=" ">
      <formula>NOT(ISERROR(SEARCH(" ",BQ77)))</formula>
    </cfRule>
  </conditionalFormatting>
  <conditionalFormatting sqref="BR77">
    <cfRule type="containsText" dxfId="0" priority="5781" operator="between" text=" ">
      <formula>NOT(ISERROR(SEARCH(" ",BR77)))</formula>
    </cfRule>
    <cfRule type="containsText" dxfId="1" priority="5782" operator="between" text=" ">
      <formula>NOT(ISERROR(SEARCH(" ",BR77)))</formula>
    </cfRule>
  </conditionalFormatting>
  <conditionalFormatting sqref="BS77">
    <cfRule type="duplicateValues" dxfId="6" priority="5773"/>
    <cfRule type="containsText" dxfId="0" priority="6147" operator="between" text=" ">
      <formula>NOT(ISERROR(SEARCH(" ",BS77)))</formula>
    </cfRule>
    <cfRule type="containsText" dxfId="1" priority="6148" operator="between" text=" ">
      <formula>NOT(ISERROR(SEARCH(" ",BS77)))</formula>
    </cfRule>
  </conditionalFormatting>
  <conditionalFormatting sqref="BT77">
    <cfRule type="containsText" dxfId="0" priority="5836" operator="between" text=" ">
      <formula>NOT(ISERROR(SEARCH(" ",BT77)))</formula>
    </cfRule>
    <cfRule type="containsText" dxfId="1" priority="5837" operator="between" text=" ">
      <formula>NOT(ISERROR(SEARCH(" ",BT77)))</formula>
    </cfRule>
  </conditionalFormatting>
  <conditionalFormatting sqref="BU77">
    <cfRule type="containsText" dxfId="0" priority="5789" operator="between" text=" ">
      <formula>NOT(ISERROR(SEARCH(" ",BU77)))</formula>
    </cfRule>
    <cfRule type="containsText" dxfId="1" priority="5790" operator="between" text=" ">
      <formula>NOT(ISERROR(SEARCH(" ",BU77)))</formula>
    </cfRule>
  </conditionalFormatting>
  <conditionalFormatting sqref="BV77">
    <cfRule type="containsText" dxfId="0" priority="5791" operator="between" text=" ">
      <formula>NOT(ISERROR(SEARCH(" ",BV77)))</formula>
    </cfRule>
    <cfRule type="containsText" dxfId="1" priority="5792" operator="between" text=" ">
      <formula>NOT(ISERROR(SEARCH(" ",BV77)))</formula>
    </cfRule>
  </conditionalFormatting>
  <conditionalFormatting sqref="BW77">
    <cfRule type="containsText" dxfId="0" priority="4141" operator="between" text=" ">
      <formula>NOT(ISERROR(SEARCH(" ",BW77)))</formula>
    </cfRule>
    <cfRule type="containsText" dxfId="1" priority="4142" operator="between" text=" ">
      <formula>NOT(ISERROR(SEARCH(" ",BW77)))</formula>
    </cfRule>
  </conditionalFormatting>
  <conditionalFormatting sqref="BX77">
    <cfRule type="containsText" dxfId="0" priority="4211" operator="between" text=" ">
      <formula>NOT(ISERROR(SEARCH(" ",BX77)))</formula>
    </cfRule>
    <cfRule type="containsText" dxfId="1" priority="4212" operator="between" text=" ">
      <formula>NOT(ISERROR(SEARCH(" ",BX77)))</formula>
    </cfRule>
  </conditionalFormatting>
  <conditionalFormatting sqref="BY77">
    <cfRule type="containsText" dxfId="0" priority="6162" operator="between" text=" ">
      <formula>NOT(ISERROR(SEARCH(" ",BY77)))</formula>
    </cfRule>
    <cfRule type="containsText" dxfId="1" priority="6163" operator="between" text=" ">
      <formula>NOT(ISERROR(SEARCH(" ",BY77)))</formula>
    </cfRule>
  </conditionalFormatting>
  <conditionalFormatting sqref="CO77">
    <cfRule type="containsText" dxfId="0" priority="614" operator="between" text=" ">
      <formula>NOT(ISERROR(SEARCH(" ",CO77)))</formula>
    </cfRule>
  </conditionalFormatting>
  <conditionalFormatting sqref="CP77">
    <cfRule type="containsText" dxfId="0" priority="55" operator="between" text=" ">
      <formula>NOT(ISERROR(SEARCH(" ",CP77)))</formula>
    </cfRule>
  </conditionalFormatting>
  <conditionalFormatting sqref="CQ77">
    <cfRule type="containsText" dxfId="0" priority="567" operator="between" text=" ">
      <formula>NOT(ISERROR(SEARCH(" ",CQ77)))</formula>
    </cfRule>
  </conditionalFormatting>
  <conditionalFormatting sqref="CS77">
    <cfRule type="cellIs" dxfId="2" priority="5776" operator="equal">
      <formula>1</formula>
    </cfRule>
  </conditionalFormatting>
  <conditionalFormatting sqref="CW77:CZ77">
    <cfRule type="cellIs" dxfId="2" priority="781" operator="equal">
      <formula>1</formula>
    </cfRule>
  </conditionalFormatting>
  <conditionalFormatting sqref="DB77:DD77">
    <cfRule type="cellIs" dxfId="2" priority="924" operator="equal">
      <formula>1</formula>
    </cfRule>
  </conditionalFormatting>
  <conditionalFormatting sqref="DE77">
    <cfRule type="cellIs" dxfId="2" priority="921" operator="equal">
      <formula>1</formula>
    </cfRule>
  </conditionalFormatting>
  <conditionalFormatting sqref="DG77:DJ77">
    <cfRule type="cellIs" dxfId="2" priority="923" operator="equal">
      <formula>1</formula>
    </cfRule>
  </conditionalFormatting>
  <conditionalFormatting sqref="DL77:DO77">
    <cfRule type="cellIs" dxfId="2" priority="922" operator="equal">
      <formula>1</formula>
    </cfRule>
  </conditionalFormatting>
  <conditionalFormatting sqref="DQ77:DT77">
    <cfRule type="cellIs" dxfId="2" priority="852" operator="equal">
      <formula>1</formula>
    </cfRule>
  </conditionalFormatting>
  <conditionalFormatting sqref="DU77">
    <cfRule type="cellIs" dxfId="2" priority="6142" operator="equal">
      <formula>1</formula>
    </cfRule>
  </conditionalFormatting>
  <conditionalFormatting sqref="DX77">
    <cfRule type="containsText" dxfId="0" priority="5785" operator="between" text=" ">
      <formula>NOT(ISERROR(SEARCH(" ",DX77)))</formula>
    </cfRule>
    <cfRule type="containsText" dxfId="1" priority="5786" operator="between" text=" ">
      <formula>NOT(ISERROR(SEARCH(" ",DX77)))</formula>
    </cfRule>
    <cfRule type="containsText" dxfId="0" priority="5787" operator="between" text=" ">
      <formula>NOT(ISERROR(SEARCH(" ",DX77)))</formula>
    </cfRule>
    <cfRule type="containsText" dxfId="1" priority="5788" operator="between" text=" ">
      <formula>NOT(ISERROR(SEARCH(" ",DX77)))</formula>
    </cfRule>
  </conditionalFormatting>
  <conditionalFormatting sqref="EA77:EJ77">
    <cfRule type="containsText" dxfId="0" priority="5834" operator="between" text=" ">
      <formula>NOT(ISERROR(SEARCH(" ",EA77)))</formula>
    </cfRule>
    <cfRule type="containsText" dxfId="1" priority="5835" operator="between" text=" ">
      <formula>NOT(ISERROR(SEARCH(" ",EA77)))</formula>
    </cfRule>
  </conditionalFormatting>
  <conditionalFormatting sqref="EL77">
    <cfRule type="cellIs" dxfId="2" priority="5822" operator="equal">
      <formula>0</formula>
    </cfRule>
  </conditionalFormatting>
  <conditionalFormatting sqref="FG77">
    <cfRule type="cellIs" dxfId="2" priority="5864" operator="greaterThan">
      <formula>1</formula>
    </cfRule>
    <cfRule type="colorScale" priority="5865">
      <colorScale>
        <cfvo type="min"/>
        <cfvo type="max"/>
        <color rgb="FFFCFCFF"/>
        <color rgb="FF63BE7B"/>
      </colorScale>
    </cfRule>
    <cfRule type="colorScale" priority="58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7">
    <cfRule type="colorScale" priority="5831">
      <colorScale>
        <cfvo type="min"/>
        <cfvo type="max"/>
        <color rgb="FFFCFCFF"/>
        <color rgb="FF63BE7B"/>
      </colorScale>
    </cfRule>
    <cfRule type="colorScale" priority="5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7:FJ77">
    <cfRule type="colorScale" priority="5867">
      <colorScale>
        <cfvo type="min"/>
        <cfvo type="max"/>
        <color rgb="FFFCFCFF"/>
        <color rgb="FF63BE7B"/>
      </colorScale>
    </cfRule>
    <cfRule type="colorScale" priority="58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7">
    <cfRule type="colorScale" priority="5869">
      <colorScale>
        <cfvo type="min"/>
        <cfvo type="max"/>
        <color rgb="FFFCFCFF"/>
        <color rgb="FF63BE7B"/>
      </colorScale>
    </cfRule>
    <cfRule type="colorScale" priority="5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7">
    <cfRule type="colorScale" priority="6136">
      <colorScale>
        <cfvo type="min"/>
        <cfvo type="max"/>
        <color rgb="FFFCFCFF"/>
        <color rgb="FF63BE7B"/>
      </colorScale>
    </cfRule>
    <cfRule type="colorScale" priority="61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7">
    <cfRule type="cellIs" dxfId="2" priority="5871" operator="greaterThan">
      <formula>1</formula>
    </cfRule>
    <cfRule type="colorScale" priority="5872">
      <colorScale>
        <cfvo type="min"/>
        <cfvo type="max"/>
        <color rgb="FFFCFCFF"/>
        <color rgb="FF63BE7B"/>
      </colorScale>
    </cfRule>
    <cfRule type="colorScale" priority="5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7">
    <cfRule type="colorScale" priority="5874">
      <colorScale>
        <cfvo type="min"/>
        <cfvo type="max"/>
        <color rgb="FFFCFCFF"/>
        <color rgb="FF63BE7B"/>
      </colorScale>
    </cfRule>
    <cfRule type="colorScale" priority="58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7">
    <cfRule type="colorScale" priority="6132">
      <colorScale>
        <cfvo type="min"/>
        <cfvo type="max"/>
        <color rgb="FFFCFCFF"/>
        <color rgb="FF63BE7B"/>
      </colorScale>
    </cfRule>
    <cfRule type="colorScale" priority="61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7">
    <cfRule type="cellIs" dxfId="2" priority="5876" operator="greaterThan">
      <formula>1</formula>
    </cfRule>
    <cfRule type="colorScale" priority="5877">
      <colorScale>
        <cfvo type="min"/>
        <cfvo type="max"/>
        <color rgb="FFFCFCFF"/>
        <color rgb="FF63BE7B"/>
      </colorScale>
    </cfRule>
    <cfRule type="colorScale" priority="58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7">
    <cfRule type="colorScale" priority="5879">
      <colorScale>
        <cfvo type="min"/>
        <cfvo type="max"/>
        <color rgb="FFFCFCFF"/>
        <color rgb="FF63BE7B"/>
      </colorScale>
    </cfRule>
    <cfRule type="colorScale" priority="58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7">
    <cfRule type="colorScale" priority="5881">
      <colorScale>
        <cfvo type="min"/>
        <cfvo type="max"/>
        <color rgb="FFFCFCFF"/>
        <color rgb="FF63BE7B"/>
      </colorScale>
    </cfRule>
    <cfRule type="colorScale" priority="58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7">
    <cfRule type="cellIs" dxfId="2" priority="5883" operator="greaterThan">
      <formula>1</formula>
    </cfRule>
    <cfRule type="colorScale" priority="5884">
      <colorScale>
        <cfvo type="min"/>
        <cfvo type="max"/>
        <color rgb="FFFCFCFF"/>
        <color rgb="FF63BE7B"/>
      </colorScale>
    </cfRule>
    <cfRule type="colorScale" priority="58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7">
    <cfRule type="colorScale" priority="5886">
      <colorScale>
        <cfvo type="min"/>
        <cfvo type="max"/>
        <color rgb="FFFCFCFF"/>
        <color rgb="FF63BE7B"/>
      </colorScale>
    </cfRule>
    <cfRule type="colorScale" priority="58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7">
    <cfRule type="colorScale" priority="5888">
      <colorScale>
        <cfvo type="min"/>
        <cfvo type="max"/>
        <color rgb="FFFCFCFF"/>
        <color rgb="FF63BE7B"/>
      </colorScale>
    </cfRule>
    <cfRule type="colorScale" priority="5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7">
    <cfRule type="cellIs" dxfId="2" priority="5890" operator="greaterThan">
      <formula>1</formula>
    </cfRule>
    <cfRule type="colorScale" priority="5891">
      <colorScale>
        <cfvo type="min"/>
        <cfvo type="max"/>
        <color rgb="FFFCFCFF"/>
        <color rgb="FF63BE7B"/>
      </colorScale>
    </cfRule>
    <cfRule type="colorScale" priority="58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7">
    <cfRule type="colorScale" priority="5893">
      <colorScale>
        <cfvo type="min"/>
        <cfvo type="max"/>
        <color rgb="FFFCFCFF"/>
        <color rgb="FF63BE7B"/>
      </colorScale>
    </cfRule>
    <cfRule type="colorScale" priority="5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7">
    <cfRule type="colorScale" priority="5895">
      <colorScale>
        <cfvo type="min"/>
        <cfvo type="max"/>
        <color rgb="FFFCFCFF"/>
        <color rgb="FF63BE7B"/>
      </colorScale>
    </cfRule>
    <cfRule type="colorScale" priority="5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7">
    <cfRule type="cellIs" dxfId="2" priority="5897" operator="greaterThan">
      <formula>1</formula>
    </cfRule>
    <cfRule type="colorScale" priority="5898">
      <colorScale>
        <cfvo type="min"/>
        <cfvo type="max"/>
        <color rgb="FFFCFCFF"/>
        <color rgb="FF63BE7B"/>
      </colorScale>
    </cfRule>
    <cfRule type="colorScale" priority="58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7">
    <cfRule type="colorScale" priority="5900">
      <colorScale>
        <cfvo type="min"/>
        <cfvo type="max"/>
        <color rgb="FFFCFCFF"/>
        <color rgb="FF63BE7B"/>
      </colorScale>
    </cfRule>
    <cfRule type="colorScale" priority="5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7">
    <cfRule type="colorScale" priority="5902">
      <colorScale>
        <cfvo type="min"/>
        <cfvo type="max"/>
        <color rgb="FFFCFCFF"/>
        <color rgb="FF63BE7B"/>
      </colorScale>
    </cfRule>
    <cfRule type="colorScale" priority="5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7">
    <cfRule type="cellIs" dxfId="2" priority="5904" operator="greaterThan">
      <formula>1</formula>
    </cfRule>
    <cfRule type="colorScale" priority="5905">
      <colorScale>
        <cfvo type="min"/>
        <cfvo type="max"/>
        <color rgb="FFFCFCFF"/>
        <color rgb="FF63BE7B"/>
      </colorScale>
    </cfRule>
    <cfRule type="colorScale" priority="59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7">
    <cfRule type="colorScale" priority="5907">
      <colorScale>
        <cfvo type="min"/>
        <cfvo type="max"/>
        <color rgb="FFFCFCFF"/>
        <color rgb="FF63BE7B"/>
      </colorScale>
    </cfRule>
    <cfRule type="colorScale" priority="5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7">
    <cfRule type="colorScale" priority="5909">
      <colorScale>
        <cfvo type="min"/>
        <cfvo type="max"/>
        <color rgb="FFFCFCFF"/>
        <color rgb="FF63BE7B"/>
      </colorScale>
    </cfRule>
    <cfRule type="colorScale" priority="5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7">
    <cfRule type="cellIs" dxfId="2" priority="5911" operator="greaterThan">
      <formula>1</formula>
    </cfRule>
    <cfRule type="colorScale" priority="5912">
      <colorScale>
        <cfvo type="min"/>
        <cfvo type="max"/>
        <color rgb="FFFCFCFF"/>
        <color rgb="FF63BE7B"/>
      </colorScale>
    </cfRule>
    <cfRule type="colorScale" priority="59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7">
    <cfRule type="colorScale" priority="5914">
      <colorScale>
        <cfvo type="min"/>
        <cfvo type="max"/>
        <color rgb="FFFCFCFF"/>
        <color rgb="FF63BE7B"/>
      </colorScale>
    </cfRule>
    <cfRule type="colorScale" priority="5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7">
    <cfRule type="colorScale" priority="5916">
      <colorScale>
        <cfvo type="min"/>
        <cfvo type="max"/>
        <color rgb="FFFCFCFF"/>
        <color rgb="FF63BE7B"/>
      </colorScale>
    </cfRule>
    <cfRule type="colorScale" priority="5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7">
    <cfRule type="cellIs" dxfId="2" priority="5918" operator="greaterThan">
      <formula>1</formula>
    </cfRule>
    <cfRule type="colorScale" priority="5919">
      <colorScale>
        <cfvo type="min"/>
        <cfvo type="max"/>
        <color rgb="FFFCFCFF"/>
        <color rgb="FF63BE7B"/>
      </colorScale>
    </cfRule>
    <cfRule type="colorScale" priority="5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7">
    <cfRule type="colorScale" priority="5921">
      <colorScale>
        <cfvo type="min"/>
        <cfvo type="max"/>
        <color rgb="FFFCFCFF"/>
        <color rgb="FF63BE7B"/>
      </colorScale>
    </cfRule>
    <cfRule type="colorScale" priority="5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7">
    <cfRule type="colorScale" priority="5923">
      <colorScale>
        <cfvo type="min"/>
        <cfvo type="max"/>
        <color rgb="FFFCFCFF"/>
        <color rgb="FF63BE7B"/>
      </colorScale>
    </cfRule>
    <cfRule type="colorScale" priority="5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7">
    <cfRule type="cellIs" dxfId="2" priority="5925" operator="greaterThan">
      <formula>1</formula>
    </cfRule>
    <cfRule type="colorScale" priority="5926">
      <colorScale>
        <cfvo type="min"/>
        <cfvo type="max"/>
        <color rgb="FFFCFCFF"/>
        <color rgb="FF63BE7B"/>
      </colorScale>
    </cfRule>
    <cfRule type="colorScale" priority="59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7">
    <cfRule type="colorScale" priority="5928">
      <colorScale>
        <cfvo type="min"/>
        <cfvo type="max"/>
        <color rgb="FFFCFCFF"/>
        <color rgb="FF63BE7B"/>
      </colorScale>
    </cfRule>
    <cfRule type="colorScale" priority="5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7">
    <cfRule type="colorScale" priority="5930">
      <colorScale>
        <cfvo type="min"/>
        <cfvo type="max"/>
        <color rgb="FFFCFCFF"/>
        <color rgb="FF63BE7B"/>
      </colorScale>
    </cfRule>
    <cfRule type="colorScale" priority="5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7">
    <cfRule type="cellIs" dxfId="2" priority="5932" operator="greaterThan">
      <formula>1</formula>
    </cfRule>
    <cfRule type="colorScale" priority="5933">
      <colorScale>
        <cfvo type="min"/>
        <cfvo type="max"/>
        <color rgb="FFFCFCFF"/>
        <color rgb="FF63BE7B"/>
      </colorScale>
    </cfRule>
    <cfRule type="colorScale" priority="59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7">
    <cfRule type="colorScale" priority="5935">
      <colorScale>
        <cfvo type="min"/>
        <cfvo type="max"/>
        <color rgb="FFFCFCFF"/>
        <color rgb="FF63BE7B"/>
      </colorScale>
    </cfRule>
    <cfRule type="colorScale" priority="5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7">
    <cfRule type="colorScale" priority="5937">
      <colorScale>
        <cfvo type="min"/>
        <cfvo type="max"/>
        <color rgb="FFFCFCFF"/>
        <color rgb="FF63BE7B"/>
      </colorScale>
    </cfRule>
    <cfRule type="colorScale" priority="5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7">
    <cfRule type="cellIs" dxfId="2" priority="5939" operator="greaterThan">
      <formula>1</formula>
    </cfRule>
    <cfRule type="colorScale" priority="5940">
      <colorScale>
        <cfvo type="min"/>
        <cfvo type="max"/>
        <color rgb="FFFCFCFF"/>
        <color rgb="FF63BE7B"/>
      </colorScale>
    </cfRule>
    <cfRule type="colorScale" priority="59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7">
    <cfRule type="colorScale" priority="5942">
      <colorScale>
        <cfvo type="min"/>
        <cfvo type="max"/>
        <color rgb="FFFCFCFF"/>
        <color rgb="FF63BE7B"/>
      </colorScale>
    </cfRule>
    <cfRule type="colorScale" priority="59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7">
    <cfRule type="colorScale" priority="5944">
      <colorScale>
        <cfvo type="min"/>
        <cfvo type="max"/>
        <color rgb="FFFCFCFF"/>
        <color rgb="FF63BE7B"/>
      </colorScale>
    </cfRule>
    <cfRule type="colorScale" priority="5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7">
    <cfRule type="cellIs" dxfId="2" priority="5946" operator="greaterThan">
      <formula>1</formula>
    </cfRule>
    <cfRule type="colorScale" priority="5947">
      <colorScale>
        <cfvo type="min"/>
        <cfvo type="max"/>
        <color rgb="FFFCFCFF"/>
        <color rgb="FF63BE7B"/>
      </colorScale>
    </cfRule>
    <cfRule type="colorScale" priority="5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7">
    <cfRule type="colorScale" priority="5949">
      <colorScale>
        <cfvo type="min"/>
        <cfvo type="max"/>
        <color rgb="FFFCFCFF"/>
        <color rgb="FF63BE7B"/>
      </colorScale>
    </cfRule>
    <cfRule type="colorScale" priority="5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7">
    <cfRule type="colorScale" priority="5951">
      <colorScale>
        <cfvo type="min"/>
        <cfvo type="max"/>
        <color rgb="FFFCFCFF"/>
        <color rgb="FF63BE7B"/>
      </colorScale>
    </cfRule>
    <cfRule type="colorScale" priority="5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7">
    <cfRule type="cellIs" dxfId="2" priority="5953" operator="greaterThan">
      <formula>1</formula>
    </cfRule>
    <cfRule type="colorScale" priority="5954">
      <colorScale>
        <cfvo type="min"/>
        <cfvo type="max"/>
        <color rgb="FFFCFCFF"/>
        <color rgb="FF63BE7B"/>
      </colorScale>
    </cfRule>
    <cfRule type="colorScale" priority="59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7">
    <cfRule type="colorScale" priority="5956">
      <colorScale>
        <cfvo type="min"/>
        <cfvo type="max"/>
        <color rgb="FFFCFCFF"/>
        <color rgb="FF63BE7B"/>
      </colorScale>
    </cfRule>
    <cfRule type="colorScale" priority="59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7">
    <cfRule type="colorScale" priority="5958">
      <colorScale>
        <cfvo type="min"/>
        <cfvo type="max"/>
        <color rgb="FFFCFCFF"/>
        <color rgb="FF63BE7B"/>
      </colorScale>
    </cfRule>
    <cfRule type="colorScale" priority="59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7">
    <cfRule type="cellIs" dxfId="2" priority="5960" operator="greaterThan">
      <formula>1</formula>
    </cfRule>
    <cfRule type="colorScale" priority="5961">
      <colorScale>
        <cfvo type="min"/>
        <cfvo type="max"/>
        <color rgb="FFFCFCFF"/>
        <color rgb="FF63BE7B"/>
      </colorScale>
    </cfRule>
    <cfRule type="colorScale" priority="5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7">
    <cfRule type="colorScale" priority="5963">
      <colorScale>
        <cfvo type="min"/>
        <cfvo type="max"/>
        <color rgb="FFFCFCFF"/>
        <color rgb="FF63BE7B"/>
      </colorScale>
    </cfRule>
    <cfRule type="colorScale" priority="59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7">
    <cfRule type="colorScale" priority="5965">
      <colorScale>
        <cfvo type="min"/>
        <cfvo type="max"/>
        <color rgb="FFFCFCFF"/>
        <color rgb="FF63BE7B"/>
      </colorScale>
    </cfRule>
    <cfRule type="colorScale" priority="5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7">
    <cfRule type="cellIs" dxfId="2" priority="5967" operator="greaterThan">
      <formula>1</formula>
    </cfRule>
    <cfRule type="colorScale" priority="5968">
      <colorScale>
        <cfvo type="min"/>
        <cfvo type="max"/>
        <color rgb="FFFCFCFF"/>
        <color rgb="FF63BE7B"/>
      </colorScale>
    </cfRule>
    <cfRule type="colorScale" priority="5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7">
    <cfRule type="colorScale" priority="5970">
      <colorScale>
        <cfvo type="min"/>
        <cfvo type="max"/>
        <color rgb="FFFCFCFF"/>
        <color rgb="FF63BE7B"/>
      </colorScale>
    </cfRule>
    <cfRule type="colorScale" priority="5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7">
    <cfRule type="colorScale" priority="5972">
      <colorScale>
        <cfvo type="min"/>
        <cfvo type="max"/>
        <color rgb="FFFCFCFF"/>
        <color rgb="FF63BE7B"/>
      </colorScale>
    </cfRule>
    <cfRule type="colorScale" priority="5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7">
    <cfRule type="cellIs" dxfId="2" priority="5974" operator="greaterThan">
      <formula>1</formula>
    </cfRule>
    <cfRule type="colorScale" priority="5975">
      <colorScale>
        <cfvo type="min"/>
        <cfvo type="max"/>
        <color rgb="FFFCFCFF"/>
        <color rgb="FF63BE7B"/>
      </colorScale>
    </cfRule>
    <cfRule type="colorScale" priority="59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7">
    <cfRule type="colorScale" priority="5977">
      <colorScale>
        <cfvo type="min"/>
        <cfvo type="max"/>
        <color rgb="FFFCFCFF"/>
        <color rgb="FF63BE7B"/>
      </colorScale>
    </cfRule>
    <cfRule type="colorScale" priority="5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7">
    <cfRule type="colorScale" priority="5979">
      <colorScale>
        <cfvo type="min"/>
        <cfvo type="max"/>
        <color rgb="FFFCFCFF"/>
        <color rgb="FF63BE7B"/>
      </colorScale>
    </cfRule>
    <cfRule type="colorScale" priority="59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7">
    <cfRule type="cellIs" dxfId="2" priority="5981" operator="greaterThan">
      <formula>1</formula>
    </cfRule>
    <cfRule type="colorScale" priority="5982">
      <colorScale>
        <cfvo type="min"/>
        <cfvo type="max"/>
        <color rgb="FFFCFCFF"/>
        <color rgb="FF63BE7B"/>
      </colorScale>
    </cfRule>
    <cfRule type="colorScale" priority="5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7">
    <cfRule type="colorScale" priority="5984">
      <colorScale>
        <cfvo type="min"/>
        <cfvo type="max"/>
        <color rgb="FFFCFCFF"/>
        <color rgb="FF63BE7B"/>
      </colorScale>
    </cfRule>
    <cfRule type="colorScale" priority="5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7">
    <cfRule type="colorScale" priority="5986">
      <colorScale>
        <cfvo type="min"/>
        <cfvo type="max"/>
        <color rgb="FFFCFCFF"/>
        <color rgb="FF63BE7B"/>
      </colorScale>
    </cfRule>
    <cfRule type="colorScale" priority="59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7">
    <cfRule type="cellIs" dxfId="2" priority="5988" operator="greaterThan">
      <formula>1</formula>
    </cfRule>
    <cfRule type="colorScale" priority="5989">
      <colorScale>
        <cfvo type="min"/>
        <cfvo type="max"/>
        <color rgb="FFFCFCFF"/>
        <color rgb="FF63BE7B"/>
      </colorScale>
    </cfRule>
    <cfRule type="colorScale" priority="5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7">
    <cfRule type="colorScale" priority="5991">
      <colorScale>
        <cfvo type="min"/>
        <cfvo type="max"/>
        <color rgb="FFFCFCFF"/>
        <color rgb="FF63BE7B"/>
      </colorScale>
    </cfRule>
    <cfRule type="colorScale" priority="5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7">
    <cfRule type="colorScale" priority="5993">
      <colorScale>
        <cfvo type="min"/>
        <cfvo type="max"/>
        <color rgb="FFFCFCFF"/>
        <color rgb="FF63BE7B"/>
      </colorScale>
    </cfRule>
    <cfRule type="colorScale" priority="59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7">
    <cfRule type="cellIs" dxfId="2" priority="5995" operator="greaterThan">
      <formula>1</formula>
    </cfRule>
    <cfRule type="colorScale" priority="5996">
      <colorScale>
        <cfvo type="min"/>
        <cfvo type="max"/>
        <color rgb="FFFCFCFF"/>
        <color rgb="FF63BE7B"/>
      </colorScale>
    </cfRule>
    <cfRule type="colorScale" priority="5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7">
    <cfRule type="cellIs" dxfId="2" priority="5998" operator="greaterThan">
      <formula>1</formula>
    </cfRule>
    <cfRule type="colorScale" priority="5999">
      <colorScale>
        <cfvo type="min"/>
        <cfvo type="max"/>
        <color rgb="FFFCFCFF"/>
        <color rgb="FF63BE7B"/>
      </colorScale>
    </cfRule>
    <cfRule type="colorScale" priority="60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7:HY77">
    <cfRule type="colorScale" priority="6001">
      <colorScale>
        <cfvo type="min"/>
        <cfvo type="max"/>
        <color rgb="FFFCFCFF"/>
        <color rgb="FF63BE7B"/>
      </colorScale>
    </cfRule>
    <cfRule type="colorScale" priority="60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7">
    <cfRule type="colorScale" priority="6003">
      <colorScale>
        <cfvo type="min"/>
        <cfvo type="max"/>
        <color rgb="FFFCFCFF"/>
        <color rgb="FF63BE7B"/>
      </colorScale>
    </cfRule>
    <cfRule type="colorScale" priority="6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7">
    <cfRule type="colorScale" priority="6138">
      <colorScale>
        <cfvo type="min"/>
        <cfvo type="max"/>
        <color rgb="FFFCFCFF"/>
        <color rgb="FF63BE7B"/>
      </colorScale>
    </cfRule>
    <cfRule type="colorScale" priority="61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7">
    <cfRule type="cellIs" dxfId="2" priority="6005" operator="greaterThan">
      <formula>1</formula>
    </cfRule>
    <cfRule type="colorScale" priority="6006">
      <colorScale>
        <cfvo type="min"/>
        <cfvo type="max"/>
        <color rgb="FFFCFCFF"/>
        <color rgb="FF63BE7B"/>
      </colorScale>
    </cfRule>
    <cfRule type="colorScale" priority="60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7">
    <cfRule type="colorScale" priority="6008">
      <colorScale>
        <cfvo type="min"/>
        <cfvo type="max"/>
        <color rgb="FFFCFCFF"/>
        <color rgb="FF63BE7B"/>
      </colorScale>
    </cfRule>
    <cfRule type="colorScale" priority="60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7">
    <cfRule type="colorScale" priority="6134">
      <colorScale>
        <cfvo type="min"/>
        <cfvo type="max"/>
        <color rgb="FFFCFCFF"/>
        <color rgb="FF63BE7B"/>
      </colorScale>
    </cfRule>
    <cfRule type="colorScale" priority="61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7">
    <cfRule type="cellIs" dxfId="2" priority="6010" operator="greaterThan">
      <formula>1</formula>
    </cfRule>
    <cfRule type="colorScale" priority="6011">
      <colorScale>
        <cfvo type="min"/>
        <cfvo type="max"/>
        <color rgb="FFFCFCFF"/>
        <color rgb="FF63BE7B"/>
      </colorScale>
    </cfRule>
    <cfRule type="colorScale" priority="60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7">
    <cfRule type="colorScale" priority="6013">
      <colorScale>
        <cfvo type="min"/>
        <cfvo type="max"/>
        <color rgb="FFFCFCFF"/>
        <color rgb="FF63BE7B"/>
      </colorScale>
    </cfRule>
    <cfRule type="colorScale" priority="60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7">
    <cfRule type="colorScale" priority="6015">
      <colorScale>
        <cfvo type="min"/>
        <cfvo type="max"/>
        <color rgb="FFFCFCFF"/>
        <color rgb="FF63BE7B"/>
      </colorScale>
    </cfRule>
    <cfRule type="colorScale" priority="60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7">
    <cfRule type="cellIs" dxfId="2" priority="6017" operator="greaterThan">
      <formula>1</formula>
    </cfRule>
    <cfRule type="colorScale" priority="6018">
      <colorScale>
        <cfvo type="min"/>
        <cfvo type="max"/>
        <color rgb="FFFCFCFF"/>
        <color rgb="FF63BE7B"/>
      </colorScale>
    </cfRule>
    <cfRule type="colorScale" priority="60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7">
    <cfRule type="colorScale" priority="6020">
      <colorScale>
        <cfvo type="min"/>
        <cfvo type="max"/>
        <color rgb="FFFCFCFF"/>
        <color rgb="FF63BE7B"/>
      </colorScale>
    </cfRule>
    <cfRule type="colorScale" priority="60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7">
    <cfRule type="colorScale" priority="6022">
      <colorScale>
        <cfvo type="min"/>
        <cfvo type="max"/>
        <color rgb="FFFCFCFF"/>
        <color rgb="FF63BE7B"/>
      </colorScale>
    </cfRule>
    <cfRule type="colorScale" priority="60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7">
    <cfRule type="cellIs" dxfId="2" priority="6024" operator="greaterThan">
      <formula>1</formula>
    </cfRule>
    <cfRule type="colorScale" priority="6025">
      <colorScale>
        <cfvo type="min"/>
        <cfvo type="max"/>
        <color rgb="FFFCFCFF"/>
        <color rgb="FF63BE7B"/>
      </colorScale>
    </cfRule>
    <cfRule type="colorScale" priority="60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7">
    <cfRule type="colorScale" priority="6027">
      <colorScale>
        <cfvo type="min"/>
        <cfvo type="max"/>
        <color rgb="FFFCFCFF"/>
        <color rgb="FF63BE7B"/>
      </colorScale>
    </cfRule>
    <cfRule type="colorScale" priority="60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7">
    <cfRule type="colorScale" priority="6029">
      <colorScale>
        <cfvo type="min"/>
        <cfvo type="max"/>
        <color rgb="FFFCFCFF"/>
        <color rgb="FF63BE7B"/>
      </colorScale>
    </cfRule>
    <cfRule type="colorScale" priority="60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7">
    <cfRule type="cellIs" dxfId="2" priority="6031" operator="greaterThan">
      <formula>1</formula>
    </cfRule>
    <cfRule type="colorScale" priority="6032">
      <colorScale>
        <cfvo type="min"/>
        <cfvo type="max"/>
        <color rgb="FFFCFCFF"/>
        <color rgb="FF63BE7B"/>
      </colorScale>
    </cfRule>
    <cfRule type="colorScale" priority="60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7">
    <cfRule type="colorScale" priority="6034">
      <colorScale>
        <cfvo type="min"/>
        <cfvo type="max"/>
        <color rgb="FFFCFCFF"/>
        <color rgb="FF63BE7B"/>
      </colorScale>
    </cfRule>
    <cfRule type="colorScale" priority="60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7">
    <cfRule type="colorScale" priority="6036">
      <colorScale>
        <cfvo type="min"/>
        <cfvo type="max"/>
        <color rgb="FFFCFCFF"/>
        <color rgb="FF63BE7B"/>
      </colorScale>
    </cfRule>
    <cfRule type="colorScale" priority="60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7">
    <cfRule type="cellIs" dxfId="2" priority="6038" operator="greaterThan">
      <formula>1</formula>
    </cfRule>
    <cfRule type="colorScale" priority="6039">
      <colorScale>
        <cfvo type="min"/>
        <cfvo type="max"/>
        <color rgb="FFFCFCFF"/>
        <color rgb="FF63BE7B"/>
      </colorScale>
    </cfRule>
    <cfRule type="colorScale" priority="60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7">
    <cfRule type="colorScale" priority="6041">
      <colorScale>
        <cfvo type="min"/>
        <cfvo type="max"/>
        <color rgb="FFFCFCFF"/>
        <color rgb="FF63BE7B"/>
      </colorScale>
    </cfRule>
    <cfRule type="colorScale" priority="60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7">
    <cfRule type="colorScale" priority="6043">
      <colorScale>
        <cfvo type="min"/>
        <cfvo type="max"/>
        <color rgb="FFFCFCFF"/>
        <color rgb="FF63BE7B"/>
      </colorScale>
    </cfRule>
    <cfRule type="colorScale" priority="60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7">
    <cfRule type="cellIs" dxfId="2" priority="6045" operator="greaterThan">
      <formula>1</formula>
    </cfRule>
    <cfRule type="colorScale" priority="6046">
      <colorScale>
        <cfvo type="min"/>
        <cfvo type="max"/>
        <color rgb="FFFCFCFF"/>
        <color rgb="FF63BE7B"/>
      </colorScale>
    </cfRule>
    <cfRule type="colorScale" priority="60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7">
    <cfRule type="colorScale" priority="6048">
      <colorScale>
        <cfvo type="min"/>
        <cfvo type="max"/>
        <color rgb="FFFCFCFF"/>
        <color rgb="FF63BE7B"/>
      </colorScale>
    </cfRule>
    <cfRule type="colorScale" priority="60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7">
    <cfRule type="colorScale" priority="6050">
      <colorScale>
        <cfvo type="min"/>
        <cfvo type="max"/>
        <color rgb="FFFCFCFF"/>
        <color rgb="FF63BE7B"/>
      </colorScale>
    </cfRule>
    <cfRule type="colorScale" priority="6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7">
    <cfRule type="cellIs" dxfId="2" priority="6052" operator="greaterThan">
      <formula>1</formula>
    </cfRule>
    <cfRule type="colorScale" priority="6053">
      <colorScale>
        <cfvo type="min"/>
        <cfvo type="max"/>
        <color rgb="FFFCFCFF"/>
        <color rgb="FF63BE7B"/>
      </colorScale>
    </cfRule>
    <cfRule type="colorScale" priority="60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7">
    <cfRule type="colorScale" priority="6055">
      <colorScale>
        <cfvo type="min"/>
        <cfvo type="max"/>
        <color rgb="FFFCFCFF"/>
        <color rgb="FF63BE7B"/>
      </colorScale>
    </cfRule>
    <cfRule type="colorScale" priority="60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7">
    <cfRule type="colorScale" priority="6057">
      <colorScale>
        <cfvo type="min"/>
        <cfvo type="max"/>
        <color rgb="FFFCFCFF"/>
        <color rgb="FF63BE7B"/>
      </colorScale>
    </cfRule>
    <cfRule type="colorScale" priority="60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7">
    <cfRule type="cellIs" dxfId="2" priority="6059" operator="greaterThan">
      <formula>1</formula>
    </cfRule>
    <cfRule type="colorScale" priority="6060">
      <colorScale>
        <cfvo type="min"/>
        <cfvo type="max"/>
        <color rgb="FFFCFCFF"/>
        <color rgb="FF63BE7B"/>
      </colorScale>
    </cfRule>
    <cfRule type="colorScale" priority="60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7">
    <cfRule type="colorScale" priority="6062">
      <colorScale>
        <cfvo type="min"/>
        <cfvo type="max"/>
        <color rgb="FFFCFCFF"/>
        <color rgb="FF63BE7B"/>
      </colorScale>
    </cfRule>
    <cfRule type="colorScale" priority="60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7">
    <cfRule type="colorScale" priority="6064">
      <colorScale>
        <cfvo type="min"/>
        <cfvo type="max"/>
        <color rgb="FFFCFCFF"/>
        <color rgb="FF63BE7B"/>
      </colorScale>
    </cfRule>
    <cfRule type="colorScale" priority="60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7">
    <cfRule type="cellIs" dxfId="2" priority="6066" operator="greaterThan">
      <formula>1</formula>
    </cfRule>
    <cfRule type="colorScale" priority="6067">
      <colorScale>
        <cfvo type="min"/>
        <cfvo type="max"/>
        <color rgb="FFFCFCFF"/>
        <color rgb="FF63BE7B"/>
      </colorScale>
    </cfRule>
    <cfRule type="colorScale" priority="60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7">
    <cfRule type="colorScale" priority="6069">
      <colorScale>
        <cfvo type="min"/>
        <cfvo type="max"/>
        <color rgb="FFFCFCFF"/>
        <color rgb="FF63BE7B"/>
      </colorScale>
    </cfRule>
    <cfRule type="colorScale" priority="60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7">
    <cfRule type="colorScale" priority="6071">
      <colorScale>
        <cfvo type="min"/>
        <cfvo type="max"/>
        <color rgb="FFFCFCFF"/>
        <color rgb="FF63BE7B"/>
      </colorScale>
    </cfRule>
    <cfRule type="colorScale" priority="60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7">
    <cfRule type="cellIs" dxfId="2" priority="6073" operator="greaterThan">
      <formula>1</formula>
    </cfRule>
    <cfRule type="colorScale" priority="6074">
      <colorScale>
        <cfvo type="min"/>
        <cfvo type="max"/>
        <color rgb="FFFCFCFF"/>
        <color rgb="FF63BE7B"/>
      </colorScale>
    </cfRule>
    <cfRule type="colorScale" priority="60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7">
    <cfRule type="colorScale" priority="6076">
      <colorScale>
        <cfvo type="min"/>
        <cfvo type="max"/>
        <color rgb="FFFCFCFF"/>
        <color rgb="FF63BE7B"/>
      </colorScale>
    </cfRule>
    <cfRule type="colorScale" priority="60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7">
    <cfRule type="colorScale" priority="6078">
      <colorScale>
        <cfvo type="min"/>
        <cfvo type="max"/>
        <color rgb="FFFCFCFF"/>
        <color rgb="FF63BE7B"/>
      </colorScale>
    </cfRule>
    <cfRule type="colorScale" priority="60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7">
    <cfRule type="cellIs" dxfId="2" priority="6080" operator="greaterThan">
      <formula>1</formula>
    </cfRule>
    <cfRule type="colorScale" priority="6081">
      <colorScale>
        <cfvo type="min"/>
        <cfvo type="max"/>
        <color rgb="FFFCFCFF"/>
        <color rgb="FF63BE7B"/>
      </colorScale>
    </cfRule>
    <cfRule type="colorScale" priority="60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7">
    <cfRule type="colorScale" priority="6083">
      <colorScale>
        <cfvo type="min"/>
        <cfvo type="max"/>
        <color rgb="FFFCFCFF"/>
        <color rgb="FF63BE7B"/>
      </colorScale>
    </cfRule>
    <cfRule type="colorScale" priority="60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7">
    <cfRule type="colorScale" priority="6085">
      <colorScale>
        <cfvo type="min"/>
        <cfvo type="max"/>
        <color rgb="FFFCFCFF"/>
        <color rgb="FF63BE7B"/>
      </colorScale>
    </cfRule>
    <cfRule type="colorScale" priority="60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7">
    <cfRule type="cellIs" dxfId="2" priority="6087" operator="greaterThan">
      <formula>1</formula>
    </cfRule>
    <cfRule type="colorScale" priority="6088">
      <colorScale>
        <cfvo type="min"/>
        <cfvo type="max"/>
        <color rgb="FFFCFCFF"/>
        <color rgb="FF63BE7B"/>
      </colorScale>
    </cfRule>
    <cfRule type="colorScale" priority="60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7">
    <cfRule type="colorScale" priority="6090">
      <colorScale>
        <cfvo type="min"/>
        <cfvo type="max"/>
        <color rgb="FFFCFCFF"/>
        <color rgb="FF63BE7B"/>
      </colorScale>
    </cfRule>
    <cfRule type="colorScale" priority="60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7">
    <cfRule type="colorScale" priority="6092">
      <colorScale>
        <cfvo type="min"/>
        <cfvo type="max"/>
        <color rgb="FFFCFCFF"/>
        <color rgb="FF63BE7B"/>
      </colorScale>
    </cfRule>
    <cfRule type="colorScale" priority="60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7">
    <cfRule type="cellIs" dxfId="2" priority="6094" operator="greaterThan">
      <formula>1</formula>
    </cfRule>
    <cfRule type="colorScale" priority="6095">
      <colorScale>
        <cfvo type="min"/>
        <cfvo type="max"/>
        <color rgb="FFFCFCFF"/>
        <color rgb="FF63BE7B"/>
      </colorScale>
    </cfRule>
    <cfRule type="colorScale" priority="60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7">
    <cfRule type="colorScale" priority="6097">
      <colorScale>
        <cfvo type="min"/>
        <cfvo type="max"/>
        <color rgb="FFFCFCFF"/>
        <color rgb="FF63BE7B"/>
      </colorScale>
    </cfRule>
    <cfRule type="colorScale" priority="60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7">
    <cfRule type="colorScale" priority="6099">
      <colorScale>
        <cfvo type="min"/>
        <cfvo type="max"/>
        <color rgb="FFFCFCFF"/>
        <color rgb="FF63BE7B"/>
      </colorScale>
    </cfRule>
    <cfRule type="colorScale" priority="61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7">
    <cfRule type="cellIs" dxfId="2" priority="6101" operator="greaterThan">
      <formula>1</formula>
    </cfRule>
    <cfRule type="colorScale" priority="6102">
      <colorScale>
        <cfvo type="min"/>
        <cfvo type="max"/>
        <color rgb="FFFCFCFF"/>
        <color rgb="FF63BE7B"/>
      </colorScale>
    </cfRule>
    <cfRule type="colorScale" priority="6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7">
    <cfRule type="colorScale" priority="6104">
      <colorScale>
        <cfvo type="min"/>
        <cfvo type="max"/>
        <color rgb="FFFCFCFF"/>
        <color rgb="FF63BE7B"/>
      </colorScale>
    </cfRule>
    <cfRule type="colorScale" priority="6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7">
    <cfRule type="colorScale" priority="6106">
      <colorScale>
        <cfvo type="min"/>
        <cfvo type="max"/>
        <color rgb="FFFCFCFF"/>
        <color rgb="FF63BE7B"/>
      </colorScale>
    </cfRule>
    <cfRule type="colorScale" priority="61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7">
    <cfRule type="cellIs" dxfId="2" priority="6108" operator="greaterThan">
      <formula>1</formula>
    </cfRule>
    <cfRule type="colorScale" priority="6109">
      <colorScale>
        <cfvo type="min"/>
        <cfvo type="max"/>
        <color rgb="FFFCFCFF"/>
        <color rgb="FF63BE7B"/>
      </colorScale>
    </cfRule>
    <cfRule type="colorScale" priority="6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7">
    <cfRule type="colorScale" priority="6111">
      <colorScale>
        <cfvo type="min"/>
        <cfvo type="max"/>
        <color rgb="FFFCFCFF"/>
        <color rgb="FF63BE7B"/>
      </colorScale>
    </cfRule>
    <cfRule type="colorScale" priority="6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7">
    <cfRule type="colorScale" priority="6113">
      <colorScale>
        <cfvo type="min"/>
        <cfvo type="max"/>
        <color rgb="FFFCFCFF"/>
        <color rgb="FF63BE7B"/>
      </colorScale>
    </cfRule>
    <cfRule type="colorScale" priority="61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7">
    <cfRule type="cellIs" dxfId="2" priority="6115" operator="greaterThan">
      <formula>1</formula>
    </cfRule>
    <cfRule type="colorScale" priority="6116">
      <colorScale>
        <cfvo type="min"/>
        <cfvo type="max"/>
        <color rgb="FFFCFCFF"/>
        <color rgb="FF63BE7B"/>
      </colorScale>
    </cfRule>
    <cfRule type="colorScale" priority="6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7">
    <cfRule type="colorScale" priority="6118">
      <colorScale>
        <cfvo type="min"/>
        <cfvo type="max"/>
        <color rgb="FFFCFCFF"/>
        <color rgb="FF63BE7B"/>
      </colorScale>
    </cfRule>
    <cfRule type="colorScale" priority="61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7">
    <cfRule type="colorScale" priority="6120">
      <colorScale>
        <cfvo type="min"/>
        <cfvo type="max"/>
        <color rgb="FFFCFCFF"/>
        <color rgb="FF63BE7B"/>
      </colorScale>
    </cfRule>
    <cfRule type="colorScale" priority="61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7">
    <cfRule type="cellIs" dxfId="2" priority="6122" operator="greaterThan">
      <formula>1</formula>
    </cfRule>
    <cfRule type="colorScale" priority="6123">
      <colorScale>
        <cfvo type="min"/>
        <cfvo type="max"/>
        <color rgb="FFFCFCFF"/>
        <color rgb="FF63BE7B"/>
      </colorScale>
    </cfRule>
    <cfRule type="colorScale" priority="6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7">
    <cfRule type="colorScale" priority="6125">
      <colorScale>
        <cfvo type="min"/>
        <cfvo type="max"/>
        <color rgb="FFFCFCFF"/>
        <color rgb="FF63BE7B"/>
      </colorScale>
    </cfRule>
    <cfRule type="colorScale" priority="61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7">
    <cfRule type="colorScale" priority="6127">
      <colorScale>
        <cfvo type="min"/>
        <cfvo type="max"/>
        <color rgb="FFFCFCFF"/>
        <color rgb="FF63BE7B"/>
      </colorScale>
    </cfRule>
    <cfRule type="colorScale" priority="61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7">
    <cfRule type="cellIs" dxfId="2" priority="6129" operator="greaterThan">
      <formula>1</formula>
    </cfRule>
    <cfRule type="colorScale" priority="6130">
      <colorScale>
        <cfvo type="min"/>
        <cfvo type="max"/>
        <color rgb="FFFCFCFF"/>
        <color rgb="FF63BE7B"/>
      </colorScale>
    </cfRule>
    <cfRule type="colorScale" priority="61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77:LF77">
    <cfRule type="containsText" dxfId="0" priority="5856" operator="between" text=" ">
      <formula>NOT(ISERROR(SEARCH(" ",KF77)))</formula>
    </cfRule>
    <cfRule type="containsText" dxfId="1" priority="5857" operator="between" text=" ">
      <formula>NOT(ISERROR(SEARCH(" ",KF77)))</formula>
    </cfRule>
  </conditionalFormatting>
  <conditionalFormatting sqref="KI77:LB77">
    <cfRule type="cellIs" dxfId="2" priority="5823" operator="greaterThan">
      <formula>0.31</formula>
    </cfRule>
    <cfRule type="cellIs" dxfId="2" priority="5824" operator="greaterThan">
      <formula>0.31</formula>
    </cfRule>
    <cfRule type="cellIs" dxfId="2" priority="5825" operator="greaterThan">
      <formula>0.31</formula>
    </cfRule>
    <cfRule type="cellIs" dxfId="2" priority="5826" operator="greaterThan">
      <formula>0.3</formula>
    </cfRule>
    <cfRule type="cellIs" dxfId="2" priority="5827" operator="greaterThan">
      <formula>1</formula>
    </cfRule>
    <cfRule type="cellIs" dxfId="5" priority="5828" operator="equal">
      <formula>0</formula>
    </cfRule>
  </conditionalFormatting>
  <conditionalFormatting sqref="LH77:LI77">
    <cfRule type="containsText" dxfId="0" priority="4961" operator="between" text=" ">
      <formula>NOT(ISERROR(SEARCH(" ",LH77)))</formula>
    </cfRule>
    <cfRule type="containsText" dxfId="1" priority="4962" operator="between" text=" ">
      <formula>NOT(ISERROR(SEARCH(" ",LH77)))</formula>
    </cfRule>
  </conditionalFormatting>
  <conditionalFormatting sqref="G78">
    <cfRule type="containsText" dxfId="0" priority="5417" operator="between" text=" ">
      <formula>NOT(ISERROR(SEARCH(" ",G78)))</formula>
    </cfRule>
    <cfRule type="containsText" dxfId="1" priority="5418" operator="between" text=" ">
      <formula>NOT(ISERROR(SEARCH(" ",G78)))</formula>
    </cfRule>
  </conditionalFormatting>
  <conditionalFormatting sqref="H78">
    <cfRule type="containsText" dxfId="0" priority="5743" operator="between" text=" ">
      <formula>NOT(ISERROR(SEARCH(" ",H78)))</formula>
    </cfRule>
    <cfRule type="containsText" dxfId="1" priority="5744" operator="between" text=" ">
      <formula>NOT(ISERROR(SEARCH(" ",H78)))</formula>
    </cfRule>
  </conditionalFormatting>
  <conditionalFormatting sqref="X78">
    <cfRule type="colorScale" priority="5460">
      <colorScale>
        <cfvo type="min"/>
        <cfvo type="max"/>
        <color rgb="FFFCFCFF"/>
        <color rgb="FF63BE7B"/>
      </colorScale>
    </cfRule>
    <cfRule type="colorScale" priority="5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78">
    <cfRule type="cellIs" dxfId="2" priority="5442" operator="greaterThan">
      <formula>1</formula>
    </cfRule>
    <cfRule type="containsText" dxfId="0" priority="5443" operator="between" text=" ">
      <formula>NOT(ISERROR(SEARCH(" ",AE78)))</formula>
    </cfRule>
    <cfRule type="containsText" dxfId="1" priority="5444" operator="between" text=" ">
      <formula>NOT(ISERROR(SEARCH(" ",AE78)))</formula>
    </cfRule>
  </conditionalFormatting>
  <conditionalFormatting sqref="AJ78">
    <cfRule type="cellIs" dxfId="4" priority="5040" operator="equal">
      <formula>0</formula>
    </cfRule>
    <cfRule type="cellIs" dxfId="2" priority="5041" operator="equal">
      <formula>0</formula>
    </cfRule>
    <cfRule type="cellIs" dxfId="2" priority="5042" operator="greaterThan">
      <formula>1</formula>
    </cfRule>
    <cfRule type="containsText" dxfId="0" priority="5043" operator="between" text=" ">
      <formula>NOT(ISERROR(SEARCH(" ",AJ78)))</formula>
    </cfRule>
    <cfRule type="containsText" dxfId="1" priority="5044" operator="between" text=" ">
      <formula>NOT(ISERROR(SEARCH(" ",AJ78)))</formula>
    </cfRule>
  </conditionalFormatting>
  <conditionalFormatting sqref="AK78">
    <cfRule type="cellIs" dxfId="4" priority="5035" operator="equal">
      <formula>0</formula>
    </cfRule>
    <cfRule type="cellIs" dxfId="2" priority="5036" operator="equal">
      <formula>0</formula>
    </cfRule>
    <cfRule type="cellIs" dxfId="2" priority="5037" operator="greaterThan">
      <formula>1</formula>
    </cfRule>
    <cfRule type="containsText" dxfId="0" priority="5038" operator="between" text=" ">
      <formula>NOT(ISERROR(SEARCH(" ",AK78)))</formula>
    </cfRule>
    <cfRule type="containsText" dxfId="1" priority="5039" operator="between" text=" ">
      <formula>NOT(ISERROR(SEARCH(" ",AK78)))</formula>
    </cfRule>
  </conditionalFormatting>
  <conditionalFormatting sqref="AL78">
    <cfRule type="cellIs" dxfId="4" priority="5030" operator="equal">
      <formula>0</formula>
    </cfRule>
    <cfRule type="cellIs" dxfId="2" priority="5031" operator="equal">
      <formula>0</formula>
    </cfRule>
    <cfRule type="cellIs" dxfId="2" priority="5032" operator="greaterThan">
      <formula>1</formula>
    </cfRule>
    <cfRule type="containsText" dxfId="0" priority="5033" operator="between" text=" ">
      <formula>NOT(ISERROR(SEARCH(" ",AL78)))</formula>
    </cfRule>
    <cfRule type="containsText" dxfId="1" priority="5034" operator="between" text=" ">
      <formula>NOT(ISERROR(SEARCH(" ",AL78)))</formula>
    </cfRule>
  </conditionalFormatting>
  <conditionalFormatting sqref="AN78:AS78">
    <cfRule type="cellIs" dxfId="4" priority="5431" operator="equal">
      <formula>0</formula>
    </cfRule>
    <cfRule type="containsText" dxfId="0" priority="5438" operator="between" text=" ">
      <formula>NOT(ISERROR(SEARCH(" ",AN78)))</formula>
    </cfRule>
    <cfRule type="containsText" dxfId="1" priority="5439" operator="between" text=" ">
      <formula>NOT(ISERROR(SEARCH(" ",AN78)))</formula>
    </cfRule>
  </conditionalFormatting>
  <conditionalFormatting sqref="AU78">
    <cfRule type="cellIs" dxfId="4" priority="5403" operator="equal">
      <formula>0</formula>
    </cfRule>
    <cfRule type="containsText" dxfId="0" priority="5404" operator="between" text=" ">
      <formula>NOT(ISERROR(SEARCH(" ",AU78)))</formula>
    </cfRule>
    <cfRule type="containsText" dxfId="1" priority="5405" operator="between" text=" ">
      <formula>NOT(ISERROR(SEARCH(" ",AU78)))</formula>
    </cfRule>
  </conditionalFormatting>
  <conditionalFormatting sqref="AV78">
    <cfRule type="cellIs" dxfId="4" priority="5742" operator="equal">
      <formula>0</formula>
    </cfRule>
    <cfRule type="containsText" dxfId="0" priority="5745" operator="between" text=" ">
      <formula>NOT(ISERROR(SEARCH(" ",AV78)))</formula>
    </cfRule>
    <cfRule type="containsText" dxfId="1" priority="5746" operator="between" text=" ">
      <formula>NOT(ISERROR(SEARCH(" ",AV78)))</formula>
    </cfRule>
  </conditionalFormatting>
  <conditionalFormatting sqref="AW78">
    <cfRule type="cellIs" dxfId="2" priority="5445" operator="greaterThan">
      <formula>1</formula>
    </cfRule>
    <cfRule type="containsText" dxfId="0" priority="5446" operator="between" text=" ">
      <formula>NOT(ISERROR(SEARCH(" ",AW78)))</formula>
    </cfRule>
    <cfRule type="containsText" dxfId="1" priority="5447" operator="between" text=" ">
      <formula>NOT(ISERROR(SEARCH(" ",AW78)))</formula>
    </cfRule>
  </conditionalFormatting>
  <conditionalFormatting sqref="AX78">
    <cfRule type="containsText" dxfId="0" priority="5738" operator="between" text=" ">
      <formula>NOT(ISERROR(SEARCH(" ",AX78)))</formula>
    </cfRule>
    <cfRule type="containsText" dxfId="1" priority="5739" operator="between" text=" ">
      <formula>NOT(ISERROR(SEARCH(" ",AX78)))</formula>
    </cfRule>
  </conditionalFormatting>
  <conditionalFormatting sqref="AY78">
    <cfRule type="containsText" dxfId="0" priority="5758" operator="between" text=" ">
      <formula>NOT(ISERROR(SEARCH(" ",AY78)))</formula>
    </cfRule>
    <cfRule type="containsText" dxfId="1" priority="5759" operator="between" text=" ">
      <formula>NOT(ISERROR(SEARCH(" ",AY78)))</formula>
    </cfRule>
  </conditionalFormatting>
  <conditionalFormatting sqref="AZ78">
    <cfRule type="containsText" dxfId="0" priority="5740" operator="between" text=" ">
      <formula>NOT(ISERROR(SEARCH(" ",AZ78)))</formula>
    </cfRule>
    <cfRule type="containsText" dxfId="1" priority="5741" operator="between" text=" ">
      <formula>NOT(ISERROR(SEARCH(" ",AZ78)))</formula>
    </cfRule>
  </conditionalFormatting>
  <conditionalFormatting sqref="BE78:BF78">
    <cfRule type="containsText" dxfId="0" priority="5436" operator="between" text=" ">
      <formula>NOT(ISERROR(SEARCH(" ",BE78)))</formula>
    </cfRule>
    <cfRule type="containsText" dxfId="1" priority="5437" operator="between" text=" ">
      <formula>NOT(ISERROR(SEARCH(" ",BE78)))</formula>
    </cfRule>
  </conditionalFormatting>
  <conditionalFormatting sqref="BH78:BI78">
    <cfRule type="containsText" dxfId="0" priority="5440" operator="between" text=" ">
      <formula>NOT(ISERROR(SEARCH(" ",BH78)))</formula>
    </cfRule>
    <cfRule type="containsText" dxfId="1" priority="5441" operator="between" text=" ">
      <formula>NOT(ISERROR(SEARCH(" ",BH78)))</formula>
    </cfRule>
  </conditionalFormatting>
  <conditionalFormatting sqref="BJ78">
    <cfRule type="containsText" dxfId="0" priority="5448" operator="between" text=" ">
      <formula>NOT(ISERROR(SEARCH(" ",BJ78)))</formula>
    </cfRule>
    <cfRule type="containsText" dxfId="1" priority="5449" operator="between" text=" ">
      <formula>NOT(ISERROR(SEARCH(" ",BJ78)))</formula>
    </cfRule>
  </conditionalFormatting>
  <conditionalFormatting sqref="BL78">
    <cfRule type="containsText" dxfId="0" priority="5414" operator="between" text=" ">
      <formula>NOT(ISERROR(SEARCH(" ",BL78)))</formula>
    </cfRule>
    <cfRule type="containsText" dxfId="1" priority="5415" operator="between" text=" ">
      <formula>NOT(ISERROR(SEARCH(" ",BL78)))</formula>
    </cfRule>
  </conditionalFormatting>
  <conditionalFormatting sqref="BT78">
    <cfRule type="containsText" dxfId="0" priority="5434" operator="between" text=" ">
      <formula>NOT(ISERROR(SEARCH(" ",BT78)))</formula>
    </cfRule>
    <cfRule type="containsText" dxfId="1" priority="5435" operator="between" text=" ">
      <formula>NOT(ISERROR(SEARCH(" ",BT78)))</formula>
    </cfRule>
  </conditionalFormatting>
  <conditionalFormatting sqref="BU78">
    <cfRule type="containsText" dxfId="0" priority="5410" operator="between" text=" ">
      <formula>NOT(ISERROR(SEARCH(" ",BU78)))</formula>
    </cfRule>
    <cfRule type="containsText" dxfId="1" priority="5411" operator="between" text=" ">
      <formula>NOT(ISERROR(SEARCH(" ",BU78)))</formula>
    </cfRule>
  </conditionalFormatting>
  <conditionalFormatting sqref="BV78">
    <cfRule type="containsText" dxfId="0" priority="5412" operator="between" text=" ">
      <formula>NOT(ISERROR(SEARCH(" ",BV78)))</formula>
    </cfRule>
    <cfRule type="containsText" dxfId="1" priority="5413" operator="between" text=" ">
      <formula>NOT(ISERROR(SEARCH(" ",BV78)))</formula>
    </cfRule>
  </conditionalFormatting>
  <conditionalFormatting sqref="BY78">
    <cfRule type="containsText" dxfId="0" priority="5749" operator="between" text=" ">
      <formula>NOT(ISERROR(SEARCH(" ",BY78)))</formula>
    </cfRule>
    <cfRule type="containsText" dxfId="1" priority="5750" operator="between" text=" ">
      <formula>NOT(ISERROR(SEARCH(" ",BY78)))</formula>
    </cfRule>
  </conditionalFormatting>
  <conditionalFormatting sqref="CO78">
    <cfRule type="containsText" dxfId="0" priority="613" operator="between" text=" ">
      <formula>NOT(ISERROR(SEARCH(" ",CO78)))</formula>
    </cfRule>
  </conditionalFormatting>
  <conditionalFormatting sqref="CP78">
    <cfRule type="containsText" dxfId="0" priority="54" operator="between" text=" ">
      <formula>NOT(ISERROR(SEARCH(" ",CP78)))</formula>
    </cfRule>
  </conditionalFormatting>
  <conditionalFormatting sqref="CQ78">
    <cfRule type="containsText" dxfId="0" priority="566" operator="between" text=" ">
      <formula>NOT(ISERROR(SEARCH(" ",CQ78)))</formula>
    </cfRule>
  </conditionalFormatting>
  <conditionalFormatting sqref="CS78">
    <cfRule type="cellIs" dxfId="2" priority="5051" operator="equal">
      <formula>1</formula>
    </cfRule>
  </conditionalFormatting>
  <conditionalFormatting sqref="DG78:DI78">
    <cfRule type="cellIs" dxfId="2" priority="915" operator="equal">
      <formula>1</formula>
    </cfRule>
  </conditionalFormatting>
  <conditionalFormatting sqref="DJ78">
    <cfRule type="cellIs" dxfId="2" priority="916" operator="equal">
      <formula>1</formula>
    </cfRule>
  </conditionalFormatting>
  <conditionalFormatting sqref="DT78">
    <cfRule type="cellIs" dxfId="2" priority="820" operator="equal">
      <formula>1</formula>
    </cfRule>
  </conditionalFormatting>
  <conditionalFormatting sqref="DX78">
    <cfRule type="containsText" dxfId="0" priority="5406" operator="between" text=" ">
      <formula>NOT(ISERROR(SEARCH(" ",DX78)))</formula>
    </cfRule>
    <cfRule type="containsText" dxfId="1" priority="5407" operator="between" text=" ">
      <formula>NOT(ISERROR(SEARCH(" ",DX78)))</formula>
    </cfRule>
    <cfRule type="containsText" dxfId="0" priority="5408" operator="between" text=" ">
      <formula>NOT(ISERROR(SEARCH(" ",DX78)))</formula>
    </cfRule>
    <cfRule type="containsText" dxfId="1" priority="5409" operator="between" text=" ">
      <formula>NOT(ISERROR(SEARCH(" ",DX78)))</formula>
    </cfRule>
  </conditionalFormatting>
  <conditionalFormatting sqref="EA78:EJ78">
    <cfRule type="containsText" dxfId="0" priority="5432" operator="between" text=" ">
      <formula>NOT(ISERROR(SEARCH(" ",EA78)))</formula>
    </cfRule>
    <cfRule type="containsText" dxfId="1" priority="5433" operator="between" text=" ">
      <formula>NOT(ISERROR(SEARCH(" ",EA78)))</formula>
    </cfRule>
  </conditionalFormatting>
  <conditionalFormatting sqref="EL78">
    <cfRule type="cellIs" dxfId="2" priority="5420" operator="equal">
      <formula>0</formula>
    </cfRule>
  </conditionalFormatting>
  <conditionalFormatting sqref="FG78">
    <cfRule type="cellIs" dxfId="2" priority="5462" operator="greaterThan">
      <formula>1</formula>
    </cfRule>
    <cfRule type="colorScale" priority="5463">
      <colorScale>
        <cfvo type="min"/>
        <cfvo type="max"/>
        <color rgb="FFFCFCFF"/>
        <color rgb="FF63BE7B"/>
      </colorScale>
    </cfRule>
    <cfRule type="colorScale" priority="54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8">
    <cfRule type="colorScale" priority="5429">
      <colorScale>
        <cfvo type="min"/>
        <cfvo type="max"/>
        <color rgb="FFFCFCFF"/>
        <color rgb="FF63BE7B"/>
      </colorScale>
    </cfRule>
    <cfRule type="colorScale" priority="5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8:FJ78">
    <cfRule type="colorScale" priority="5465">
      <colorScale>
        <cfvo type="min"/>
        <cfvo type="max"/>
        <color rgb="FFFCFCFF"/>
        <color rgb="FF63BE7B"/>
      </colorScale>
    </cfRule>
    <cfRule type="colorScale" priority="54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8">
    <cfRule type="colorScale" priority="5467">
      <colorScale>
        <cfvo type="min"/>
        <cfvo type="max"/>
        <color rgb="FFFCFCFF"/>
        <color rgb="FF63BE7B"/>
      </colorScale>
    </cfRule>
    <cfRule type="colorScale" priority="5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8">
    <cfRule type="colorScale" priority="5734">
      <colorScale>
        <cfvo type="min"/>
        <cfvo type="max"/>
        <color rgb="FFFCFCFF"/>
        <color rgb="FF63BE7B"/>
      </colorScale>
    </cfRule>
    <cfRule type="colorScale" priority="57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8">
    <cfRule type="cellIs" dxfId="2" priority="5469" operator="greaterThan">
      <formula>1</formula>
    </cfRule>
    <cfRule type="colorScale" priority="5470">
      <colorScale>
        <cfvo type="min"/>
        <cfvo type="max"/>
        <color rgb="FFFCFCFF"/>
        <color rgb="FF63BE7B"/>
      </colorScale>
    </cfRule>
    <cfRule type="colorScale" priority="54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8">
    <cfRule type="colorScale" priority="5472">
      <colorScale>
        <cfvo type="min"/>
        <cfvo type="max"/>
        <color rgb="FFFCFCFF"/>
        <color rgb="FF63BE7B"/>
      </colorScale>
    </cfRule>
    <cfRule type="colorScale" priority="54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8">
    <cfRule type="colorScale" priority="5730">
      <colorScale>
        <cfvo type="min"/>
        <cfvo type="max"/>
        <color rgb="FFFCFCFF"/>
        <color rgb="FF63BE7B"/>
      </colorScale>
    </cfRule>
    <cfRule type="colorScale" priority="57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8">
    <cfRule type="cellIs" dxfId="2" priority="5474" operator="greaterThan">
      <formula>1</formula>
    </cfRule>
    <cfRule type="colorScale" priority="5475">
      <colorScale>
        <cfvo type="min"/>
        <cfvo type="max"/>
        <color rgb="FFFCFCFF"/>
        <color rgb="FF63BE7B"/>
      </colorScale>
    </cfRule>
    <cfRule type="colorScale" priority="54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8">
    <cfRule type="colorScale" priority="5477">
      <colorScale>
        <cfvo type="min"/>
        <cfvo type="max"/>
        <color rgb="FFFCFCFF"/>
        <color rgb="FF63BE7B"/>
      </colorScale>
    </cfRule>
    <cfRule type="colorScale" priority="54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8">
    <cfRule type="colorScale" priority="5479">
      <colorScale>
        <cfvo type="min"/>
        <cfvo type="max"/>
        <color rgb="FFFCFCFF"/>
        <color rgb="FF63BE7B"/>
      </colorScale>
    </cfRule>
    <cfRule type="colorScale" priority="5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8">
    <cfRule type="cellIs" dxfId="2" priority="5481" operator="greaterThan">
      <formula>1</formula>
    </cfRule>
    <cfRule type="colorScale" priority="5482">
      <colorScale>
        <cfvo type="min"/>
        <cfvo type="max"/>
        <color rgb="FFFCFCFF"/>
        <color rgb="FF63BE7B"/>
      </colorScale>
    </cfRule>
    <cfRule type="colorScale" priority="5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8">
    <cfRule type="colorScale" priority="5484">
      <colorScale>
        <cfvo type="min"/>
        <cfvo type="max"/>
        <color rgb="FFFCFCFF"/>
        <color rgb="FF63BE7B"/>
      </colorScale>
    </cfRule>
    <cfRule type="colorScale" priority="5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8">
    <cfRule type="colorScale" priority="5486">
      <colorScale>
        <cfvo type="min"/>
        <cfvo type="max"/>
        <color rgb="FFFCFCFF"/>
        <color rgb="FF63BE7B"/>
      </colorScale>
    </cfRule>
    <cfRule type="colorScale" priority="5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8">
    <cfRule type="cellIs" dxfId="2" priority="5488" operator="greaterThan">
      <formula>1</formula>
    </cfRule>
    <cfRule type="colorScale" priority="5489">
      <colorScale>
        <cfvo type="min"/>
        <cfvo type="max"/>
        <color rgb="FFFCFCFF"/>
        <color rgb="FF63BE7B"/>
      </colorScale>
    </cfRule>
    <cfRule type="colorScale" priority="54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8">
    <cfRule type="colorScale" priority="5491">
      <colorScale>
        <cfvo type="min"/>
        <cfvo type="max"/>
        <color rgb="FFFCFCFF"/>
        <color rgb="FF63BE7B"/>
      </colorScale>
    </cfRule>
    <cfRule type="colorScale" priority="5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8">
    <cfRule type="colorScale" priority="5493">
      <colorScale>
        <cfvo type="min"/>
        <cfvo type="max"/>
        <color rgb="FFFCFCFF"/>
        <color rgb="FF63BE7B"/>
      </colorScale>
    </cfRule>
    <cfRule type="colorScale" priority="5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8">
    <cfRule type="cellIs" dxfId="2" priority="5495" operator="greaterThan">
      <formula>1</formula>
    </cfRule>
    <cfRule type="colorScale" priority="5496">
      <colorScale>
        <cfvo type="min"/>
        <cfvo type="max"/>
        <color rgb="FFFCFCFF"/>
        <color rgb="FF63BE7B"/>
      </colorScale>
    </cfRule>
    <cfRule type="colorScale" priority="54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8">
    <cfRule type="colorScale" priority="5498">
      <colorScale>
        <cfvo type="min"/>
        <cfvo type="max"/>
        <color rgb="FFFCFCFF"/>
        <color rgb="FF63BE7B"/>
      </colorScale>
    </cfRule>
    <cfRule type="colorScale" priority="5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8">
    <cfRule type="colorScale" priority="5500">
      <colorScale>
        <cfvo type="min"/>
        <cfvo type="max"/>
        <color rgb="FFFCFCFF"/>
        <color rgb="FF63BE7B"/>
      </colorScale>
    </cfRule>
    <cfRule type="colorScale" priority="5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8">
    <cfRule type="cellIs" dxfId="2" priority="5502" operator="greaterThan">
      <formula>1</formula>
    </cfRule>
    <cfRule type="colorScale" priority="5503">
      <colorScale>
        <cfvo type="min"/>
        <cfvo type="max"/>
        <color rgb="FFFCFCFF"/>
        <color rgb="FF63BE7B"/>
      </colorScale>
    </cfRule>
    <cfRule type="colorScale" priority="55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8">
    <cfRule type="colorScale" priority="5505">
      <colorScale>
        <cfvo type="min"/>
        <cfvo type="max"/>
        <color rgb="FFFCFCFF"/>
        <color rgb="FF63BE7B"/>
      </colorScale>
    </cfRule>
    <cfRule type="colorScale" priority="55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8">
    <cfRule type="colorScale" priority="5507">
      <colorScale>
        <cfvo type="min"/>
        <cfvo type="max"/>
        <color rgb="FFFCFCFF"/>
        <color rgb="FF63BE7B"/>
      </colorScale>
    </cfRule>
    <cfRule type="colorScale" priority="55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8">
    <cfRule type="cellIs" dxfId="2" priority="5509" operator="greaterThan">
      <formula>1</formula>
    </cfRule>
    <cfRule type="colorScale" priority="5510">
      <colorScale>
        <cfvo type="min"/>
        <cfvo type="max"/>
        <color rgb="FFFCFCFF"/>
        <color rgb="FF63BE7B"/>
      </colorScale>
    </cfRule>
    <cfRule type="colorScale" priority="55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8">
    <cfRule type="colorScale" priority="5512">
      <colorScale>
        <cfvo type="min"/>
        <cfvo type="max"/>
        <color rgb="FFFCFCFF"/>
        <color rgb="FF63BE7B"/>
      </colorScale>
    </cfRule>
    <cfRule type="colorScale" priority="55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8">
    <cfRule type="colorScale" priority="5514">
      <colorScale>
        <cfvo type="min"/>
        <cfvo type="max"/>
        <color rgb="FFFCFCFF"/>
        <color rgb="FF63BE7B"/>
      </colorScale>
    </cfRule>
    <cfRule type="colorScale" priority="55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8">
    <cfRule type="cellIs" dxfId="2" priority="5516" operator="greaterThan">
      <formula>1</formula>
    </cfRule>
    <cfRule type="colorScale" priority="5517">
      <colorScale>
        <cfvo type="min"/>
        <cfvo type="max"/>
        <color rgb="FFFCFCFF"/>
        <color rgb="FF63BE7B"/>
      </colorScale>
    </cfRule>
    <cfRule type="colorScale" priority="55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8">
    <cfRule type="colorScale" priority="5519">
      <colorScale>
        <cfvo type="min"/>
        <cfvo type="max"/>
        <color rgb="FFFCFCFF"/>
        <color rgb="FF63BE7B"/>
      </colorScale>
    </cfRule>
    <cfRule type="colorScale" priority="5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8">
    <cfRule type="colorScale" priority="5521">
      <colorScale>
        <cfvo type="min"/>
        <cfvo type="max"/>
        <color rgb="FFFCFCFF"/>
        <color rgb="FF63BE7B"/>
      </colorScale>
    </cfRule>
    <cfRule type="colorScale" priority="55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8">
    <cfRule type="cellIs" dxfId="2" priority="5523" operator="greaterThan">
      <formula>1</formula>
    </cfRule>
    <cfRule type="colorScale" priority="5524">
      <colorScale>
        <cfvo type="min"/>
        <cfvo type="max"/>
        <color rgb="FFFCFCFF"/>
        <color rgb="FF63BE7B"/>
      </colorScale>
    </cfRule>
    <cfRule type="colorScale" priority="55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8">
    <cfRule type="colorScale" priority="5526">
      <colorScale>
        <cfvo type="min"/>
        <cfvo type="max"/>
        <color rgb="FFFCFCFF"/>
        <color rgb="FF63BE7B"/>
      </colorScale>
    </cfRule>
    <cfRule type="colorScale" priority="55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8">
    <cfRule type="colorScale" priority="5528">
      <colorScale>
        <cfvo type="min"/>
        <cfvo type="max"/>
        <color rgb="FFFCFCFF"/>
        <color rgb="FF63BE7B"/>
      </colorScale>
    </cfRule>
    <cfRule type="colorScale" priority="5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8">
    <cfRule type="cellIs" dxfId="2" priority="5530" operator="greaterThan">
      <formula>1</formula>
    </cfRule>
    <cfRule type="colorScale" priority="5531">
      <colorScale>
        <cfvo type="min"/>
        <cfvo type="max"/>
        <color rgb="FFFCFCFF"/>
        <color rgb="FF63BE7B"/>
      </colorScale>
    </cfRule>
    <cfRule type="colorScale" priority="55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8">
    <cfRule type="colorScale" priority="5533">
      <colorScale>
        <cfvo type="min"/>
        <cfvo type="max"/>
        <color rgb="FFFCFCFF"/>
        <color rgb="FF63BE7B"/>
      </colorScale>
    </cfRule>
    <cfRule type="colorScale" priority="55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8">
    <cfRule type="colorScale" priority="5535">
      <colorScale>
        <cfvo type="min"/>
        <cfvo type="max"/>
        <color rgb="FFFCFCFF"/>
        <color rgb="FF63BE7B"/>
      </colorScale>
    </cfRule>
    <cfRule type="colorScale" priority="55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8">
    <cfRule type="cellIs" dxfId="2" priority="5537" operator="greaterThan">
      <formula>1</formula>
    </cfRule>
    <cfRule type="colorScale" priority="5538">
      <colorScale>
        <cfvo type="min"/>
        <cfvo type="max"/>
        <color rgb="FFFCFCFF"/>
        <color rgb="FF63BE7B"/>
      </colorScale>
    </cfRule>
    <cfRule type="colorScale" priority="55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8">
    <cfRule type="colorScale" priority="5540">
      <colorScale>
        <cfvo type="min"/>
        <cfvo type="max"/>
        <color rgb="FFFCFCFF"/>
        <color rgb="FF63BE7B"/>
      </colorScale>
    </cfRule>
    <cfRule type="colorScale" priority="55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8">
    <cfRule type="colorScale" priority="5542">
      <colorScale>
        <cfvo type="min"/>
        <cfvo type="max"/>
        <color rgb="FFFCFCFF"/>
        <color rgb="FF63BE7B"/>
      </colorScale>
    </cfRule>
    <cfRule type="colorScale" priority="55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8">
    <cfRule type="cellIs" dxfId="2" priority="5544" operator="greaterThan">
      <formula>1</formula>
    </cfRule>
    <cfRule type="colorScale" priority="5545">
      <colorScale>
        <cfvo type="min"/>
        <cfvo type="max"/>
        <color rgb="FFFCFCFF"/>
        <color rgb="FF63BE7B"/>
      </colorScale>
    </cfRule>
    <cfRule type="colorScale" priority="55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8">
    <cfRule type="colorScale" priority="5547">
      <colorScale>
        <cfvo type="min"/>
        <cfvo type="max"/>
        <color rgb="FFFCFCFF"/>
        <color rgb="FF63BE7B"/>
      </colorScale>
    </cfRule>
    <cfRule type="colorScale" priority="55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8">
    <cfRule type="colorScale" priority="5549">
      <colorScale>
        <cfvo type="min"/>
        <cfvo type="max"/>
        <color rgb="FFFCFCFF"/>
        <color rgb="FF63BE7B"/>
      </colorScale>
    </cfRule>
    <cfRule type="colorScale" priority="5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8">
    <cfRule type="cellIs" dxfId="2" priority="5551" operator="greaterThan">
      <formula>1</formula>
    </cfRule>
    <cfRule type="colorScale" priority="5552">
      <colorScale>
        <cfvo type="min"/>
        <cfvo type="max"/>
        <color rgb="FFFCFCFF"/>
        <color rgb="FF63BE7B"/>
      </colorScale>
    </cfRule>
    <cfRule type="colorScale" priority="55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8">
    <cfRule type="colorScale" priority="5554">
      <colorScale>
        <cfvo type="min"/>
        <cfvo type="max"/>
        <color rgb="FFFCFCFF"/>
        <color rgb="FF63BE7B"/>
      </colorScale>
    </cfRule>
    <cfRule type="colorScale" priority="55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8">
    <cfRule type="colorScale" priority="5556">
      <colorScale>
        <cfvo type="min"/>
        <cfvo type="max"/>
        <color rgb="FFFCFCFF"/>
        <color rgb="FF63BE7B"/>
      </colorScale>
    </cfRule>
    <cfRule type="colorScale" priority="55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8">
    <cfRule type="cellIs" dxfId="2" priority="5558" operator="greaterThan">
      <formula>1</formula>
    </cfRule>
    <cfRule type="colorScale" priority="5559">
      <colorScale>
        <cfvo type="min"/>
        <cfvo type="max"/>
        <color rgb="FFFCFCFF"/>
        <color rgb="FF63BE7B"/>
      </colorScale>
    </cfRule>
    <cfRule type="colorScale" priority="5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8">
    <cfRule type="colorScale" priority="5561">
      <colorScale>
        <cfvo type="min"/>
        <cfvo type="max"/>
        <color rgb="FFFCFCFF"/>
        <color rgb="FF63BE7B"/>
      </colorScale>
    </cfRule>
    <cfRule type="colorScale" priority="5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8">
    <cfRule type="colorScale" priority="5563">
      <colorScale>
        <cfvo type="min"/>
        <cfvo type="max"/>
        <color rgb="FFFCFCFF"/>
        <color rgb="FF63BE7B"/>
      </colorScale>
    </cfRule>
    <cfRule type="colorScale" priority="5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8">
    <cfRule type="cellIs" dxfId="2" priority="5565" operator="greaterThan">
      <formula>1</formula>
    </cfRule>
    <cfRule type="colorScale" priority="5566">
      <colorScale>
        <cfvo type="min"/>
        <cfvo type="max"/>
        <color rgb="FFFCFCFF"/>
        <color rgb="FF63BE7B"/>
      </colorScale>
    </cfRule>
    <cfRule type="colorScale" priority="5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8">
    <cfRule type="colorScale" priority="5568">
      <colorScale>
        <cfvo type="min"/>
        <cfvo type="max"/>
        <color rgb="FFFCFCFF"/>
        <color rgb="FF63BE7B"/>
      </colorScale>
    </cfRule>
    <cfRule type="colorScale" priority="55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8">
    <cfRule type="colorScale" priority="5570">
      <colorScale>
        <cfvo type="min"/>
        <cfvo type="max"/>
        <color rgb="FFFCFCFF"/>
        <color rgb="FF63BE7B"/>
      </colorScale>
    </cfRule>
    <cfRule type="colorScale" priority="55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8">
    <cfRule type="cellIs" dxfId="2" priority="5572" operator="greaterThan">
      <formula>1</formula>
    </cfRule>
    <cfRule type="colorScale" priority="5573">
      <colorScale>
        <cfvo type="min"/>
        <cfvo type="max"/>
        <color rgb="FFFCFCFF"/>
        <color rgb="FF63BE7B"/>
      </colorScale>
    </cfRule>
    <cfRule type="colorScale" priority="5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8">
    <cfRule type="colorScale" priority="5575">
      <colorScale>
        <cfvo type="min"/>
        <cfvo type="max"/>
        <color rgb="FFFCFCFF"/>
        <color rgb="FF63BE7B"/>
      </colorScale>
    </cfRule>
    <cfRule type="colorScale" priority="55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8">
    <cfRule type="colorScale" priority="5577">
      <colorScale>
        <cfvo type="min"/>
        <cfvo type="max"/>
        <color rgb="FFFCFCFF"/>
        <color rgb="FF63BE7B"/>
      </colorScale>
    </cfRule>
    <cfRule type="colorScale" priority="55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8">
    <cfRule type="cellIs" dxfId="2" priority="5579" operator="greaterThan">
      <formula>1</formula>
    </cfRule>
    <cfRule type="colorScale" priority="5580">
      <colorScale>
        <cfvo type="min"/>
        <cfvo type="max"/>
        <color rgb="FFFCFCFF"/>
        <color rgb="FF63BE7B"/>
      </colorScale>
    </cfRule>
    <cfRule type="colorScale" priority="5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8">
    <cfRule type="colorScale" priority="5582">
      <colorScale>
        <cfvo type="min"/>
        <cfvo type="max"/>
        <color rgb="FFFCFCFF"/>
        <color rgb="FF63BE7B"/>
      </colorScale>
    </cfRule>
    <cfRule type="colorScale" priority="55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8">
    <cfRule type="colorScale" priority="5584">
      <colorScale>
        <cfvo type="min"/>
        <cfvo type="max"/>
        <color rgb="FFFCFCFF"/>
        <color rgb="FF63BE7B"/>
      </colorScale>
    </cfRule>
    <cfRule type="colorScale" priority="55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8">
    <cfRule type="cellIs" dxfId="2" priority="5586" operator="greaterThan">
      <formula>1</formula>
    </cfRule>
    <cfRule type="colorScale" priority="5587">
      <colorScale>
        <cfvo type="min"/>
        <cfvo type="max"/>
        <color rgb="FFFCFCFF"/>
        <color rgb="FF63BE7B"/>
      </colorScale>
    </cfRule>
    <cfRule type="colorScale" priority="5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8">
    <cfRule type="colorScale" priority="5589">
      <colorScale>
        <cfvo type="min"/>
        <cfvo type="max"/>
        <color rgb="FFFCFCFF"/>
        <color rgb="FF63BE7B"/>
      </colorScale>
    </cfRule>
    <cfRule type="colorScale" priority="55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8">
    <cfRule type="colorScale" priority="5591">
      <colorScale>
        <cfvo type="min"/>
        <cfvo type="max"/>
        <color rgb="FFFCFCFF"/>
        <color rgb="FF63BE7B"/>
      </colorScale>
    </cfRule>
    <cfRule type="colorScale" priority="55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8">
    <cfRule type="cellIs" dxfId="2" priority="5593" operator="greaterThan">
      <formula>1</formula>
    </cfRule>
    <cfRule type="colorScale" priority="5594">
      <colorScale>
        <cfvo type="min"/>
        <cfvo type="max"/>
        <color rgb="FFFCFCFF"/>
        <color rgb="FF63BE7B"/>
      </colorScale>
    </cfRule>
    <cfRule type="colorScale" priority="5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8">
    <cfRule type="cellIs" dxfId="2" priority="5596" operator="greaterThan">
      <formula>1</formula>
    </cfRule>
    <cfRule type="colorScale" priority="5597">
      <colorScale>
        <cfvo type="min"/>
        <cfvo type="max"/>
        <color rgb="FFFCFCFF"/>
        <color rgb="FF63BE7B"/>
      </colorScale>
    </cfRule>
    <cfRule type="colorScale" priority="5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8:HY78">
    <cfRule type="colorScale" priority="5599">
      <colorScale>
        <cfvo type="min"/>
        <cfvo type="max"/>
        <color rgb="FFFCFCFF"/>
        <color rgb="FF63BE7B"/>
      </colorScale>
    </cfRule>
    <cfRule type="colorScale" priority="56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8">
    <cfRule type="colorScale" priority="5601">
      <colorScale>
        <cfvo type="min"/>
        <cfvo type="max"/>
        <color rgb="FFFCFCFF"/>
        <color rgb="FF63BE7B"/>
      </colorScale>
    </cfRule>
    <cfRule type="colorScale" priority="5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8">
    <cfRule type="colorScale" priority="5736">
      <colorScale>
        <cfvo type="min"/>
        <cfvo type="max"/>
        <color rgb="FFFCFCFF"/>
        <color rgb="FF63BE7B"/>
      </colorScale>
    </cfRule>
    <cfRule type="colorScale" priority="57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8">
    <cfRule type="cellIs" dxfId="2" priority="5603" operator="greaterThan">
      <formula>1</formula>
    </cfRule>
    <cfRule type="colorScale" priority="5604">
      <colorScale>
        <cfvo type="min"/>
        <cfvo type="max"/>
        <color rgb="FFFCFCFF"/>
        <color rgb="FF63BE7B"/>
      </colorScale>
    </cfRule>
    <cfRule type="colorScale" priority="5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8">
    <cfRule type="colorScale" priority="5606">
      <colorScale>
        <cfvo type="min"/>
        <cfvo type="max"/>
        <color rgb="FFFCFCFF"/>
        <color rgb="FF63BE7B"/>
      </colorScale>
    </cfRule>
    <cfRule type="colorScale" priority="5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8">
    <cfRule type="colorScale" priority="5732">
      <colorScale>
        <cfvo type="min"/>
        <cfvo type="max"/>
        <color rgb="FFFCFCFF"/>
        <color rgb="FF63BE7B"/>
      </colorScale>
    </cfRule>
    <cfRule type="colorScale" priority="57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8">
    <cfRule type="cellIs" dxfId="2" priority="5608" operator="greaterThan">
      <formula>1</formula>
    </cfRule>
    <cfRule type="colorScale" priority="5609">
      <colorScale>
        <cfvo type="min"/>
        <cfvo type="max"/>
        <color rgb="FFFCFCFF"/>
        <color rgb="FF63BE7B"/>
      </colorScale>
    </cfRule>
    <cfRule type="colorScale" priority="56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8">
    <cfRule type="colorScale" priority="5611">
      <colorScale>
        <cfvo type="min"/>
        <cfvo type="max"/>
        <color rgb="FFFCFCFF"/>
        <color rgb="FF63BE7B"/>
      </colorScale>
    </cfRule>
    <cfRule type="colorScale" priority="56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8">
    <cfRule type="colorScale" priority="5613">
      <colorScale>
        <cfvo type="min"/>
        <cfvo type="max"/>
        <color rgb="FFFCFCFF"/>
        <color rgb="FF63BE7B"/>
      </colorScale>
    </cfRule>
    <cfRule type="colorScale" priority="56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8">
    <cfRule type="cellIs" dxfId="2" priority="5615" operator="greaterThan">
      <formula>1</formula>
    </cfRule>
    <cfRule type="colorScale" priority="5616">
      <colorScale>
        <cfvo type="min"/>
        <cfvo type="max"/>
        <color rgb="FFFCFCFF"/>
        <color rgb="FF63BE7B"/>
      </colorScale>
    </cfRule>
    <cfRule type="colorScale" priority="56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8">
    <cfRule type="colorScale" priority="5618">
      <colorScale>
        <cfvo type="min"/>
        <cfvo type="max"/>
        <color rgb="FFFCFCFF"/>
        <color rgb="FF63BE7B"/>
      </colorScale>
    </cfRule>
    <cfRule type="colorScale" priority="56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8">
    <cfRule type="colorScale" priority="5620">
      <colorScale>
        <cfvo type="min"/>
        <cfvo type="max"/>
        <color rgb="FFFCFCFF"/>
        <color rgb="FF63BE7B"/>
      </colorScale>
    </cfRule>
    <cfRule type="colorScale" priority="56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8">
    <cfRule type="cellIs" dxfId="2" priority="5622" operator="greaterThan">
      <formula>1</formula>
    </cfRule>
    <cfRule type="colorScale" priority="5623">
      <colorScale>
        <cfvo type="min"/>
        <cfvo type="max"/>
        <color rgb="FFFCFCFF"/>
        <color rgb="FF63BE7B"/>
      </colorScale>
    </cfRule>
    <cfRule type="colorScale" priority="56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8">
    <cfRule type="colorScale" priority="5625">
      <colorScale>
        <cfvo type="min"/>
        <cfvo type="max"/>
        <color rgb="FFFCFCFF"/>
        <color rgb="FF63BE7B"/>
      </colorScale>
    </cfRule>
    <cfRule type="colorScale" priority="56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8">
    <cfRule type="colorScale" priority="5627">
      <colorScale>
        <cfvo type="min"/>
        <cfvo type="max"/>
        <color rgb="FFFCFCFF"/>
        <color rgb="FF63BE7B"/>
      </colorScale>
    </cfRule>
    <cfRule type="colorScale" priority="56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8">
    <cfRule type="cellIs" dxfId="2" priority="5629" operator="greaterThan">
      <formula>1</formula>
    </cfRule>
    <cfRule type="colorScale" priority="5630">
      <colorScale>
        <cfvo type="min"/>
        <cfvo type="max"/>
        <color rgb="FFFCFCFF"/>
        <color rgb="FF63BE7B"/>
      </colorScale>
    </cfRule>
    <cfRule type="colorScale" priority="56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8">
    <cfRule type="colorScale" priority="5632">
      <colorScale>
        <cfvo type="min"/>
        <cfvo type="max"/>
        <color rgb="FFFCFCFF"/>
        <color rgb="FF63BE7B"/>
      </colorScale>
    </cfRule>
    <cfRule type="colorScale" priority="56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8">
    <cfRule type="colorScale" priority="5634">
      <colorScale>
        <cfvo type="min"/>
        <cfvo type="max"/>
        <color rgb="FFFCFCFF"/>
        <color rgb="FF63BE7B"/>
      </colorScale>
    </cfRule>
    <cfRule type="colorScale" priority="56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8">
    <cfRule type="cellIs" dxfId="2" priority="5636" operator="greaterThan">
      <formula>1</formula>
    </cfRule>
    <cfRule type="colorScale" priority="5637">
      <colorScale>
        <cfvo type="min"/>
        <cfvo type="max"/>
        <color rgb="FFFCFCFF"/>
        <color rgb="FF63BE7B"/>
      </colorScale>
    </cfRule>
    <cfRule type="colorScale" priority="56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8">
    <cfRule type="colorScale" priority="5639">
      <colorScale>
        <cfvo type="min"/>
        <cfvo type="max"/>
        <color rgb="FFFCFCFF"/>
        <color rgb="FF63BE7B"/>
      </colorScale>
    </cfRule>
    <cfRule type="colorScale" priority="56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8">
    <cfRule type="colorScale" priority="5641">
      <colorScale>
        <cfvo type="min"/>
        <cfvo type="max"/>
        <color rgb="FFFCFCFF"/>
        <color rgb="FF63BE7B"/>
      </colorScale>
    </cfRule>
    <cfRule type="colorScale" priority="56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8">
    <cfRule type="cellIs" dxfId="2" priority="5643" operator="greaterThan">
      <formula>1</formula>
    </cfRule>
    <cfRule type="colorScale" priority="5644">
      <colorScale>
        <cfvo type="min"/>
        <cfvo type="max"/>
        <color rgb="FFFCFCFF"/>
        <color rgb="FF63BE7B"/>
      </colorScale>
    </cfRule>
    <cfRule type="colorScale" priority="56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8">
    <cfRule type="colorScale" priority="5646">
      <colorScale>
        <cfvo type="min"/>
        <cfvo type="max"/>
        <color rgb="FFFCFCFF"/>
        <color rgb="FF63BE7B"/>
      </colorScale>
    </cfRule>
    <cfRule type="colorScale" priority="56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8">
    <cfRule type="colorScale" priority="5648">
      <colorScale>
        <cfvo type="min"/>
        <cfvo type="max"/>
        <color rgb="FFFCFCFF"/>
        <color rgb="FF63BE7B"/>
      </colorScale>
    </cfRule>
    <cfRule type="colorScale" priority="56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8">
    <cfRule type="cellIs" dxfId="2" priority="5650" operator="greaterThan">
      <formula>1</formula>
    </cfRule>
    <cfRule type="colorScale" priority="5651">
      <colorScale>
        <cfvo type="min"/>
        <cfvo type="max"/>
        <color rgb="FFFCFCFF"/>
        <color rgb="FF63BE7B"/>
      </colorScale>
    </cfRule>
    <cfRule type="colorScale" priority="56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8">
    <cfRule type="colorScale" priority="5653">
      <colorScale>
        <cfvo type="min"/>
        <cfvo type="max"/>
        <color rgb="FFFCFCFF"/>
        <color rgb="FF63BE7B"/>
      </colorScale>
    </cfRule>
    <cfRule type="colorScale" priority="56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8">
    <cfRule type="colorScale" priority="5655">
      <colorScale>
        <cfvo type="min"/>
        <cfvo type="max"/>
        <color rgb="FFFCFCFF"/>
        <color rgb="FF63BE7B"/>
      </colorScale>
    </cfRule>
    <cfRule type="colorScale" priority="56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8">
    <cfRule type="cellIs" dxfId="2" priority="5657" operator="greaterThan">
      <formula>1</formula>
    </cfRule>
    <cfRule type="colorScale" priority="5658">
      <colorScale>
        <cfvo type="min"/>
        <cfvo type="max"/>
        <color rgb="FFFCFCFF"/>
        <color rgb="FF63BE7B"/>
      </colorScale>
    </cfRule>
    <cfRule type="colorScale" priority="56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8">
    <cfRule type="colorScale" priority="5660">
      <colorScale>
        <cfvo type="min"/>
        <cfvo type="max"/>
        <color rgb="FFFCFCFF"/>
        <color rgb="FF63BE7B"/>
      </colorScale>
    </cfRule>
    <cfRule type="colorScale" priority="56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8">
    <cfRule type="colorScale" priority="5662">
      <colorScale>
        <cfvo type="min"/>
        <cfvo type="max"/>
        <color rgb="FFFCFCFF"/>
        <color rgb="FF63BE7B"/>
      </colorScale>
    </cfRule>
    <cfRule type="colorScale" priority="56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8">
    <cfRule type="cellIs" dxfId="2" priority="5664" operator="greaterThan">
      <formula>1</formula>
    </cfRule>
    <cfRule type="colorScale" priority="5665">
      <colorScale>
        <cfvo type="min"/>
        <cfvo type="max"/>
        <color rgb="FFFCFCFF"/>
        <color rgb="FF63BE7B"/>
      </colorScale>
    </cfRule>
    <cfRule type="colorScale" priority="56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8">
    <cfRule type="colorScale" priority="5667">
      <colorScale>
        <cfvo type="min"/>
        <cfvo type="max"/>
        <color rgb="FFFCFCFF"/>
        <color rgb="FF63BE7B"/>
      </colorScale>
    </cfRule>
    <cfRule type="colorScale" priority="56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8">
    <cfRule type="colorScale" priority="5669">
      <colorScale>
        <cfvo type="min"/>
        <cfvo type="max"/>
        <color rgb="FFFCFCFF"/>
        <color rgb="FF63BE7B"/>
      </colorScale>
    </cfRule>
    <cfRule type="colorScale" priority="56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8">
    <cfRule type="cellIs" dxfId="2" priority="5671" operator="greaterThan">
      <formula>1</formula>
    </cfRule>
    <cfRule type="colorScale" priority="5672">
      <colorScale>
        <cfvo type="min"/>
        <cfvo type="max"/>
        <color rgb="FFFCFCFF"/>
        <color rgb="FF63BE7B"/>
      </colorScale>
    </cfRule>
    <cfRule type="colorScale" priority="56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8">
    <cfRule type="colorScale" priority="5674">
      <colorScale>
        <cfvo type="min"/>
        <cfvo type="max"/>
        <color rgb="FFFCFCFF"/>
        <color rgb="FF63BE7B"/>
      </colorScale>
    </cfRule>
    <cfRule type="colorScale" priority="56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8">
    <cfRule type="colorScale" priority="5676">
      <colorScale>
        <cfvo type="min"/>
        <cfvo type="max"/>
        <color rgb="FFFCFCFF"/>
        <color rgb="FF63BE7B"/>
      </colorScale>
    </cfRule>
    <cfRule type="colorScale" priority="5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8">
    <cfRule type="cellIs" dxfId="2" priority="5678" operator="greaterThan">
      <formula>1</formula>
    </cfRule>
    <cfRule type="colorScale" priority="5679">
      <colorScale>
        <cfvo type="min"/>
        <cfvo type="max"/>
        <color rgb="FFFCFCFF"/>
        <color rgb="FF63BE7B"/>
      </colorScale>
    </cfRule>
    <cfRule type="colorScale" priority="56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8">
    <cfRule type="colorScale" priority="5681">
      <colorScale>
        <cfvo type="min"/>
        <cfvo type="max"/>
        <color rgb="FFFCFCFF"/>
        <color rgb="FF63BE7B"/>
      </colorScale>
    </cfRule>
    <cfRule type="colorScale" priority="56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8">
    <cfRule type="colorScale" priority="5683">
      <colorScale>
        <cfvo type="min"/>
        <cfvo type="max"/>
        <color rgb="FFFCFCFF"/>
        <color rgb="FF63BE7B"/>
      </colorScale>
    </cfRule>
    <cfRule type="colorScale" priority="56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8">
    <cfRule type="cellIs" dxfId="2" priority="5685" operator="greaterThan">
      <formula>1</formula>
    </cfRule>
    <cfRule type="colorScale" priority="5686">
      <colorScale>
        <cfvo type="min"/>
        <cfvo type="max"/>
        <color rgb="FFFCFCFF"/>
        <color rgb="FF63BE7B"/>
      </colorScale>
    </cfRule>
    <cfRule type="colorScale" priority="56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8">
    <cfRule type="colorScale" priority="5688">
      <colorScale>
        <cfvo type="min"/>
        <cfvo type="max"/>
        <color rgb="FFFCFCFF"/>
        <color rgb="FF63BE7B"/>
      </colorScale>
    </cfRule>
    <cfRule type="colorScale" priority="56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8">
    <cfRule type="colorScale" priority="5690">
      <colorScale>
        <cfvo type="min"/>
        <cfvo type="max"/>
        <color rgb="FFFCFCFF"/>
        <color rgb="FF63BE7B"/>
      </colorScale>
    </cfRule>
    <cfRule type="colorScale" priority="56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8">
    <cfRule type="cellIs" dxfId="2" priority="5692" operator="greaterThan">
      <formula>1</formula>
    </cfRule>
    <cfRule type="colorScale" priority="5693">
      <colorScale>
        <cfvo type="min"/>
        <cfvo type="max"/>
        <color rgb="FFFCFCFF"/>
        <color rgb="FF63BE7B"/>
      </colorScale>
    </cfRule>
    <cfRule type="colorScale" priority="56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8">
    <cfRule type="colorScale" priority="5695">
      <colorScale>
        <cfvo type="min"/>
        <cfvo type="max"/>
        <color rgb="FFFCFCFF"/>
        <color rgb="FF63BE7B"/>
      </colorScale>
    </cfRule>
    <cfRule type="colorScale" priority="56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8">
    <cfRule type="colorScale" priority="5697">
      <colorScale>
        <cfvo type="min"/>
        <cfvo type="max"/>
        <color rgb="FFFCFCFF"/>
        <color rgb="FF63BE7B"/>
      </colorScale>
    </cfRule>
    <cfRule type="colorScale" priority="56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8">
    <cfRule type="cellIs" dxfId="2" priority="5699" operator="greaterThan">
      <formula>1</formula>
    </cfRule>
    <cfRule type="colorScale" priority="5700">
      <colorScale>
        <cfvo type="min"/>
        <cfvo type="max"/>
        <color rgb="FFFCFCFF"/>
        <color rgb="FF63BE7B"/>
      </colorScale>
    </cfRule>
    <cfRule type="colorScale" priority="57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8">
    <cfRule type="colorScale" priority="5702">
      <colorScale>
        <cfvo type="min"/>
        <cfvo type="max"/>
        <color rgb="FFFCFCFF"/>
        <color rgb="FF63BE7B"/>
      </colorScale>
    </cfRule>
    <cfRule type="colorScale" priority="57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8">
    <cfRule type="colorScale" priority="5704">
      <colorScale>
        <cfvo type="min"/>
        <cfvo type="max"/>
        <color rgb="FFFCFCFF"/>
        <color rgb="FF63BE7B"/>
      </colorScale>
    </cfRule>
    <cfRule type="colorScale" priority="57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8">
    <cfRule type="cellIs" dxfId="2" priority="5706" operator="greaterThan">
      <formula>1</formula>
    </cfRule>
    <cfRule type="colorScale" priority="5707">
      <colorScale>
        <cfvo type="min"/>
        <cfvo type="max"/>
        <color rgb="FFFCFCFF"/>
        <color rgb="FF63BE7B"/>
      </colorScale>
    </cfRule>
    <cfRule type="colorScale" priority="5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8">
    <cfRule type="colorScale" priority="5709">
      <colorScale>
        <cfvo type="min"/>
        <cfvo type="max"/>
        <color rgb="FFFCFCFF"/>
        <color rgb="FF63BE7B"/>
      </colorScale>
    </cfRule>
    <cfRule type="colorScale" priority="57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8">
    <cfRule type="colorScale" priority="5711">
      <colorScale>
        <cfvo type="min"/>
        <cfvo type="max"/>
        <color rgb="FFFCFCFF"/>
        <color rgb="FF63BE7B"/>
      </colorScale>
    </cfRule>
    <cfRule type="colorScale" priority="57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8">
    <cfRule type="cellIs" dxfId="2" priority="5713" operator="greaterThan">
      <formula>1</formula>
    </cfRule>
    <cfRule type="colorScale" priority="5714">
      <colorScale>
        <cfvo type="min"/>
        <cfvo type="max"/>
        <color rgb="FFFCFCFF"/>
        <color rgb="FF63BE7B"/>
      </colorScale>
    </cfRule>
    <cfRule type="colorScale" priority="5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8">
    <cfRule type="colorScale" priority="5716">
      <colorScale>
        <cfvo type="min"/>
        <cfvo type="max"/>
        <color rgb="FFFCFCFF"/>
        <color rgb="FF63BE7B"/>
      </colorScale>
    </cfRule>
    <cfRule type="colorScale" priority="57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8">
    <cfRule type="colorScale" priority="5718">
      <colorScale>
        <cfvo type="min"/>
        <cfvo type="max"/>
        <color rgb="FFFCFCFF"/>
        <color rgb="FF63BE7B"/>
      </colorScale>
    </cfRule>
    <cfRule type="colorScale" priority="5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8">
    <cfRule type="cellIs" dxfId="2" priority="5720" operator="greaterThan">
      <formula>1</formula>
    </cfRule>
    <cfRule type="colorScale" priority="5721">
      <colorScale>
        <cfvo type="min"/>
        <cfvo type="max"/>
        <color rgb="FFFCFCFF"/>
        <color rgb="FF63BE7B"/>
      </colorScale>
    </cfRule>
    <cfRule type="colorScale" priority="57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8">
    <cfRule type="colorScale" priority="5723">
      <colorScale>
        <cfvo type="min"/>
        <cfvo type="max"/>
        <color rgb="FFFCFCFF"/>
        <color rgb="FF63BE7B"/>
      </colorScale>
    </cfRule>
    <cfRule type="colorScale" priority="57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8">
    <cfRule type="colorScale" priority="5725">
      <colorScale>
        <cfvo type="min"/>
        <cfvo type="max"/>
        <color rgb="FFFCFCFF"/>
        <color rgb="FF63BE7B"/>
      </colorScale>
    </cfRule>
    <cfRule type="colorScale" priority="57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8">
    <cfRule type="cellIs" dxfId="2" priority="5727" operator="greaterThan">
      <formula>1</formula>
    </cfRule>
    <cfRule type="colorScale" priority="5728">
      <colorScale>
        <cfvo type="min"/>
        <cfvo type="max"/>
        <color rgb="FFFCFCFF"/>
        <color rgb="FF63BE7B"/>
      </colorScale>
    </cfRule>
    <cfRule type="colorScale" priority="5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78:LF78">
    <cfRule type="containsText" dxfId="0" priority="5454" operator="between" text=" ">
      <formula>NOT(ISERROR(SEARCH(" ",KF78)))</formula>
    </cfRule>
    <cfRule type="containsText" dxfId="1" priority="5455" operator="between" text=" ">
      <formula>NOT(ISERROR(SEARCH(" ",KF78)))</formula>
    </cfRule>
  </conditionalFormatting>
  <conditionalFormatting sqref="KI78:LB78">
    <cfRule type="cellIs" dxfId="2" priority="5421" operator="greaterThan">
      <formula>0.31</formula>
    </cfRule>
    <cfRule type="cellIs" dxfId="2" priority="5422" operator="greaterThan">
      <formula>0.31</formula>
    </cfRule>
    <cfRule type="cellIs" dxfId="2" priority="5423" operator="greaterThan">
      <formula>0.31</formula>
    </cfRule>
    <cfRule type="cellIs" dxfId="2" priority="5424" operator="greaterThan">
      <formula>0.3</formula>
    </cfRule>
    <cfRule type="cellIs" dxfId="2" priority="5425" operator="greaterThan">
      <formula>1</formula>
    </cfRule>
    <cfRule type="cellIs" dxfId="5" priority="5426" operator="equal">
      <formula>0</formula>
    </cfRule>
  </conditionalFormatting>
  <conditionalFormatting sqref="LH78:LI78">
    <cfRule type="containsText" dxfId="0" priority="4959" operator="between" text=" ">
      <formula>NOT(ISERROR(SEARCH(" ",LH78)))</formula>
    </cfRule>
    <cfRule type="containsText" dxfId="1" priority="4960" operator="between" text=" ">
      <formula>NOT(ISERROR(SEARCH(" ",LH78)))</formula>
    </cfRule>
  </conditionalFormatting>
  <conditionalFormatting sqref="G79">
    <cfRule type="containsText" dxfId="0" priority="5069" operator="between" text=" ">
      <formula>NOT(ISERROR(SEARCH(" ",G79)))</formula>
    </cfRule>
    <cfRule type="containsText" dxfId="1" priority="5070" operator="between" text=" ">
      <formula>NOT(ISERROR(SEARCH(" ",G79)))</formula>
    </cfRule>
  </conditionalFormatting>
  <conditionalFormatting sqref="H79">
    <cfRule type="containsText" dxfId="0" priority="5395" operator="between" text=" ">
      <formula>NOT(ISERROR(SEARCH(" ",H79)))</formula>
    </cfRule>
    <cfRule type="containsText" dxfId="1" priority="5396" operator="between" text=" ">
      <formula>NOT(ISERROR(SEARCH(" ",H79)))</formula>
    </cfRule>
  </conditionalFormatting>
  <conditionalFormatting sqref="X79">
    <cfRule type="colorScale" priority="5112">
      <colorScale>
        <cfvo type="min"/>
        <cfvo type="max"/>
        <color rgb="FFFCFCFF"/>
        <color rgb="FF63BE7B"/>
      </colorScale>
    </cfRule>
    <cfRule type="colorScale" priority="5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79">
    <cfRule type="cellIs" dxfId="2" priority="5094" operator="greaterThan">
      <formula>1</formula>
    </cfRule>
    <cfRule type="containsText" dxfId="0" priority="5095" operator="between" text=" ">
      <formula>NOT(ISERROR(SEARCH(" ",AE79)))</formula>
    </cfRule>
    <cfRule type="containsText" dxfId="1" priority="5096" operator="between" text=" ">
      <formula>NOT(ISERROR(SEARCH(" ",AE79)))</formula>
    </cfRule>
  </conditionalFormatting>
  <conditionalFormatting sqref="AJ79">
    <cfRule type="cellIs" dxfId="4" priority="5025" operator="equal">
      <formula>0</formula>
    </cfRule>
    <cfRule type="cellIs" dxfId="2" priority="5026" operator="equal">
      <formula>0</formula>
    </cfRule>
    <cfRule type="cellIs" dxfId="2" priority="5027" operator="greaterThan">
      <formula>1</formula>
    </cfRule>
    <cfRule type="containsText" dxfId="0" priority="5028" operator="between" text=" ">
      <formula>NOT(ISERROR(SEARCH(" ",AJ79)))</formula>
    </cfRule>
    <cfRule type="containsText" dxfId="1" priority="5029" operator="between" text=" ">
      <formula>NOT(ISERROR(SEARCH(" ",AJ79)))</formula>
    </cfRule>
  </conditionalFormatting>
  <conditionalFormatting sqref="AK79">
    <cfRule type="cellIs" dxfId="4" priority="5020" operator="equal">
      <formula>0</formula>
    </cfRule>
    <cfRule type="cellIs" dxfId="2" priority="5021" operator="equal">
      <formula>0</formula>
    </cfRule>
    <cfRule type="cellIs" dxfId="2" priority="5022" operator="greaterThan">
      <formula>1</formula>
    </cfRule>
    <cfRule type="containsText" dxfId="0" priority="5023" operator="between" text=" ">
      <formula>NOT(ISERROR(SEARCH(" ",AK79)))</formula>
    </cfRule>
    <cfRule type="containsText" dxfId="1" priority="5024" operator="between" text=" ">
      <formula>NOT(ISERROR(SEARCH(" ",AK79)))</formula>
    </cfRule>
  </conditionalFormatting>
  <conditionalFormatting sqref="AL79">
    <cfRule type="cellIs" dxfId="4" priority="5015" operator="equal">
      <formula>0</formula>
    </cfRule>
    <cfRule type="cellIs" dxfId="2" priority="5016" operator="equal">
      <formula>0</formula>
    </cfRule>
    <cfRule type="cellIs" dxfId="2" priority="5017" operator="greaterThan">
      <formula>1</formula>
    </cfRule>
    <cfRule type="containsText" dxfId="0" priority="5018" operator="between" text=" ">
      <formula>NOT(ISERROR(SEARCH(" ",AL79)))</formula>
    </cfRule>
    <cfRule type="containsText" dxfId="1" priority="5019" operator="between" text=" ">
      <formula>NOT(ISERROR(SEARCH(" ",AL79)))</formula>
    </cfRule>
  </conditionalFormatting>
  <conditionalFormatting sqref="AN79:AS79">
    <cfRule type="cellIs" dxfId="4" priority="5083" operator="equal">
      <formula>0</formula>
    </cfRule>
    <cfRule type="containsText" dxfId="0" priority="5090" operator="between" text=" ">
      <formula>NOT(ISERROR(SEARCH(" ",AN79)))</formula>
    </cfRule>
    <cfRule type="containsText" dxfId="1" priority="5091" operator="between" text=" ">
      <formula>NOT(ISERROR(SEARCH(" ",AN79)))</formula>
    </cfRule>
  </conditionalFormatting>
  <conditionalFormatting sqref="AU79">
    <cfRule type="cellIs" dxfId="4" priority="5053" operator="equal">
      <formula>0</formula>
    </cfRule>
    <cfRule type="containsText" dxfId="0" priority="5054" operator="between" text=" ">
      <formula>NOT(ISERROR(SEARCH(" ",AU79)))</formula>
    </cfRule>
    <cfRule type="containsText" dxfId="1" priority="5055" operator="between" text=" ">
      <formula>NOT(ISERROR(SEARCH(" ",AU79)))</formula>
    </cfRule>
  </conditionalFormatting>
  <conditionalFormatting sqref="AV79">
    <cfRule type="cellIs" dxfId="4" priority="5394" operator="equal">
      <formula>0</formula>
    </cfRule>
    <cfRule type="containsText" dxfId="0" priority="5397" operator="between" text=" ">
      <formula>NOT(ISERROR(SEARCH(" ",AV79)))</formula>
    </cfRule>
    <cfRule type="containsText" dxfId="1" priority="5398" operator="between" text=" ">
      <formula>NOT(ISERROR(SEARCH(" ",AV79)))</formula>
    </cfRule>
  </conditionalFormatting>
  <conditionalFormatting sqref="AW79">
    <cfRule type="cellIs" dxfId="2" priority="5097" operator="greaterThan">
      <formula>1</formula>
    </cfRule>
    <cfRule type="containsText" dxfId="0" priority="5098" operator="between" text=" ">
      <formula>NOT(ISERROR(SEARCH(" ",AW79)))</formula>
    </cfRule>
    <cfRule type="containsText" dxfId="1" priority="5099" operator="between" text=" ">
      <formula>NOT(ISERROR(SEARCH(" ",AW79)))</formula>
    </cfRule>
  </conditionalFormatting>
  <conditionalFormatting sqref="AX79">
    <cfRule type="containsText" dxfId="0" priority="5390" operator="between" text=" ">
      <formula>NOT(ISERROR(SEARCH(" ",AX79)))</formula>
    </cfRule>
    <cfRule type="containsText" dxfId="1" priority="5391" operator="between" text=" ">
      <formula>NOT(ISERROR(SEARCH(" ",AX79)))</formula>
    </cfRule>
  </conditionalFormatting>
  <conditionalFormatting sqref="AY79">
    <cfRule type="containsText" dxfId="0" priority="5755" operator="between" text=" ">
      <formula>NOT(ISERROR(SEARCH(" ",AY79)))</formula>
    </cfRule>
    <cfRule type="containsText" dxfId="1" priority="5756" operator="between" text=" ">
      <formula>NOT(ISERROR(SEARCH(" ",AY79)))</formula>
    </cfRule>
  </conditionalFormatting>
  <conditionalFormatting sqref="AZ79">
    <cfRule type="containsText" dxfId="0" priority="5392" operator="between" text=" ">
      <formula>NOT(ISERROR(SEARCH(" ",AZ79)))</formula>
    </cfRule>
    <cfRule type="containsText" dxfId="1" priority="5393" operator="between" text=" ">
      <formula>NOT(ISERROR(SEARCH(" ",AZ79)))</formula>
    </cfRule>
  </conditionalFormatting>
  <conditionalFormatting sqref="BE79:BF79">
    <cfRule type="containsText" dxfId="0" priority="5088" operator="between" text=" ">
      <formula>NOT(ISERROR(SEARCH(" ",BE79)))</formula>
    </cfRule>
    <cfRule type="containsText" dxfId="1" priority="5089" operator="between" text=" ">
      <formula>NOT(ISERROR(SEARCH(" ",BE79)))</formula>
    </cfRule>
  </conditionalFormatting>
  <conditionalFormatting sqref="BH79:BI79">
    <cfRule type="containsText" dxfId="0" priority="5092" operator="between" text=" ">
      <formula>NOT(ISERROR(SEARCH(" ",BH79)))</formula>
    </cfRule>
    <cfRule type="containsText" dxfId="1" priority="5093" operator="between" text=" ">
      <formula>NOT(ISERROR(SEARCH(" ",BH79)))</formula>
    </cfRule>
  </conditionalFormatting>
  <conditionalFormatting sqref="BJ79">
    <cfRule type="containsText" dxfId="0" priority="5100" operator="between" text=" ">
      <formula>NOT(ISERROR(SEARCH(" ",BJ79)))</formula>
    </cfRule>
    <cfRule type="containsText" dxfId="1" priority="5101" operator="between" text=" ">
      <formula>NOT(ISERROR(SEARCH(" ",BJ79)))</formula>
    </cfRule>
  </conditionalFormatting>
  <conditionalFormatting sqref="BL79">
    <cfRule type="containsText" dxfId="0" priority="5066" operator="between" text=" ">
      <formula>NOT(ISERROR(SEARCH(" ",BL79)))</formula>
    </cfRule>
    <cfRule type="containsText" dxfId="1" priority="5067" operator="between" text=" ">
      <formula>NOT(ISERROR(SEARCH(" ",BL79)))</formula>
    </cfRule>
  </conditionalFormatting>
  <conditionalFormatting sqref="BQ79">
    <cfRule type="containsText" dxfId="0" priority="5056" operator="between" text=" ">
      <formula>NOT(ISERROR(SEARCH(" ",BQ79)))</formula>
    </cfRule>
    <cfRule type="containsText" dxfId="1" priority="5057" operator="between" text=" ">
      <formula>NOT(ISERROR(SEARCH(" ",BQ79)))</formula>
    </cfRule>
  </conditionalFormatting>
  <conditionalFormatting sqref="BR79">
    <cfRule type="containsText" dxfId="0" priority="5013" operator="between" text=" ">
      <formula>NOT(ISERROR(SEARCH(" ",BR79)))</formula>
    </cfRule>
    <cfRule type="containsText" dxfId="1" priority="5014" operator="between" text=" ">
      <formula>NOT(ISERROR(SEARCH(" ",BR79)))</formula>
    </cfRule>
  </conditionalFormatting>
  <conditionalFormatting sqref="BT79">
    <cfRule type="containsText" dxfId="0" priority="5086" operator="between" text=" ">
      <formula>NOT(ISERROR(SEARCH(" ",BT79)))</formula>
    </cfRule>
    <cfRule type="containsText" dxfId="1" priority="5087" operator="between" text=" ">
      <formula>NOT(ISERROR(SEARCH(" ",BT79)))</formula>
    </cfRule>
  </conditionalFormatting>
  <conditionalFormatting sqref="BU79">
    <cfRule type="containsText" dxfId="0" priority="5062" operator="between" text=" ">
      <formula>NOT(ISERROR(SEARCH(" ",BU79)))</formula>
    </cfRule>
    <cfRule type="containsText" dxfId="1" priority="5063" operator="between" text=" ">
      <formula>NOT(ISERROR(SEARCH(" ",BU79)))</formula>
    </cfRule>
  </conditionalFormatting>
  <conditionalFormatting sqref="BV79">
    <cfRule type="containsText" dxfId="0" priority="5064" operator="between" text=" ">
      <formula>NOT(ISERROR(SEARCH(" ",BV79)))</formula>
    </cfRule>
    <cfRule type="containsText" dxfId="1" priority="5065" operator="between" text=" ">
      <formula>NOT(ISERROR(SEARCH(" ",BV79)))</formula>
    </cfRule>
  </conditionalFormatting>
  <conditionalFormatting sqref="BY79">
    <cfRule type="containsText" dxfId="0" priority="5401" operator="between" text=" ">
      <formula>NOT(ISERROR(SEARCH(" ",BY79)))</formula>
    </cfRule>
    <cfRule type="containsText" dxfId="1" priority="5402" operator="between" text=" ">
      <formula>NOT(ISERROR(SEARCH(" ",BY79)))</formula>
    </cfRule>
  </conditionalFormatting>
  <conditionalFormatting sqref="CO79">
    <cfRule type="containsText" dxfId="0" priority="612" operator="between" text=" ">
      <formula>NOT(ISERROR(SEARCH(" ",CO79)))</formula>
    </cfRule>
  </conditionalFormatting>
  <conditionalFormatting sqref="CP79">
    <cfRule type="containsText" dxfId="0" priority="53" operator="between" text=" ">
      <formula>NOT(ISERROR(SEARCH(" ",CP79)))</formula>
    </cfRule>
  </conditionalFormatting>
  <conditionalFormatting sqref="CQ79">
    <cfRule type="containsText" dxfId="0" priority="565" operator="between" text=" ">
      <formula>NOT(ISERROR(SEARCH(" ",CQ79)))</formula>
    </cfRule>
  </conditionalFormatting>
  <conditionalFormatting sqref="CS79">
    <cfRule type="cellIs" dxfId="2" priority="5050" operator="equal">
      <formula>1</formula>
    </cfRule>
  </conditionalFormatting>
  <conditionalFormatting sqref="DG79:DI79">
    <cfRule type="cellIs" dxfId="2" priority="913" operator="equal">
      <formula>1</formula>
    </cfRule>
  </conditionalFormatting>
  <conditionalFormatting sqref="DJ79">
    <cfRule type="cellIs" dxfId="2" priority="914" operator="equal">
      <formula>1</formula>
    </cfRule>
  </conditionalFormatting>
  <conditionalFormatting sqref="DT79">
    <cfRule type="cellIs" dxfId="2" priority="819" operator="equal">
      <formula>1</formula>
    </cfRule>
  </conditionalFormatting>
  <conditionalFormatting sqref="DX79">
    <cfRule type="containsText" dxfId="0" priority="5058" operator="between" text=" ">
      <formula>NOT(ISERROR(SEARCH(" ",DX79)))</formula>
    </cfRule>
    <cfRule type="containsText" dxfId="1" priority="5059" operator="between" text=" ">
      <formula>NOT(ISERROR(SEARCH(" ",DX79)))</formula>
    </cfRule>
    <cfRule type="containsText" dxfId="0" priority="5060" operator="between" text=" ">
      <formula>NOT(ISERROR(SEARCH(" ",DX79)))</formula>
    </cfRule>
    <cfRule type="containsText" dxfId="1" priority="5061" operator="between" text=" ">
      <formula>NOT(ISERROR(SEARCH(" ",DX79)))</formula>
    </cfRule>
  </conditionalFormatting>
  <conditionalFormatting sqref="EA79:EJ79">
    <cfRule type="containsText" dxfId="0" priority="5084" operator="between" text=" ">
      <formula>NOT(ISERROR(SEARCH(" ",EA79)))</formula>
    </cfRule>
    <cfRule type="containsText" dxfId="1" priority="5085" operator="between" text=" ">
      <formula>NOT(ISERROR(SEARCH(" ",EA79)))</formula>
    </cfRule>
  </conditionalFormatting>
  <conditionalFormatting sqref="EL79">
    <cfRule type="cellIs" dxfId="2" priority="5072" operator="equal">
      <formula>0</formula>
    </cfRule>
  </conditionalFormatting>
  <conditionalFormatting sqref="FG79">
    <cfRule type="cellIs" dxfId="2" priority="5114" operator="greaterThan">
      <formula>1</formula>
    </cfRule>
    <cfRule type="colorScale" priority="5115">
      <colorScale>
        <cfvo type="min"/>
        <cfvo type="max"/>
        <color rgb="FFFCFCFF"/>
        <color rgb="FF63BE7B"/>
      </colorScale>
    </cfRule>
    <cfRule type="colorScale" priority="5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79">
    <cfRule type="colorScale" priority="5081">
      <colorScale>
        <cfvo type="min"/>
        <cfvo type="max"/>
        <color rgb="FFFCFCFF"/>
        <color rgb="FF63BE7B"/>
      </colorScale>
    </cfRule>
    <cfRule type="colorScale" priority="50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79:FJ79">
    <cfRule type="colorScale" priority="5117">
      <colorScale>
        <cfvo type="min"/>
        <cfvo type="max"/>
        <color rgb="FFFCFCFF"/>
        <color rgb="FF63BE7B"/>
      </colorScale>
    </cfRule>
    <cfRule type="colorScale" priority="51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79">
    <cfRule type="colorScale" priority="5119">
      <colorScale>
        <cfvo type="min"/>
        <cfvo type="max"/>
        <color rgb="FFFCFCFF"/>
        <color rgb="FF63BE7B"/>
      </colorScale>
    </cfRule>
    <cfRule type="colorScale" priority="5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79">
    <cfRule type="colorScale" priority="5386">
      <colorScale>
        <cfvo type="min"/>
        <cfvo type="max"/>
        <color rgb="FFFCFCFF"/>
        <color rgb="FF63BE7B"/>
      </colorScale>
    </cfRule>
    <cfRule type="colorScale" priority="53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79">
    <cfRule type="cellIs" dxfId="2" priority="5121" operator="greaterThan">
      <formula>1</formula>
    </cfRule>
    <cfRule type="colorScale" priority="5122">
      <colorScale>
        <cfvo type="min"/>
        <cfvo type="max"/>
        <color rgb="FFFCFCFF"/>
        <color rgb="FF63BE7B"/>
      </colorScale>
    </cfRule>
    <cfRule type="colorScale" priority="51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79">
    <cfRule type="colorScale" priority="5124">
      <colorScale>
        <cfvo type="min"/>
        <cfvo type="max"/>
        <color rgb="FFFCFCFF"/>
        <color rgb="FF63BE7B"/>
      </colorScale>
    </cfRule>
    <cfRule type="colorScale" priority="51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79">
    <cfRule type="colorScale" priority="5382">
      <colorScale>
        <cfvo type="min"/>
        <cfvo type="max"/>
        <color rgb="FFFCFCFF"/>
        <color rgb="FF63BE7B"/>
      </colorScale>
    </cfRule>
    <cfRule type="colorScale" priority="53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79">
    <cfRule type="cellIs" dxfId="2" priority="5126" operator="greaterThan">
      <formula>1</formula>
    </cfRule>
    <cfRule type="colorScale" priority="5127">
      <colorScale>
        <cfvo type="min"/>
        <cfvo type="max"/>
        <color rgb="FFFCFCFF"/>
        <color rgb="FF63BE7B"/>
      </colorScale>
    </cfRule>
    <cfRule type="colorScale" priority="51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79">
    <cfRule type="colorScale" priority="5129">
      <colorScale>
        <cfvo type="min"/>
        <cfvo type="max"/>
        <color rgb="FFFCFCFF"/>
        <color rgb="FF63BE7B"/>
      </colorScale>
    </cfRule>
    <cfRule type="colorScale" priority="51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79">
    <cfRule type="colorScale" priority="5131">
      <colorScale>
        <cfvo type="min"/>
        <cfvo type="max"/>
        <color rgb="FFFCFCFF"/>
        <color rgb="FF63BE7B"/>
      </colorScale>
    </cfRule>
    <cfRule type="colorScale" priority="51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79">
    <cfRule type="cellIs" dxfId="2" priority="5133" operator="greaterThan">
      <formula>1</formula>
    </cfRule>
    <cfRule type="colorScale" priority="5134">
      <colorScale>
        <cfvo type="min"/>
        <cfvo type="max"/>
        <color rgb="FFFCFCFF"/>
        <color rgb="FF63BE7B"/>
      </colorScale>
    </cfRule>
    <cfRule type="colorScale" priority="51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79">
    <cfRule type="colorScale" priority="5136">
      <colorScale>
        <cfvo type="min"/>
        <cfvo type="max"/>
        <color rgb="FFFCFCFF"/>
        <color rgb="FF63BE7B"/>
      </colorScale>
    </cfRule>
    <cfRule type="colorScale" priority="51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79">
    <cfRule type="colorScale" priority="5138">
      <colorScale>
        <cfvo type="min"/>
        <cfvo type="max"/>
        <color rgb="FFFCFCFF"/>
        <color rgb="FF63BE7B"/>
      </colorScale>
    </cfRule>
    <cfRule type="colorScale" priority="51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79">
    <cfRule type="cellIs" dxfId="2" priority="5140" operator="greaterThan">
      <formula>1</formula>
    </cfRule>
    <cfRule type="colorScale" priority="5141">
      <colorScale>
        <cfvo type="min"/>
        <cfvo type="max"/>
        <color rgb="FFFCFCFF"/>
        <color rgb="FF63BE7B"/>
      </colorScale>
    </cfRule>
    <cfRule type="colorScale" priority="51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79">
    <cfRule type="colorScale" priority="5143">
      <colorScale>
        <cfvo type="min"/>
        <cfvo type="max"/>
        <color rgb="FFFCFCFF"/>
        <color rgb="FF63BE7B"/>
      </colorScale>
    </cfRule>
    <cfRule type="colorScale" priority="51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79">
    <cfRule type="colorScale" priority="5145">
      <colorScale>
        <cfvo type="min"/>
        <cfvo type="max"/>
        <color rgb="FFFCFCFF"/>
        <color rgb="FF63BE7B"/>
      </colorScale>
    </cfRule>
    <cfRule type="colorScale" priority="51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79">
    <cfRule type="cellIs" dxfId="2" priority="5147" operator="greaterThan">
      <formula>1</formula>
    </cfRule>
    <cfRule type="colorScale" priority="5148">
      <colorScale>
        <cfvo type="min"/>
        <cfvo type="max"/>
        <color rgb="FFFCFCFF"/>
        <color rgb="FF63BE7B"/>
      </colorScale>
    </cfRule>
    <cfRule type="colorScale" priority="51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79">
    <cfRule type="colorScale" priority="5150">
      <colorScale>
        <cfvo type="min"/>
        <cfvo type="max"/>
        <color rgb="FFFCFCFF"/>
        <color rgb="FF63BE7B"/>
      </colorScale>
    </cfRule>
    <cfRule type="colorScale" priority="51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79">
    <cfRule type="colorScale" priority="5152">
      <colorScale>
        <cfvo type="min"/>
        <cfvo type="max"/>
        <color rgb="FFFCFCFF"/>
        <color rgb="FF63BE7B"/>
      </colorScale>
    </cfRule>
    <cfRule type="colorScale" priority="5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79">
    <cfRule type="cellIs" dxfId="2" priority="5154" operator="greaterThan">
      <formula>1</formula>
    </cfRule>
    <cfRule type="colorScale" priority="5155">
      <colorScale>
        <cfvo type="min"/>
        <cfvo type="max"/>
        <color rgb="FFFCFCFF"/>
        <color rgb="FF63BE7B"/>
      </colorScale>
    </cfRule>
    <cfRule type="colorScale" priority="51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79">
    <cfRule type="colorScale" priority="5157">
      <colorScale>
        <cfvo type="min"/>
        <cfvo type="max"/>
        <color rgb="FFFCFCFF"/>
        <color rgb="FF63BE7B"/>
      </colorScale>
    </cfRule>
    <cfRule type="colorScale" priority="51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79">
    <cfRule type="colorScale" priority="5159">
      <colorScale>
        <cfvo type="min"/>
        <cfvo type="max"/>
        <color rgb="FFFCFCFF"/>
        <color rgb="FF63BE7B"/>
      </colorScale>
    </cfRule>
    <cfRule type="colorScale" priority="51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79">
    <cfRule type="cellIs" dxfId="2" priority="5161" operator="greaterThan">
      <formula>1</formula>
    </cfRule>
    <cfRule type="colorScale" priority="5162">
      <colorScale>
        <cfvo type="min"/>
        <cfvo type="max"/>
        <color rgb="FFFCFCFF"/>
        <color rgb="FF63BE7B"/>
      </colorScale>
    </cfRule>
    <cfRule type="colorScale" priority="51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79">
    <cfRule type="colorScale" priority="5164">
      <colorScale>
        <cfvo type="min"/>
        <cfvo type="max"/>
        <color rgb="FFFCFCFF"/>
        <color rgb="FF63BE7B"/>
      </colorScale>
    </cfRule>
    <cfRule type="colorScale" priority="51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79">
    <cfRule type="colorScale" priority="5166">
      <colorScale>
        <cfvo type="min"/>
        <cfvo type="max"/>
        <color rgb="FFFCFCFF"/>
        <color rgb="FF63BE7B"/>
      </colorScale>
    </cfRule>
    <cfRule type="colorScale" priority="51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79">
    <cfRule type="cellIs" dxfId="2" priority="5168" operator="greaterThan">
      <formula>1</formula>
    </cfRule>
    <cfRule type="colorScale" priority="5169">
      <colorScale>
        <cfvo type="min"/>
        <cfvo type="max"/>
        <color rgb="FFFCFCFF"/>
        <color rgb="FF63BE7B"/>
      </colorScale>
    </cfRule>
    <cfRule type="colorScale" priority="51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79">
    <cfRule type="colorScale" priority="5171">
      <colorScale>
        <cfvo type="min"/>
        <cfvo type="max"/>
        <color rgb="FFFCFCFF"/>
        <color rgb="FF63BE7B"/>
      </colorScale>
    </cfRule>
    <cfRule type="colorScale" priority="51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79">
    <cfRule type="colorScale" priority="5173">
      <colorScale>
        <cfvo type="min"/>
        <cfvo type="max"/>
        <color rgb="FFFCFCFF"/>
        <color rgb="FF63BE7B"/>
      </colorScale>
    </cfRule>
    <cfRule type="colorScale" priority="51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79">
    <cfRule type="cellIs" dxfId="2" priority="5175" operator="greaterThan">
      <formula>1</formula>
    </cfRule>
    <cfRule type="colorScale" priority="5176">
      <colorScale>
        <cfvo type="min"/>
        <cfvo type="max"/>
        <color rgb="FFFCFCFF"/>
        <color rgb="FF63BE7B"/>
      </colorScale>
    </cfRule>
    <cfRule type="colorScale" priority="51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79">
    <cfRule type="colorScale" priority="5178">
      <colorScale>
        <cfvo type="min"/>
        <cfvo type="max"/>
        <color rgb="FFFCFCFF"/>
        <color rgb="FF63BE7B"/>
      </colorScale>
    </cfRule>
    <cfRule type="colorScale" priority="51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79">
    <cfRule type="colorScale" priority="5180">
      <colorScale>
        <cfvo type="min"/>
        <cfvo type="max"/>
        <color rgb="FFFCFCFF"/>
        <color rgb="FF63BE7B"/>
      </colorScale>
    </cfRule>
    <cfRule type="colorScale" priority="51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79">
    <cfRule type="cellIs" dxfId="2" priority="5182" operator="greaterThan">
      <formula>1</formula>
    </cfRule>
    <cfRule type="colorScale" priority="5183">
      <colorScale>
        <cfvo type="min"/>
        <cfvo type="max"/>
        <color rgb="FFFCFCFF"/>
        <color rgb="FF63BE7B"/>
      </colorScale>
    </cfRule>
    <cfRule type="colorScale" priority="51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79">
    <cfRule type="colorScale" priority="5185">
      <colorScale>
        <cfvo type="min"/>
        <cfvo type="max"/>
        <color rgb="FFFCFCFF"/>
        <color rgb="FF63BE7B"/>
      </colorScale>
    </cfRule>
    <cfRule type="colorScale" priority="51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79">
    <cfRule type="colorScale" priority="5187">
      <colorScale>
        <cfvo type="min"/>
        <cfvo type="max"/>
        <color rgb="FFFCFCFF"/>
        <color rgb="FF63BE7B"/>
      </colorScale>
    </cfRule>
    <cfRule type="colorScale" priority="51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79">
    <cfRule type="cellIs" dxfId="2" priority="5189" operator="greaterThan">
      <formula>1</formula>
    </cfRule>
    <cfRule type="colorScale" priority="5190">
      <colorScale>
        <cfvo type="min"/>
        <cfvo type="max"/>
        <color rgb="FFFCFCFF"/>
        <color rgb="FF63BE7B"/>
      </colorScale>
    </cfRule>
    <cfRule type="colorScale" priority="51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79">
    <cfRule type="colorScale" priority="5192">
      <colorScale>
        <cfvo type="min"/>
        <cfvo type="max"/>
        <color rgb="FFFCFCFF"/>
        <color rgb="FF63BE7B"/>
      </colorScale>
    </cfRule>
    <cfRule type="colorScale" priority="51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79">
    <cfRule type="colorScale" priority="5194">
      <colorScale>
        <cfvo type="min"/>
        <cfvo type="max"/>
        <color rgb="FFFCFCFF"/>
        <color rgb="FF63BE7B"/>
      </colorScale>
    </cfRule>
    <cfRule type="colorScale" priority="51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79">
    <cfRule type="cellIs" dxfId="2" priority="5196" operator="greaterThan">
      <formula>1</formula>
    </cfRule>
    <cfRule type="colorScale" priority="5197">
      <colorScale>
        <cfvo type="min"/>
        <cfvo type="max"/>
        <color rgb="FFFCFCFF"/>
        <color rgb="FF63BE7B"/>
      </colorScale>
    </cfRule>
    <cfRule type="colorScale" priority="51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79">
    <cfRule type="colorScale" priority="5199">
      <colorScale>
        <cfvo type="min"/>
        <cfvo type="max"/>
        <color rgb="FFFCFCFF"/>
        <color rgb="FF63BE7B"/>
      </colorScale>
    </cfRule>
    <cfRule type="colorScale" priority="52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79">
    <cfRule type="colorScale" priority="5201">
      <colorScale>
        <cfvo type="min"/>
        <cfvo type="max"/>
        <color rgb="FFFCFCFF"/>
        <color rgb="FF63BE7B"/>
      </colorScale>
    </cfRule>
    <cfRule type="colorScale" priority="52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79">
    <cfRule type="cellIs" dxfId="2" priority="5203" operator="greaterThan">
      <formula>1</formula>
    </cfRule>
    <cfRule type="colorScale" priority="5204">
      <colorScale>
        <cfvo type="min"/>
        <cfvo type="max"/>
        <color rgb="FFFCFCFF"/>
        <color rgb="FF63BE7B"/>
      </colorScale>
    </cfRule>
    <cfRule type="colorScale" priority="52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79">
    <cfRule type="colorScale" priority="5206">
      <colorScale>
        <cfvo type="min"/>
        <cfvo type="max"/>
        <color rgb="FFFCFCFF"/>
        <color rgb="FF63BE7B"/>
      </colorScale>
    </cfRule>
    <cfRule type="colorScale" priority="52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79">
    <cfRule type="colorScale" priority="5208">
      <colorScale>
        <cfvo type="min"/>
        <cfvo type="max"/>
        <color rgb="FFFCFCFF"/>
        <color rgb="FF63BE7B"/>
      </colorScale>
    </cfRule>
    <cfRule type="colorScale" priority="52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79">
    <cfRule type="cellIs" dxfId="2" priority="5210" operator="greaterThan">
      <formula>1</formula>
    </cfRule>
    <cfRule type="colorScale" priority="5211">
      <colorScale>
        <cfvo type="min"/>
        <cfvo type="max"/>
        <color rgb="FFFCFCFF"/>
        <color rgb="FF63BE7B"/>
      </colorScale>
    </cfRule>
    <cfRule type="colorScale" priority="52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79">
    <cfRule type="colorScale" priority="5213">
      <colorScale>
        <cfvo type="min"/>
        <cfvo type="max"/>
        <color rgb="FFFCFCFF"/>
        <color rgb="FF63BE7B"/>
      </colorScale>
    </cfRule>
    <cfRule type="colorScale" priority="52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79">
    <cfRule type="colorScale" priority="5215">
      <colorScale>
        <cfvo type="min"/>
        <cfvo type="max"/>
        <color rgb="FFFCFCFF"/>
        <color rgb="FF63BE7B"/>
      </colorScale>
    </cfRule>
    <cfRule type="colorScale" priority="52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79">
    <cfRule type="cellIs" dxfId="2" priority="5217" operator="greaterThan">
      <formula>1</formula>
    </cfRule>
    <cfRule type="colorScale" priority="5218">
      <colorScale>
        <cfvo type="min"/>
        <cfvo type="max"/>
        <color rgb="FFFCFCFF"/>
        <color rgb="FF63BE7B"/>
      </colorScale>
    </cfRule>
    <cfRule type="colorScale" priority="52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79">
    <cfRule type="colorScale" priority="5220">
      <colorScale>
        <cfvo type="min"/>
        <cfvo type="max"/>
        <color rgb="FFFCFCFF"/>
        <color rgb="FF63BE7B"/>
      </colorScale>
    </cfRule>
    <cfRule type="colorScale" priority="52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79">
    <cfRule type="colorScale" priority="5222">
      <colorScale>
        <cfvo type="min"/>
        <cfvo type="max"/>
        <color rgb="FFFCFCFF"/>
        <color rgb="FF63BE7B"/>
      </colorScale>
    </cfRule>
    <cfRule type="colorScale" priority="52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79">
    <cfRule type="cellIs" dxfId="2" priority="5224" operator="greaterThan">
      <formula>1</formula>
    </cfRule>
    <cfRule type="colorScale" priority="5225">
      <colorScale>
        <cfvo type="min"/>
        <cfvo type="max"/>
        <color rgb="FFFCFCFF"/>
        <color rgb="FF63BE7B"/>
      </colorScale>
    </cfRule>
    <cfRule type="colorScale" priority="52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79">
    <cfRule type="colorScale" priority="5227">
      <colorScale>
        <cfvo type="min"/>
        <cfvo type="max"/>
        <color rgb="FFFCFCFF"/>
        <color rgb="FF63BE7B"/>
      </colorScale>
    </cfRule>
    <cfRule type="colorScale" priority="5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79">
    <cfRule type="colorScale" priority="5229">
      <colorScale>
        <cfvo type="min"/>
        <cfvo type="max"/>
        <color rgb="FFFCFCFF"/>
        <color rgb="FF63BE7B"/>
      </colorScale>
    </cfRule>
    <cfRule type="colorScale" priority="5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79">
    <cfRule type="cellIs" dxfId="2" priority="5231" operator="greaterThan">
      <formula>1</formula>
    </cfRule>
    <cfRule type="colorScale" priority="5232">
      <colorScale>
        <cfvo type="min"/>
        <cfvo type="max"/>
        <color rgb="FFFCFCFF"/>
        <color rgb="FF63BE7B"/>
      </colorScale>
    </cfRule>
    <cfRule type="colorScale" priority="52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79">
    <cfRule type="colorScale" priority="5234">
      <colorScale>
        <cfvo type="min"/>
        <cfvo type="max"/>
        <color rgb="FFFCFCFF"/>
        <color rgb="FF63BE7B"/>
      </colorScale>
    </cfRule>
    <cfRule type="colorScale" priority="5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79">
    <cfRule type="colorScale" priority="5236">
      <colorScale>
        <cfvo type="min"/>
        <cfvo type="max"/>
        <color rgb="FFFCFCFF"/>
        <color rgb="FF63BE7B"/>
      </colorScale>
    </cfRule>
    <cfRule type="colorScale" priority="5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79">
    <cfRule type="cellIs" dxfId="2" priority="5238" operator="greaterThan">
      <formula>1</formula>
    </cfRule>
    <cfRule type="colorScale" priority="5239">
      <colorScale>
        <cfvo type="min"/>
        <cfvo type="max"/>
        <color rgb="FFFCFCFF"/>
        <color rgb="FF63BE7B"/>
      </colorScale>
    </cfRule>
    <cfRule type="colorScale" priority="5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79">
    <cfRule type="colorScale" priority="5241">
      <colorScale>
        <cfvo type="min"/>
        <cfvo type="max"/>
        <color rgb="FFFCFCFF"/>
        <color rgb="FF63BE7B"/>
      </colorScale>
    </cfRule>
    <cfRule type="colorScale" priority="5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79">
    <cfRule type="colorScale" priority="5243">
      <colorScale>
        <cfvo type="min"/>
        <cfvo type="max"/>
        <color rgb="FFFCFCFF"/>
        <color rgb="FF63BE7B"/>
      </colorScale>
    </cfRule>
    <cfRule type="colorScale" priority="5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79">
    <cfRule type="cellIs" dxfId="2" priority="5245" operator="greaterThan">
      <formula>1</formula>
    </cfRule>
    <cfRule type="colorScale" priority="5246">
      <colorScale>
        <cfvo type="min"/>
        <cfvo type="max"/>
        <color rgb="FFFCFCFF"/>
        <color rgb="FF63BE7B"/>
      </colorScale>
    </cfRule>
    <cfRule type="colorScale" priority="5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79">
    <cfRule type="cellIs" dxfId="2" priority="5248" operator="greaterThan">
      <formula>1</formula>
    </cfRule>
    <cfRule type="colorScale" priority="5249">
      <colorScale>
        <cfvo type="min"/>
        <cfvo type="max"/>
        <color rgb="FFFCFCFF"/>
        <color rgb="FF63BE7B"/>
      </colorScale>
    </cfRule>
    <cfRule type="colorScale" priority="5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79:HY79">
    <cfRule type="colorScale" priority="5251">
      <colorScale>
        <cfvo type="min"/>
        <cfvo type="max"/>
        <color rgb="FFFCFCFF"/>
        <color rgb="FF63BE7B"/>
      </colorScale>
    </cfRule>
    <cfRule type="colorScale" priority="5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79">
    <cfRule type="colorScale" priority="5253">
      <colorScale>
        <cfvo type="min"/>
        <cfvo type="max"/>
        <color rgb="FFFCFCFF"/>
        <color rgb="FF63BE7B"/>
      </colorScale>
    </cfRule>
    <cfRule type="colorScale" priority="5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79">
    <cfRule type="colorScale" priority="5388">
      <colorScale>
        <cfvo type="min"/>
        <cfvo type="max"/>
        <color rgb="FFFCFCFF"/>
        <color rgb="FF63BE7B"/>
      </colorScale>
    </cfRule>
    <cfRule type="colorScale" priority="53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79">
    <cfRule type="cellIs" dxfId="2" priority="5255" operator="greaterThan">
      <formula>1</formula>
    </cfRule>
    <cfRule type="colorScale" priority="5256">
      <colorScale>
        <cfvo type="min"/>
        <cfvo type="max"/>
        <color rgb="FFFCFCFF"/>
        <color rgb="FF63BE7B"/>
      </colorScale>
    </cfRule>
    <cfRule type="colorScale" priority="5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79">
    <cfRule type="colorScale" priority="5258">
      <colorScale>
        <cfvo type="min"/>
        <cfvo type="max"/>
        <color rgb="FFFCFCFF"/>
        <color rgb="FF63BE7B"/>
      </colorScale>
    </cfRule>
    <cfRule type="colorScale" priority="5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79">
    <cfRule type="colorScale" priority="5384">
      <colorScale>
        <cfvo type="min"/>
        <cfvo type="max"/>
        <color rgb="FFFCFCFF"/>
        <color rgb="FF63BE7B"/>
      </colorScale>
    </cfRule>
    <cfRule type="colorScale" priority="5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79">
    <cfRule type="cellIs" dxfId="2" priority="5260" operator="greaterThan">
      <formula>1</formula>
    </cfRule>
    <cfRule type="colorScale" priority="5261">
      <colorScale>
        <cfvo type="min"/>
        <cfvo type="max"/>
        <color rgb="FFFCFCFF"/>
        <color rgb="FF63BE7B"/>
      </colorScale>
    </cfRule>
    <cfRule type="colorScale" priority="5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79">
    <cfRule type="colorScale" priority="5263">
      <colorScale>
        <cfvo type="min"/>
        <cfvo type="max"/>
        <color rgb="FFFCFCFF"/>
        <color rgb="FF63BE7B"/>
      </colorScale>
    </cfRule>
    <cfRule type="colorScale" priority="5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79">
    <cfRule type="colorScale" priority="5265">
      <colorScale>
        <cfvo type="min"/>
        <cfvo type="max"/>
        <color rgb="FFFCFCFF"/>
        <color rgb="FF63BE7B"/>
      </colorScale>
    </cfRule>
    <cfRule type="colorScale" priority="5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79">
    <cfRule type="cellIs" dxfId="2" priority="5267" operator="greaterThan">
      <formula>1</formula>
    </cfRule>
    <cfRule type="colorScale" priority="5268">
      <colorScale>
        <cfvo type="min"/>
        <cfvo type="max"/>
        <color rgb="FFFCFCFF"/>
        <color rgb="FF63BE7B"/>
      </colorScale>
    </cfRule>
    <cfRule type="colorScale" priority="52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79">
    <cfRule type="colorScale" priority="5270">
      <colorScale>
        <cfvo type="min"/>
        <cfvo type="max"/>
        <color rgb="FFFCFCFF"/>
        <color rgb="FF63BE7B"/>
      </colorScale>
    </cfRule>
    <cfRule type="colorScale" priority="5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79">
    <cfRule type="colorScale" priority="5272">
      <colorScale>
        <cfvo type="min"/>
        <cfvo type="max"/>
        <color rgb="FFFCFCFF"/>
        <color rgb="FF63BE7B"/>
      </colorScale>
    </cfRule>
    <cfRule type="colorScale" priority="52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79">
    <cfRule type="cellIs" dxfId="2" priority="5274" operator="greaterThan">
      <formula>1</formula>
    </cfRule>
    <cfRule type="colorScale" priority="5275">
      <colorScale>
        <cfvo type="min"/>
        <cfvo type="max"/>
        <color rgb="FFFCFCFF"/>
        <color rgb="FF63BE7B"/>
      </colorScale>
    </cfRule>
    <cfRule type="colorScale" priority="52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79">
    <cfRule type="colorScale" priority="5277">
      <colorScale>
        <cfvo type="min"/>
        <cfvo type="max"/>
        <color rgb="FFFCFCFF"/>
        <color rgb="FF63BE7B"/>
      </colorScale>
    </cfRule>
    <cfRule type="colorScale" priority="52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79">
    <cfRule type="colorScale" priority="5279">
      <colorScale>
        <cfvo type="min"/>
        <cfvo type="max"/>
        <color rgb="FFFCFCFF"/>
        <color rgb="FF63BE7B"/>
      </colorScale>
    </cfRule>
    <cfRule type="colorScale" priority="5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79">
    <cfRule type="cellIs" dxfId="2" priority="5281" operator="greaterThan">
      <formula>1</formula>
    </cfRule>
    <cfRule type="colorScale" priority="5282">
      <colorScale>
        <cfvo type="min"/>
        <cfvo type="max"/>
        <color rgb="FFFCFCFF"/>
        <color rgb="FF63BE7B"/>
      </colorScale>
    </cfRule>
    <cfRule type="colorScale" priority="52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79">
    <cfRule type="colorScale" priority="5284">
      <colorScale>
        <cfvo type="min"/>
        <cfvo type="max"/>
        <color rgb="FFFCFCFF"/>
        <color rgb="FF63BE7B"/>
      </colorScale>
    </cfRule>
    <cfRule type="colorScale" priority="5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79">
    <cfRule type="colorScale" priority="5286">
      <colorScale>
        <cfvo type="min"/>
        <cfvo type="max"/>
        <color rgb="FFFCFCFF"/>
        <color rgb="FF63BE7B"/>
      </colorScale>
    </cfRule>
    <cfRule type="colorScale" priority="52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79">
    <cfRule type="cellIs" dxfId="2" priority="5288" operator="greaterThan">
      <formula>1</formula>
    </cfRule>
    <cfRule type="colorScale" priority="5289">
      <colorScale>
        <cfvo type="min"/>
        <cfvo type="max"/>
        <color rgb="FFFCFCFF"/>
        <color rgb="FF63BE7B"/>
      </colorScale>
    </cfRule>
    <cfRule type="colorScale" priority="52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79">
    <cfRule type="colorScale" priority="5291">
      <colorScale>
        <cfvo type="min"/>
        <cfvo type="max"/>
        <color rgb="FFFCFCFF"/>
        <color rgb="FF63BE7B"/>
      </colorScale>
    </cfRule>
    <cfRule type="colorScale" priority="5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79">
    <cfRule type="colorScale" priority="5293">
      <colorScale>
        <cfvo type="min"/>
        <cfvo type="max"/>
        <color rgb="FFFCFCFF"/>
        <color rgb="FF63BE7B"/>
      </colorScale>
    </cfRule>
    <cfRule type="colorScale" priority="52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79">
    <cfRule type="cellIs" dxfId="2" priority="5295" operator="greaterThan">
      <formula>1</formula>
    </cfRule>
    <cfRule type="colorScale" priority="5296">
      <colorScale>
        <cfvo type="min"/>
        <cfvo type="max"/>
        <color rgb="FFFCFCFF"/>
        <color rgb="FF63BE7B"/>
      </colorScale>
    </cfRule>
    <cfRule type="colorScale" priority="52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79">
    <cfRule type="colorScale" priority="5298">
      <colorScale>
        <cfvo type="min"/>
        <cfvo type="max"/>
        <color rgb="FFFCFCFF"/>
        <color rgb="FF63BE7B"/>
      </colorScale>
    </cfRule>
    <cfRule type="colorScale" priority="52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79">
    <cfRule type="colorScale" priority="5300">
      <colorScale>
        <cfvo type="min"/>
        <cfvo type="max"/>
        <color rgb="FFFCFCFF"/>
        <color rgb="FF63BE7B"/>
      </colorScale>
    </cfRule>
    <cfRule type="colorScale" priority="5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79">
    <cfRule type="cellIs" dxfId="2" priority="5302" operator="greaterThan">
      <formula>1</formula>
    </cfRule>
    <cfRule type="colorScale" priority="5303">
      <colorScale>
        <cfvo type="min"/>
        <cfvo type="max"/>
        <color rgb="FFFCFCFF"/>
        <color rgb="FF63BE7B"/>
      </colorScale>
    </cfRule>
    <cfRule type="colorScale" priority="53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79">
    <cfRule type="colorScale" priority="5305">
      <colorScale>
        <cfvo type="min"/>
        <cfvo type="max"/>
        <color rgb="FFFCFCFF"/>
        <color rgb="FF63BE7B"/>
      </colorScale>
    </cfRule>
    <cfRule type="colorScale" priority="53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79">
    <cfRule type="colorScale" priority="5307">
      <colorScale>
        <cfvo type="min"/>
        <cfvo type="max"/>
        <color rgb="FFFCFCFF"/>
        <color rgb="FF63BE7B"/>
      </colorScale>
    </cfRule>
    <cfRule type="colorScale" priority="53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79">
    <cfRule type="cellIs" dxfId="2" priority="5309" operator="greaterThan">
      <formula>1</formula>
    </cfRule>
    <cfRule type="colorScale" priority="5310">
      <colorScale>
        <cfvo type="min"/>
        <cfvo type="max"/>
        <color rgb="FFFCFCFF"/>
        <color rgb="FF63BE7B"/>
      </colorScale>
    </cfRule>
    <cfRule type="colorScale" priority="53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79">
    <cfRule type="colorScale" priority="5312">
      <colorScale>
        <cfvo type="min"/>
        <cfvo type="max"/>
        <color rgb="FFFCFCFF"/>
        <color rgb="FF63BE7B"/>
      </colorScale>
    </cfRule>
    <cfRule type="colorScale" priority="5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79">
    <cfRule type="colorScale" priority="5314">
      <colorScale>
        <cfvo type="min"/>
        <cfvo type="max"/>
        <color rgb="FFFCFCFF"/>
        <color rgb="FF63BE7B"/>
      </colorScale>
    </cfRule>
    <cfRule type="colorScale" priority="53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79">
    <cfRule type="cellIs" dxfId="2" priority="5316" operator="greaterThan">
      <formula>1</formula>
    </cfRule>
    <cfRule type="colorScale" priority="5317">
      <colorScale>
        <cfvo type="min"/>
        <cfvo type="max"/>
        <color rgb="FFFCFCFF"/>
        <color rgb="FF63BE7B"/>
      </colorScale>
    </cfRule>
    <cfRule type="colorScale" priority="53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79">
    <cfRule type="colorScale" priority="5319">
      <colorScale>
        <cfvo type="min"/>
        <cfvo type="max"/>
        <color rgb="FFFCFCFF"/>
        <color rgb="FF63BE7B"/>
      </colorScale>
    </cfRule>
    <cfRule type="colorScale" priority="5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79">
    <cfRule type="colorScale" priority="5321">
      <colorScale>
        <cfvo type="min"/>
        <cfvo type="max"/>
        <color rgb="FFFCFCFF"/>
        <color rgb="FF63BE7B"/>
      </colorScale>
    </cfRule>
    <cfRule type="colorScale" priority="5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79">
    <cfRule type="cellIs" dxfId="2" priority="5323" operator="greaterThan">
      <formula>1</formula>
    </cfRule>
    <cfRule type="colorScale" priority="5324">
      <colorScale>
        <cfvo type="min"/>
        <cfvo type="max"/>
        <color rgb="FFFCFCFF"/>
        <color rgb="FF63BE7B"/>
      </colorScale>
    </cfRule>
    <cfRule type="colorScale" priority="53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79">
    <cfRule type="colorScale" priority="5326">
      <colorScale>
        <cfvo type="min"/>
        <cfvo type="max"/>
        <color rgb="FFFCFCFF"/>
        <color rgb="FF63BE7B"/>
      </colorScale>
    </cfRule>
    <cfRule type="colorScale" priority="53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79">
    <cfRule type="colorScale" priority="5328">
      <colorScale>
        <cfvo type="min"/>
        <cfvo type="max"/>
        <color rgb="FFFCFCFF"/>
        <color rgb="FF63BE7B"/>
      </colorScale>
    </cfRule>
    <cfRule type="colorScale" priority="5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79">
    <cfRule type="cellIs" dxfId="2" priority="5330" operator="greaterThan">
      <formula>1</formula>
    </cfRule>
    <cfRule type="colorScale" priority="5331">
      <colorScale>
        <cfvo type="min"/>
        <cfvo type="max"/>
        <color rgb="FFFCFCFF"/>
        <color rgb="FF63BE7B"/>
      </colorScale>
    </cfRule>
    <cfRule type="colorScale" priority="5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79">
    <cfRule type="colorScale" priority="5333">
      <colorScale>
        <cfvo type="min"/>
        <cfvo type="max"/>
        <color rgb="FFFCFCFF"/>
        <color rgb="FF63BE7B"/>
      </colorScale>
    </cfRule>
    <cfRule type="colorScale" priority="5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79">
    <cfRule type="colorScale" priority="5335">
      <colorScale>
        <cfvo type="min"/>
        <cfvo type="max"/>
        <color rgb="FFFCFCFF"/>
        <color rgb="FF63BE7B"/>
      </colorScale>
    </cfRule>
    <cfRule type="colorScale" priority="5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79">
    <cfRule type="cellIs" dxfId="2" priority="5337" operator="greaterThan">
      <formula>1</formula>
    </cfRule>
    <cfRule type="colorScale" priority="5338">
      <colorScale>
        <cfvo type="min"/>
        <cfvo type="max"/>
        <color rgb="FFFCFCFF"/>
        <color rgb="FF63BE7B"/>
      </colorScale>
    </cfRule>
    <cfRule type="colorScale" priority="53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79">
    <cfRule type="colorScale" priority="5340">
      <colorScale>
        <cfvo type="min"/>
        <cfvo type="max"/>
        <color rgb="FFFCFCFF"/>
        <color rgb="FF63BE7B"/>
      </colorScale>
    </cfRule>
    <cfRule type="colorScale" priority="5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79">
    <cfRule type="colorScale" priority="5342">
      <colorScale>
        <cfvo type="min"/>
        <cfvo type="max"/>
        <color rgb="FFFCFCFF"/>
        <color rgb="FF63BE7B"/>
      </colorScale>
    </cfRule>
    <cfRule type="colorScale" priority="53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79">
    <cfRule type="cellIs" dxfId="2" priority="5344" operator="greaterThan">
      <formula>1</formula>
    </cfRule>
    <cfRule type="colorScale" priority="5345">
      <colorScale>
        <cfvo type="min"/>
        <cfvo type="max"/>
        <color rgb="FFFCFCFF"/>
        <color rgb="FF63BE7B"/>
      </colorScale>
    </cfRule>
    <cfRule type="colorScale" priority="53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79">
    <cfRule type="colorScale" priority="5347">
      <colorScale>
        <cfvo type="min"/>
        <cfvo type="max"/>
        <color rgb="FFFCFCFF"/>
        <color rgb="FF63BE7B"/>
      </colorScale>
    </cfRule>
    <cfRule type="colorScale" priority="5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79">
    <cfRule type="colorScale" priority="5349">
      <colorScale>
        <cfvo type="min"/>
        <cfvo type="max"/>
        <color rgb="FFFCFCFF"/>
        <color rgb="FF63BE7B"/>
      </colorScale>
    </cfRule>
    <cfRule type="colorScale" priority="5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79">
    <cfRule type="cellIs" dxfId="2" priority="5351" operator="greaterThan">
      <formula>1</formula>
    </cfRule>
    <cfRule type="colorScale" priority="5352">
      <colorScale>
        <cfvo type="min"/>
        <cfvo type="max"/>
        <color rgb="FFFCFCFF"/>
        <color rgb="FF63BE7B"/>
      </colorScale>
    </cfRule>
    <cfRule type="colorScale" priority="5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79">
    <cfRule type="colorScale" priority="5354">
      <colorScale>
        <cfvo type="min"/>
        <cfvo type="max"/>
        <color rgb="FFFCFCFF"/>
        <color rgb="FF63BE7B"/>
      </colorScale>
    </cfRule>
    <cfRule type="colorScale" priority="5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79">
    <cfRule type="colorScale" priority="5356">
      <colorScale>
        <cfvo type="min"/>
        <cfvo type="max"/>
        <color rgb="FFFCFCFF"/>
        <color rgb="FF63BE7B"/>
      </colorScale>
    </cfRule>
    <cfRule type="colorScale" priority="5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79">
    <cfRule type="cellIs" dxfId="2" priority="5358" operator="greaterThan">
      <formula>1</formula>
    </cfRule>
    <cfRule type="colorScale" priority="5359">
      <colorScale>
        <cfvo type="min"/>
        <cfvo type="max"/>
        <color rgb="FFFCFCFF"/>
        <color rgb="FF63BE7B"/>
      </colorScale>
    </cfRule>
    <cfRule type="colorScale" priority="53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79">
    <cfRule type="colorScale" priority="5361">
      <colorScale>
        <cfvo type="min"/>
        <cfvo type="max"/>
        <color rgb="FFFCFCFF"/>
        <color rgb="FF63BE7B"/>
      </colorScale>
    </cfRule>
    <cfRule type="colorScale" priority="5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79">
    <cfRule type="colorScale" priority="5363">
      <colorScale>
        <cfvo type="min"/>
        <cfvo type="max"/>
        <color rgb="FFFCFCFF"/>
        <color rgb="FF63BE7B"/>
      </colorScale>
    </cfRule>
    <cfRule type="colorScale" priority="5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79">
    <cfRule type="cellIs" dxfId="2" priority="5365" operator="greaterThan">
      <formula>1</formula>
    </cfRule>
    <cfRule type="colorScale" priority="5366">
      <colorScale>
        <cfvo type="min"/>
        <cfvo type="max"/>
        <color rgb="FFFCFCFF"/>
        <color rgb="FF63BE7B"/>
      </colorScale>
    </cfRule>
    <cfRule type="colorScale" priority="53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79">
    <cfRule type="colorScale" priority="5368">
      <colorScale>
        <cfvo type="min"/>
        <cfvo type="max"/>
        <color rgb="FFFCFCFF"/>
        <color rgb="FF63BE7B"/>
      </colorScale>
    </cfRule>
    <cfRule type="colorScale" priority="53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79">
    <cfRule type="colorScale" priority="5370">
      <colorScale>
        <cfvo type="min"/>
        <cfvo type="max"/>
        <color rgb="FFFCFCFF"/>
        <color rgb="FF63BE7B"/>
      </colorScale>
    </cfRule>
    <cfRule type="colorScale" priority="5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79">
    <cfRule type="cellIs" dxfId="2" priority="5372" operator="greaterThan">
      <formula>1</formula>
    </cfRule>
    <cfRule type="colorScale" priority="5373">
      <colorScale>
        <cfvo type="min"/>
        <cfvo type="max"/>
        <color rgb="FFFCFCFF"/>
        <color rgb="FF63BE7B"/>
      </colorScale>
    </cfRule>
    <cfRule type="colorScale" priority="5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79">
    <cfRule type="colorScale" priority="5375">
      <colorScale>
        <cfvo type="min"/>
        <cfvo type="max"/>
        <color rgb="FFFCFCFF"/>
        <color rgb="FF63BE7B"/>
      </colorScale>
    </cfRule>
    <cfRule type="colorScale" priority="5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79">
    <cfRule type="colorScale" priority="5377">
      <colorScale>
        <cfvo type="min"/>
        <cfvo type="max"/>
        <color rgb="FFFCFCFF"/>
        <color rgb="FF63BE7B"/>
      </colorScale>
    </cfRule>
    <cfRule type="colorScale" priority="5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79">
    <cfRule type="cellIs" dxfId="2" priority="5379" operator="greaterThan">
      <formula>1</formula>
    </cfRule>
    <cfRule type="colorScale" priority="5380">
      <colorScale>
        <cfvo type="min"/>
        <cfvo type="max"/>
        <color rgb="FFFCFCFF"/>
        <color rgb="FF63BE7B"/>
      </colorScale>
    </cfRule>
    <cfRule type="colorScale" priority="5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79:LF79">
    <cfRule type="containsText" dxfId="0" priority="5106" operator="between" text=" ">
      <formula>NOT(ISERROR(SEARCH(" ",KF79)))</formula>
    </cfRule>
    <cfRule type="containsText" dxfId="1" priority="5107" operator="between" text=" ">
      <formula>NOT(ISERROR(SEARCH(" ",KF79)))</formula>
    </cfRule>
  </conditionalFormatting>
  <conditionalFormatting sqref="KI79:LB79">
    <cfRule type="cellIs" dxfId="2" priority="5073" operator="greaterThan">
      <formula>0.31</formula>
    </cfRule>
    <cfRule type="cellIs" dxfId="2" priority="5074" operator="greaterThan">
      <formula>0.31</formula>
    </cfRule>
    <cfRule type="cellIs" dxfId="2" priority="5075" operator="greaterThan">
      <formula>0.31</formula>
    </cfRule>
    <cfRule type="cellIs" dxfId="2" priority="5076" operator="greaterThan">
      <formula>0.3</formula>
    </cfRule>
    <cfRule type="cellIs" dxfId="2" priority="5077" operator="greaterThan">
      <formula>1</formula>
    </cfRule>
    <cfRule type="cellIs" dxfId="5" priority="5078" operator="equal">
      <formula>0</formula>
    </cfRule>
  </conditionalFormatting>
  <conditionalFormatting sqref="LH79:LI79">
    <cfRule type="containsText" dxfId="0" priority="4957" operator="between" text=" ">
      <formula>NOT(ISERROR(SEARCH(" ",LH79)))</formula>
    </cfRule>
    <cfRule type="containsText" dxfId="1" priority="4958" operator="between" text=" ">
      <formula>NOT(ISERROR(SEARCH(" ",LH79)))</formula>
    </cfRule>
  </conditionalFormatting>
  <conditionalFormatting sqref="B80">
    <cfRule type="cellIs" dxfId="2" priority="4625" operator="equal">
      <formula>" "</formula>
    </cfRule>
  </conditionalFormatting>
  <conditionalFormatting sqref="C80">
    <cfRule type="colorScale" priority="45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0">
    <cfRule type="containsText" dxfId="0" priority="4593" operator="between" text=" ">
      <formula>NOT(ISERROR(SEARCH(" ",R80)))</formula>
    </cfRule>
    <cfRule type="containsText" dxfId="1" priority="4594" operator="between" text=" ">
      <formula>NOT(ISERROR(SEARCH(" ",R80)))</formula>
    </cfRule>
  </conditionalFormatting>
  <conditionalFormatting sqref="X80">
    <cfRule type="colorScale" priority="4633">
      <colorScale>
        <cfvo type="min"/>
        <cfvo type="max"/>
        <color rgb="FFFCFCFF"/>
        <color rgb="FF63BE7B"/>
      </colorScale>
    </cfRule>
    <cfRule type="colorScale" priority="4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0">
    <cfRule type="cellIs" dxfId="2" priority="4941" operator="equal">
      <formula>0</formula>
    </cfRule>
    <cfRule type="cellIs" dxfId="2" priority="4942" operator="greaterThan">
      <formula>1</formula>
    </cfRule>
    <cfRule type="containsText" dxfId="0" priority="4943" operator="between" text=" ">
      <formula>NOT(ISERROR(SEARCH(" ",AH80)))</formula>
    </cfRule>
    <cfRule type="containsText" dxfId="1" priority="4944" operator="between" text=" ">
      <formula>NOT(ISERROR(SEARCH(" ",AH80)))</formula>
    </cfRule>
  </conditionalFormatting>
  <conditionalFormatting sqref="AI80">
    <cfRule type="cellIs" dxfId="2" priority="4626" operator="equal">
      <formula>0</formula>
    </cfRule>
    <cfRule type="cellIs" dxfId="2" priority="4627" operator="greaterThan">
      <formula>1</formula>
    </cfRule>
    <cfRule type="containsText" dxfId="0" priority="4628" operator="between" text=" ">
      <formula>NOT(ISERROR(SEARCH(" ",AI80)))</formula>
    </cfRule>
    <cfRule type="containsText" dxfId="1" priority="4629" operator="between" text=" ">
      <formula>NOT(ISERROR(SEARCH(" ",AI80)))</formula>
    </cfRule>
  </conditionalFormatting>
  <conditionalFormatting sqref="AJ80:AL80">
    <cfRule type="cellIs" dxfId="4" priority="4620" operator="equal">
      <formula>0</formula>
    </cfRule>
    <cfRule type="cellIs" dxfId="2" priority="4621" operator="equal">
      <formula>0</formula>
    </cfRule>
    <cfRule type="cellIs" dxfId="2" priority="4622" operator="greaterThan">
      <formula>1</formula>
    </cfRule>
    <cfRule type="containsText" dxfId="0" priority="4623" operator="between" text=" ">
      <formula>NOT(ISERROR(SEARCH(" ",AJ80)))</formula>
    </cfRule>
    <cfRule type="containsText" dxfId="1" priority="4624" operator="between" text=" ">
      <formula>NOT(ISERROR(SEARCH(" ",AJ80)))</formula>
    </cfRule>
  </conditionalFormatting>
  <conditionalFormatting sqref="AT80">
    <cfRule type="containsText" dxfId="0" priority="4949" operator="between" text=" ">
      <formula>NOT(ISERROR(SEARCH(" ",AT80)))</formula>
    </cfRule>
    <cfRule type="containsText" dxfId="1" priority="4950" operator="between" text=" ">
      <formula>NOT(ISERROR(SEARCH(" ",AT80)))</formula>
    </cfRule>
  </conditionalFormatting>
  <conditionalFormatting sqref="AU80">
    <cfRule type="cellIs" dxfId="4" priority="4606" operator="equal">
      <formula>0</formula>
    </cfRule>
    <cfRule type="containsText" dxfId="0" priority="4607" operator="between" text=" ">
      <formula>NOT(ISERROR(SEARCH(" ",AU80)))</formula>
    </cfRule>
    <cfRule type="containsText" dxfId="1" priority="4608" operator="between" text=" ">
      <formula>NOT(ISERROR(SEARCH(" ",AU80)))</formula>
    </cfRule>
  </conditionalFormatting>
  <conditionalFormatting sqref="AV80">
    <cfRule type="cellIs" dxfId="4" priority="4653" operator="equal">
      <formula>0</formula>
    </cfRule>
    <cfRule type="containsText" dxfId="0" priority="4656" operator="between" text=" ">
      <formula>NOT(ISERROR(SEARCH(" ",AV80)))</formula>
    </cfRule>
    <cfRule type="containsText" dxfId="1" priority="4657" operator="between" text=" ">
      <formula>NOT(ISERROR(SEARCH(" ",AV80)))</formula>
    </cfRule>
  </conditionalFormatting>
  <conditionalFormatting sqref="AW80">
    <cfRule type="cellIs" dxfId="2" priority="4638" operator="greaterThan">
      <formula>1</formula>
    </cfRule>
    <cfRule type="containsText" dxfId="0" priority="4639" operator="between" text=" ">
      <formula>NOT(ISERROR(SEARCH(" ",AW80)))</formula>
    </cfRule>
    <cfRule type="containsText" dxfId="1" priority="4640" operator="between" text=" ">
      <formula>NOT(ISERROR(SEARCH(" ",AW80)))</formula>
    </cfRule>
  </conditionalFormatting>
  <conditionalFormatting sqref="AX80">
    <cfRule type="containsText" dxfId="0" priority="4616" operator="between" text=" ">
      <formula>NOT(ISERROR(SEARCH(" ",AX80)))</formula>
    </cfRule>
    <cfRule type="containsText" dxfId="1" priority="4617" operator="between" text=" ">
      <formula>NOT(ISERROR(SEARCH(" ",AX80)))</formula>
    </cfRule>
  </conditionalFormatting>
  <conditionalFormatting sqref="BA80">
    <cfRule type="containsText" dxfId="0" priority="1033" operator="between" text=" ">
      <formula>NOT(ISERROR(SEARCH(" ",BA80)))</formula>
    </cfRule>
    <cfRule type="containsText" dxfId="1" priority="1034" operator="between" text=" ">
      <formula>NOT(ISERROR(SEARCH(" ",BA80)))</formula>
    </cfRule>
  </conditionalFormatting>
  <conditionalFormatting sqref="BB80">
    <cfRule type="containsText" dxfId="0" priority="4945" operator="between" text=" ">
      <formula>NOT(ISERROR(SEARCH(" ",BB80)))</formula>
    </cfRule>
    <cfRule type="containsText" dxfId="1" priority="4946" operator="between" text=" ">
      <formula>NOT(ISERROR(SEARCH(" ",BB80)))</formula>
    </cfRule>
  </conditionalFormatting>
  <conditionalFormatting sqref="BC80">
    <cfRule type="containsText" dxfId="0" priority="4597" operator="between" text=" ">
      <formula>NOT(ISERROR(SEARCH(" ",BC80)))</formula>
    </cfRule>
    <cfRule type="containsText" dxfId="1" priority="4598" operator="between" text=" ">
      <formula>NOT(ISERROR(SEARCH(" ",BC80)))</formula>
    </cfRule>
  </conditionalFormatting>
  <conditionalFormatting sqref="BI80">
    <cfRule type="containsText" dxfId="0" priority="4159" operator="between" text=" ">
      <formula>NOT(ISERROR(SEARCH(" ",BI80)))</formula>
    </cfRule>
    <cfRule type="containsText" dxfId="1" priority="4160" operator="between" text=" ">
      <formula>NOT(ISERROR(SEARCH(" ",BI80)))</formula>
    </cfRule>
  </conditionalFormatting>
  <conditionalFormatting sqref="BJ80">
    <cfRule type="containsText" dxfId="0" priority="4602" operator="between" text=" ">
      <formula>NOT(ISERROR(SEARCH(" ",BJ80)))</formula>
    </cfRule>
    <cfRule type="containsText" dxfId="1" priority="4603" operator="between" text=" ">
      <formula>NOT(ISERROR(SEARCH(" ",BJ80)))</formula>
    </cfRule>
  </conditionalFormatting>
  <conditionalFormatting sqref="BL80">
    <cfRule type="containsText" dxfId="0" priority="4600" operator="between" text=" ">
      <formula>NOT(ISERROR(SEARCH(" ",BL80)))</formula>
    </cfRule>
    <cfRule type="containsText" dxfId="1" priority="4601" operator="between" text=" ">
      <formula>NOT(ISERROR(SEARCH(" ",BL80)))</formula>
    </cfRule>
  </conditionalFormatting>
  <conditionalFormatting sqref="BM80">
    <cfRule type="containsText" dxfId="0" priority="4951" operator="between" text=" ">
      <formula>NOT(ISERROR(SEARCH(" ",BM80)))</formula>
    </cfRule>
    <cfRule type="containsText" dxfId="1" priority="4952" operator="between" text=" ">
      <formula>NOT(ISERROR(SEARCH(" ",BM80)))</formula>
    </cfRule>
  </conditionalFormatting>
  <conditionalFormatting sqref="BN80:BP80">
    <cfRule type="containsText" dxfId="0" priority="4604" operator="between" text=" ">
      <formula>NOT(ISERROR(SEARCH(" ",BN80)))</formula>
    </cfRule>
    <cfRule type="containsText" dxfId="1" priority="4605" operator="between" text=" ">
      <formula>NOT(ISERROR(SEARCH(" ",BN80)))</formula>
    </cfRule>
  </conditionalFormatting>
  <conditionalFormatting sqref="BS80">
    <cfRule type="duplicateValues" dxfId="6" priority="4590"/>
    <cfRule type="containsText" dxfId="0" priority="4591" operator="between" text=" ">
      <formula>NOT(ISERROR(SEARCH(" ",BS80)))</formula>
    </cfRule>
    <cfRule type="containsText" dxfId="1" priority="4592" operator="between" text=" ">
      <formula>NOT(ISERROR(SEARCH(" ",BS80)))</formula>
    </cfRule>
  </conditionalFormatting>
  <conditionalFormatting sqref="BT80:BV80">
    <cfRule type="containsText" dxfId="0" priority="4635" operator="between" text=" ">
      <formula>NOT(ISERROR(SEARCH(" ",BT80)))</formula>
    </cfRule>
    <cfRule type="containsText" dxfId="1" priority="4636" operator="between" text=" ">
      <formula>NOT(ISERROR(SEARCH(" ",BT80)))</formula>
    </cfRule>
  </conditionalFormatting>
  <conditionalFormatting sqref="BW80">
    <cfRule type="containsText" dxfId="0" priority="4135" operator="between" text=" ">
      <formula>NOT(ISERROR(SEARCH(" ",BW80)))</formula>
    </cfRule>
    <cfRule type="containsText" dxfId="1" priority="4136" operator="between" text=" ">
      <formula>NOT(ISERROR(SEARCH(" ",BW80)))</formula>
    </cfRule>
  </conditionalFormatting>
  <conditionalFormatting sqref="BX80">
    <cfRule type="containsText" dxfId="0" priority="4947" operator="between" text=" ">
      <formula>NOT(ISERROR(SEARCH(" ",BX80)))</formula>
    </cfRule>
    <cfRule type="containsText" dxfId="1" priority="4948" operator="between" text=" ">
      <formula>NOT(ISERROR(SEARCH(" ",BX80)))</formula>
    </cfRule>
  </conditionalFormatting>
  <conditionalFormatting sqref="BY80">
    <cfRule type="containsText" dxfId="0" priority="4660" operator="between" text=" ">
      <formula>NOT(ISERROR(SEARCH(" ",BY80)))</formula>
    </cfRule>
    <cfRule type="containsText" dxfId="1" priority="4661" operator="between" text=" ">
      <formula>NOT(ISERROR(SEARCH(" ",BY80)))</formula>
    </cfRule>
  </conditionalFormatting>
  <conditionalFormatting sqref="CA80:CC80">
    <cfRule type="containsText" dxfId="0" priority="4611" operator="between" text=" ">
      <formula>NOT(ISERROR(SEARCH(" ",CA80)))</formula>
    </cfRule>
  </conditionalFormatting>
  <conditionalFormatting sqref="CD80">
    <cfRule type="containsText" dxfId="0" priority="4609" operator="between" text=" ">
      <formula>NOT(ISERROR(SEARCH(" ",CD80)))</formula>
    </cfRule>
  </conditionalFormatting>
  <conditionalFormatting sqref="CE80">
    <cfRule type="containsText" dxfId="0" priority="1068" operator="between" text=" ">
      <formula>NOT(ISERROR(SEARCH(" ",CE80)))</formula>
    </cfRule>
  </conditionalFormatting>
  <conditionalFormatting sqref="CF80">
    <cfRule type="containsText" dxfId="0" priority="4610" operator="between" text=" ">
      <formula>NOT(ISERROR(SEARCH(" ",CF80)))</formula>
    </cfRule>
  </conditionalFormatting>
  <conditionalFormatting sqref="CG80">
    <cfRule type="containsText" dxfId="0" priority="4939" operator="between" text=" ">
      <formula>NOT(ISERROR(SEARCH(" ",CG80)))</formula>
    </cfRule>
  </conditionalFormatting>
  <conditionalFormatting sqref="CO80">
    <cfRule type="containsText" dxfId="0" priority="611" operator="between" text=" ">
      <formula>NOT(ISERROR(SEARCH(" ",CO80)))</formula>
    </cfRule>
  </conditionalFormatting>
  <conditionalFormatting sqref="CP80">
    <cfRule type="containsText" dxfId="0" priority="52" operator="between" text=" ">
      <formula>NOT(ISERROR(SEARCH(" ",CP80)))</formula>
    </cfRule>
  </conditionalFormatting>
  <conditionalFormatting sqref="CQ80">
    <cfRule type="containsText" dxfId="0" priority="564" operator="between" text=" ">
      <formula>NOT(ISERROR(SEARCH(" ",CQ80)))</formula>
    </cfRule>
  </conditionalFormatting>
  <conditionalFormatting sqref="CS80">
    <cfRule type="cellIs" dxfId="2" priority="4595" operator="equal">
      <formula>1</formula>
    </cfRule>
    <cfRule type="cellIs" dxfId="2" priority="4596" operator="equal">
      <formula>1</formula>
    </cfRule>
  </conditionalFormatting>
  <conditionalFormatting sqref="CW80:CZ80">
    <cfRule type="cellIs" dxfId="2" priority="912" operator="equal">
      <formula>1</formula>
    </cfRule>
  </conditionalFormatting>
  <conditionalFormatting sqref="DG80:DI80">
    <cfRule type="cellIs" dxfId="2" priority="825" operator="equal">
      <formula>1</formula>
    </cfRule>
  </conditionalFormatting>
  <conditionalFormatting sqref="DJ80">
    <cfRule type="cellIs" dxfId="2" priority="911" operator="equal">
      <formula>1</formula>
    </cfRule>
  </conditionalFormatting>
  <conditionalFormatting sqref="DL80:DO80">
    <cfRule type="cellIs" dxfId="2" priority="910" operator="equal">
      <formula>1</formula>
    </cfRule>
  </conditionalFormatting>
  <conditionalFormatting sqref="DQ80:DS80">
    <cfRule type="cellIs" dxfId="2" priority="850" operator="equal">
      <formula>1</formula>
    </cfRule>
  </conditionalFormatting>
  <conditionalFormatting sqref="DT80">
    <cfRule type="cellIs" dxfId="2" priority="818" operator="equal">
      <formula>1</formula>
    </cfRule>
  </conditionalFormatting>
  <conditionalFormatting sqref="DU80">
    <cfRule type="cellIs" dxfId="2" priority="4938" operator="equal">
      <formula>1</formula>
    </cfRule>
  </conditionalFormatting>
  <conditionalFormatting sqref="DX80">
    <cfRule type="containsText" dxfId="0" priority="4612" operator="between" text=" ">
      <formula>NOT(ISERROR(SEARCH(" ",DX80)))</formula>
    </cfRule>
    <cfRule type="containsText" dxfId="1" priority="4613" operator="between" text=" ">
      <formula>NOT(ISERROR(SEARCH(" ",DX80)))</formula>
    </cfRule>
    <cfRule type="containsText" dxfId="0" priority="4614" operator="between" text=" ">
      <formula>NOT(ISERROR(SEARCH(" ",DX80)))</formula>
    </cfRule>
    <cfRule type="containsText" dxfId="1" priority="4615" operator="between" text=" ">
      <formula>NOT(ISERROR(SEARCH(" ",DX80)))</formula>
    </cfRule>
  </conditionalFormatting>
  <conditionalFormatting sqref="EA80:EJ80">
    <cfRule type="containsText" dxfId="0" priority="4654" operator="between" text=" ">
      <formula>NOT(ISERROR(SEARCH(" ",EA80)))</formula>
    </cfRule>
    <cfRule type="containsText" dxfId="1" priority="4655" operator="between" text=" ">
      <formula>NOT(ISERROR(SEARCH(" ",EA80)))</formula>
    </cfRule>
  </conditionalFormatting>
  <conditionalFormatting sqref="EL80">
    <cfRule type="cellIs" dxfId="2" priority="4618" operator="equal">
      <formula>0</formula>
    </cfRule>
    <cfRule type="containsText" dxfId="0" priority="4649" operator="between" text=" ">
      <formula>NOT(ISERROR(SEARCH(" ",EL80)))</formula>
    </cfRule>
    <cfRule type="containsText" dxfId="1" priority="4650" operator="between" text=" ">
      <formula>NOT(ISERROR(SEARCH(" ",EL80)))</formula>
    </cfRule>
  </conditionalFormatting>
  <conditionalFormatting sqref="FG80">
    <cfRule type="cellIs" dxfId="2" priority="4662" operator="greaterThan">
      <formula>1</formula>
    </cfRule>
    <cfRule type="colorScale" priority="4663">
      <colorScale>
        <cfvo type="min"/>
        <cfvo type="max"/>
        <color rgb="FFFCFCFF"/>
        <color rgb="FF63BE7B"/>
      </colorScale>
    </cfRule>
    <cfRule type="colorScale" priority="46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0">
    <cfRule type="colorScale" priority="4651">
      <colorScale>
        <cfvo type="min"/>
        <cfvo type="max"/>
        <color rgb="FFFCFCFF"/>
        <color rgb="FF63BE7B"/>
      </colorScale>
    </cfRule>
    <cfRule type="colorScale" priority="46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0:FJ80">
    <cfRule type="colorScale" priority="4665">
      <colorScale>
        <cfvo type="min"/>
        <cfvo type="max"/>
        <color rgb="FFFCFCFF"/>
        <color rgb="FF63BE7B"/>
      </colorScale>
    </cfRule>
    <cfRule type="colorScale" priority="46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0">
    <cfRule type="colorScale" priority="4667">
      <colorScale>
        <cfvo type="min"/>
        <cfvo type="max"/>
        <color rgb="FFFCFCFF"/>
        <color rgb="FF63BE7B"/>
      </colorScale>
    </cfRule>
    <cfRule type="colorScale" priority="46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0">
    <cfRule type="colorScale" priority="4934">
      <colorScale>
        <cfvo type="min"/>
        <cfvo type="max"/>
        <color rgb="FFFCFCFF"/>
        <color rgb="FF63BE7B"/>
      </colorScale>
    </cfRule>
    <cfRule type="colorScale" priority="49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0">
    <cfRule type="cellIs" dxfId="2" priority="4669" operator="greaterThan">
      <formula>1</formula>
    </cfRule>
    <cfRule type="colorScale" priority="4670">
      <colorScale>
        <cfvo type="min"/>
        <cfvo type="max"/>
        <color rgb="FFFCFCFF"/>
        <color rgb="FF63BE7B"/>
      </colorScale>
    </cfRule>
    <cfRule type="colorScale" priority="46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0">
    <cfRule type="colorScale" priority="4672">
      <colorScale>
        <cfvo type="min"/>
        <cfvo type="max"/>
        <color rgb="FFFCFCFF"/>
        <color rgb="FF63BE7B"/>
      </colorScale>
    </cfRule>
    <cfRule type="colorScale" priority="46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0">
    <cfRule type="colorScale" priority="4930">
      <colorScale>
        <cfvo type="min"/>
        <cfvo type="max"/>
        <color rgb="FFFCFCFF"/>
        <color rgb="FF63BE7B"/>
      </colorScale>
    </cfRule>
    <cfRule type="colorScale" priority="4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0">
    <cfRule type="cellIs" dxfId="2" priority="4674" operator="greaterThan">
      <formula>1</formula>
    </cfRule>
    <cfRule type="colorScale" priority="4675">
      <colorScale>
        <cfvo type="min"/>
        <cfvo type="max"/>
        <color rgb="FFFCFCFF"/>
        <color rgb="FF63BE7B"/>
      </colorScale>
    </cfRule>
    <cfRule type="colorScale" priority="4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0">
    <cfRule type="colorScale" priority="4677">
      <colorScale>
        <cfvo type="min"/>
        <cfvo type="max"/>
        <color rgb="FFFCFCFF"/>
        <color rgb="FF63BE7B"/>
      </colorScale>
    </cfRule>
    <cfRule type="colorScale" priority="46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0">
    <cfRule type="colorScale" priority="4679">
      <colorScale>
        <cfvo type="min"/>
        <cfvo type="max"/>
        <color rgb="FFFCFCFF"/>
        <color rgb="FF63BE7B"/>
      </colorScale>
    </cfRule>
    <cfRule type="colorScale" priority="46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0">
    <cfRule type="cellIs" dxfId="2" priority="4681" operator="greaterThan">
      <formula>1</formula>
    </cfRule>
    <cfRule type="colorScale" priority="4682">
      <colorScale>
        <cfvo type="min"/>
        <cfvo type="max"/>
        <color rgb="FFFCFCFF"/>
        <color rgb="FF63BE7B"/>
      </colorScale>
    </cfRule>
    <cfRule type="colorScale" priority="4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0">
    <cfRule type="colorScale" priority="4684">
      <colorScale>
        <cfvo type="min"/>
        <cfvo type="max"/>
        <color rgb="FFFCFCFF"/>
        <color rgb="FF63BE7B"/>
      </colorScale>
    </cfRule>
    <cfRule type="colorScale" priority="4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0">
    <cfRule type="colorScale" priority="4686">
      <colorScale>
        <cfvo type="min"/>
        <cfvo type="max"/>
        <color rgb="FFFCFCFF"/>
        <color rgb="FF63BE7B"/>
      </colorScale>
    </cfRule>
    <cfRule type="colorScale" priority="46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0">
    <cfRule type="cellIs" dxfId="2" priority="4688" operator="greaterThan">
      <formula>1</formula>
    </cfRule>
    <cfRule type="colorScale" priority="4689">
      <colorScale>
        <cfvo type="min"/>
        <cfvo type="max"/>
        <color rgb="FFFCFCFF"/>
        <color rgb="FF63BE7B"/>
      </colorScale>
    </cfRule>
    <cfRule type="colorScale" priority="46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0">
    <cfRule type="colorScale" priority="4691">
      <colorScale>
        <cfvo type="min"/>
        <cfvo type="max"/>
        <color rgb="FFFCFCFF"/>
        <color rgb="FF63BE7B"/>
      </colorScale>
    </cfRule>
    <cfRule type="colorScale" priority="46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0">
    <cfRule type="colorScale" priority="4693">
      <colorScale>
        <cfvo type="min"/>
        <cfvo type="max"/>
        <color rgb="FFFCFCFF"/>
        <color rgb="FF63BE7B"/>
      </colorScale>
    </cfRule>
    <cfRule type="colorScale" priority="46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0">
    <cfRule type="cellIs" dxfId="2" priority="4695" operator="greaterThan">
      <formula>1</formula>
    </cfRule>
    <cfRule type="colorScale" priority="4696">
      <colorScale>
        <cfvo type="min"/>
        <cfvo type="max"/>
        <color rgb="FFFCFCFF"/>
        <color rgb="FF63BE7B"/>
      </colorScale>
    </cfRule>
    <cfRule type="colorScale" priority="4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0">
    <cfRule type="colorScale" priority="4698">
      <colorScale>
        <cfvo type="min"/>
        <cfvo type="max"/>
        <color rgb="FFFCFCFF"/>
        <color rgb="FF63BE7B"/>
      </colorScale>
    </cfRule>
    <cfRule type="colorScale" priority="46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0">
    <cfRule type="colorScale" priority="4700">
      <colorScale>
        <cfvo type="min"/>
        <cfvo type="max"/>
        <color rgb="FFFCFCFF"/>
        <color rgb="FF63BE7B"/>
      </colorScale>
    </cfRule>
    <cfRule type="colorScale" priority="47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0">
    <cfRule type="cellIs" dxfId="2" priority="4702" operator="greaterThan">
      <formula>1</formula>
    </cfRule>
    <cfRule type="colorScale" priority="4703">
      <colorScale>
        <cfvo type="min"/>
        <cfvo type="max"/>
        <color rgb="FFFCFCFF"/>
        <color rgb="FF63BE7B"/>
      </colorScale>
    </cfRule>
    <cfRule type="colorScale" priority="4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0">
    <cfRule type="colorScale" priority="4705">
      <colorScale>
        <cfvo type="min"/>
        <cfvo type="max"/>
        <color rgb="FFFCFCFF"/>
        <color rgb="FF63BE7B"/>
      </colorScale>
    </cfRule>
    <cfRule type="colorScale" priority="4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0">
    <cfRule type="colorScale" priority="4707">
      <colorScale>
        <cfvo type="min"/>
        <cfvo type="max"/>
        <color rgb="FFFCFCFF"/>
        <color rgb="FF63BE7B"/>
      </colorScale>
    </cfRule>
    <cfRule type="colorScale" priority="4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0">
    <cfRule type="cellIs" dxfId="2" priority="4709" operator="greaterThan">
      <formula>1</formula>
    </cfRule>
    <cfRule type="colorScale" priority="4710">
      <colorScale>
        <cfvo type="min"/>
        <cfvo type="max"/>
        <color rgb="FFFCFCFF"/>
        <color rgb="FF63BE7B"/>
      </colorScale>
    </cfRule>
    <cfRule type="colorScale" priority="4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0">
    <cfRule type="colorScale" priority="4712">
      <colorScale>
        <cfvo type="min"/>
        <cfvo type="max"/>
        <color rgb="FFFCFCFF"/>
        <color rgb="FF63BE7B"/>
      </colorScale>
    </cfRule>
    <cfRule type="colorScale" priority="47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0">
    <cfRule type="colorScale" priority="4714">
      <colorScale>
        <cfvo type="min"/>
        <cfvo type="max"/>
        <color rgb="FFFCFCFF"/>
        <color rgb="FF63BE7B"/>
      </colorScale>
    </cfRule>
    <cfRule type="colorScale" priority="4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0">
    <cfRule type="cellIs" dxfId="2" priority="4716" operator="greaterThan">
      <formula>1</formula>
    </cfRule>
    <cfRule type="colorScale" priority="4717">
      <colorScale>
        <cfvo type="min"/>
        <cfvo type="max"/>
        <color rgb="FFFCFCFF"/>
        <color rgb="FF63BE7B"/>
      </colorScale>
    </cfRule>
    <cfRule type="colorScale" priority="47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0">
    <cfRule type="colorScale" priority="4719">
      <colorScale>
        <cfvo type="min"/>
        <cfvo type="max"/>
        <color rgb="FFFCFCFF"/>
        <color rgb="FF63BE7B"/>
      </colorScale>
    </cfRule>
    <cfRule type="colorScale" priority="47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0">
    <cfRule type="colorScale" priority="4721">
      <colorScale>
        <cfvo type="min"/>
        <cfvo type="max"/>
        <color rgb="FFFCFCFF"/>
        <color rgb="FF63BE7B"/>
      </colorScale>
    </cfRule>
    <cfRule type="colorScale" priority="47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0">
    <cfRule type="cellIs" dxfId="2" priority="4723" operator="greaterThan">
      <formula>1</formula>
    </cfRule>
    <cfRule type="colorScale" priority="4724">
      <colorScale>
        <cfvo type="min"/>
        <cfvo type="max"/>
        <color rgb="FFFCFCFF"/>
        <color rgb="FF63BE7B"/>
      </colorScale>
    </cfRule>
    <cfRule type="colorScale" priority="4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0">
    <cfRule type="colorScale" priority="4726">
      <colorScale>
        <cfvo type="min"/>
        <cfvo type="max"/>
        <color rgb="FFFCFCFF"/>
        <color rgb="FF63BE7B"/>
      </colorScale>
    </cfRule>
    <cfRule type="colorScale" priority="4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0">
    <cfRule type="colorScale" priority="4728">
      <colorScale>
        <cfvo type="min"/>
        <cfvo type="max"/>
        <color rgb="FFFCFCFF"/>
        <color rgb="FF63BE7B"/>
      </colorScale>
    </cfRule>
    <cfRule type="colorScale" priority="4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0">
    <cfRule type="cellIs" dxfId="2" priority="4730" operator="greaterThan">
      <formula>1</formula>
    </cfRule>
    <cfRule type="colorScale" priority="4731">
      <colorScale>
        <cfvo type="min"/>
        <cfvo type="max"/>
        <color rgb="FFFCFCFF"/>
        <color rgb="FF63BE7B"/>
      </colorScale>
    </cfRule>
    <cfRule type="colorScale" priority="47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0">
    <cfRule type="colorScale" priority="4733">
      <colorScale>
        <cfvo type="min"/>
        <cfvo type="max"/>
        <color rgb="FFFCFCFF"/>
        <color rgb="FF63BE7B"/>
      </colorScale>
    </cfRule>
    <cfRule type="colorScale" priority="47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0">
    <cfRule type="colorScale" priority="4735">
      <colorScale>
        <cfvo type="min"/>
        <cfvo type="max"/>
        <color rgb="FFFCFCFF"/>
        <color rgb="FF63BE7B"/>
      </colorScale>
    </cfRule>
    <cfRule type="colorScale" priority="47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0">
    <cfRule type="cellIs" dxfId="2" priority="4737" operator="greaterThan">
      <formula>1</formula>
    </cfRule>
    <cfRule type="colorScale" priority="4738">
      <colorScale>
        <cfvo type="min"/>
        <cfvo type="max"/>
        <color rgb="FFFCFCFF"/>
        <color rgb="FF63BE7B"/>
      </colorScale>
    </cfRule>
    <cfRule type="colorScale" priority="47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0">
    <cfRule type="colorScale" priority="4740">
      <colorScale>
        <cfvo type="min"/>
        <cfvo type="max"/>
        <color rgb="FFFCFCFF"/>
        <color rgb="FF63BE7B"/>
      </colorScale>
    </cfRule>
    <cfRule type="colorScale" priority="4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0">
    <cfRule type="colorScale" priority="4742">
      <colorScale>
        <cfvo type="min"/>
        <cfvo type="max"/>
        <color rgb="FFFCFCFF"/>
        <color rgb="FF63BE7B"/>
      </colorScale>
    </cfRule>
    <cfRule type="colorScale" priority="47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0">
    <cfRule type="cellIs" dxfId="2" priority="4744" operator="greaterThan">
      <formula>1</formula>
    </cfRule>
    <cfRule type="colorScale" priority="4745">
      <colorScale>
        <cfvo type="min"/>
        <cfvo type="max"/>
        <color rgb="FFFCFCFF"/>
        <color rgb="FF63BE7B"/>
      </colorScale>
    </cfRule>
    <cfRule type="colorScale" priority="47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0">
    <cfRule type="colorScale" priority="4747">
      <colorScale>
        <cfvo type="min"/>
        <cfvo type="max"/>
        <color rgb="FFFCFCFF"/>
        <color rgb="FF63BE7B"/>
      </colorScale>
    </cfRule>
    <cfRule type="colorScale" priority="47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0">
    <cfRule type="colorScale" priority="4749">
      <colorScale>
        <cfvo type="min"/>
        <cfvo type="max"/>
        <color rgb="FFFCFCFF"/>
        <color rgb="FF63BE7B"/>
      </colorScale>
    </cfRule>
    <cfRule type="colorScale" priority="47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0">
    <cfRule type="cellIs" dxfId="2" priority="4751" operator="greaterThan">
      <formula>1</formula>
    </cfRule>
    <cfRule type="colorScale" priority="4752">
      <colorScale>
        <cfvo type="min"/>
        <cfvo type="max"/>
        <color rgb="FFFCFCFF"/>
        <color rgb="FF63BE7B"/>
      </colorScale>
    </cfRule>
    <cfRule type="colorScale" priority="47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0">
    <cfRule type="colorScale" priority="4754">
      <colorScale>
        <cfvo type="min"/>
        <cfvo type="max"/>
        <color rgb="FFFCFCFF"/>
        <color rgb="FF63BE7B"/>
      </colorScale>
    </cfRule>
    <cfRule type="colorScale" priority="4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0">
    <cfRule type="colorScale" priority="4756">
      <colorScale>
        <cfvo type="min"/>
        <cfvo type="max"/>
        <color rgb="FFFCFCFF"/>
        <color rgb="FF63BE7B"/>
      </colorScale>
    </cfRule>
    <cfRule type="colorScale" priority="47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0">
    <cfRule type="cellIs" dxfId="2" priority="4758" operator="greaterThan">
      <formula>1</formula>
    </cfRule>
    <cfRule type="colorScale" priority="4759">
      <colorScale>
        <cfvo type="min"/>
        <cfvo type="max"/>
        <color rgb="FFFCFCFF"/>
        <color rgb="FF63BE7B"/>
      </colorScale>
    </cfRule>
    <cfRule type="colorScale" priority="47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0">
    <cfRule type="colorScale" priority="4761">
      <colorScale>
        <cfvo type="min"/>
        <cfvo type="max"/>
        <color rgb="FFFCFCFF"/>
        <color rgb="FF63BE7B"/>
      </colorScale>
    </cfRule>
    <cfRule type="colorScale" priority="47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0">
    <cfRule type="colorScale" priority="4763">
      <colorScale>
        <cfvo type="min"/>
        <cfvo type="max"/>
        <color rgb="FFFCFCFF"/>
        <color rgb="FF63BE7B"/>
      </colorScale>
    </cfRule>
    <cfRule type="colorScale" priority="47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0">
    <cfRule type="cellIs" dxfId="2" priority="4765" operator="greaterThan">
      <formula>1</formula>
    </cfRule>
    <cfRule type="colorScale" priority="4766">
      <colorScale>
        <cfvo type="min"/>
        <cfvo type="max"/>
        <color rgb="FFFCFCFF"/>
        <color rgb="FF63BE7B"/>
      </colorScale>
    </cfRule>
    <cfRule type="colorScale" priority="47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0">
    <cfRule type="colorScale" priority="4768">
      <colorScale>
        <cfvo type="min"/>
        <cfvo type="max"/>
        <color rgb="FFFCFCFF"/>
        <color rgb="FF63BE7B"/>
      </colorScale>
    </cfRule>
    <cfRule type="colorScale" priority="47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0">
    <cfRule type="colorScale" priority="4770">
      <colorScale>
        <cfvo type="min"/>
        <cfvo type="max"/>
        <color rgb="FFFCFCFF"/>
        <color rgb="FF63BE7B"/>
      </colorScale>
    </cfRule>
    <cfRule type="colorScale" priority="47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0">
    <cfRule type="cellIs" dxfId="2" priority="4772" operator="greaterThan">
      <formula>1</formula>
    </cfRule>
    <cfRule type="colorScale" priority="4773">
      <colorScale>
        <cfvo type="min"/>
        <cfvo type="max"/>
        <color rgb="FFFCFCFF"/>
        <color rgb="FF63BE7B"/>
      </colorScale>
    </cfRule>
    <cfRule type="colorScale" priority="47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0">
    <cfRule type="colorScale" priority="4775">
      <colorScale>
        <cfvo type="min"/>
        <cfvo type="max"/>
        <color rgb="FFFCFCFF"/>
        <color rgb="FF63BE7B"/>
      </colorScale>
    </cfRule>
    <cfRule type="colorScale" priority="4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0">
    <cfRule type="colorScale" priority="4777">
      <colorScale>
        <cfvo type="min"/>
        <cfvo type="max"/>
        <color rgb="FFFCFCFF"/>
        <color rgb="FF63BE7B"/>
      </colorScale>
    </cfRule>
    <cfRule type="colorScale" priority="47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0">
    <cfRule type="cellIs" dxfId="2" priority="4779" operator="greaterThan">
      <formula>1</formula>
    </cfRule>
    <cfRule type="colorScale" priority="4780">
      <colorScale>
        <cfvo type="min"/>
        <cfvo type="max"/>
        <color rgb="FFFCFCFF"/>
        <color rgb="FF63BE7B"/>
      </colorScale>
    </cfRule>
    <cfRule type="colorScale" priority="47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0">
    <cfRule type="colorScale" priority="4782">
      <colorScale>
        <cfvo type="min"/>
        <cfvo type="max"/>
        <color rgb="FFFCFCFF"/>
        <color rgb="FF63BE7B"/>
      </colorScale>
    </cfRule>
    <cfRule type="colorScale" priority="47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0">
    <cfRule type="colorScale" priority="4784">
      <colorScale>
        <cfvo type="min"/>
        <cfvo type="max"/>
        <color rgb="FFFCFCFF"/>
        <color rgb="FF63BE7B"/>
      </colorScale>
    </cfRule>
    <cfRule type="colorScale" priority="47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0">
    <cfRule type="cellIs" dxfId="2" priority="4786" operator="greaterThan">
      <formula>1</formula>
    </cfRule>
    <cfRule type="colorScale" priority="4787">
      <colorScale>
        <cfvo type="min"/>
        <cfvo type="max"/>
        <color rgb="FFFCFCFF"/>
        <color rgb="FF63BE7B"/>
      </colorScale>
    </cfRule>
    <cfRule type="colorScale" priority="4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0">
    <cfRule type="colorScale" priority="4789">
      <colorScale>
        <cfvo type="min"/>
        <cfvo type="max"/>
        <color rgb="FFFCFCFF"/>
        <color rgb="FF63BE7B"/>
      </colorScale>
    </cfRule>
    <cfRule type="colorScale" priority="4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0">
    <cfRule type="colorScale" priority="4791">
      <colorScale>
        <cfvo type="min"/>
        <cfvo type="max"/>
        <color rgb="FFFCFCFF"/>
        <color rgb="FF63BE7B"/>
      </colorScale>
    </cfRule>
    <cfRule type="colorScale" priority="47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0">
    <cfRule type="cellIs" dxfId="2" priority="4793" operator="greaterThan">
      <formula>1</formula>
    </cfRule>
    <cfRule type="colorScale" priority="4794">
      <colorScale>
        <cfvo type="min"/>
        <cfvo type="max"/>
        <color rgb="FFFCFCFF"/>
        <color rgb="FF63BE7B"/>
      </colorScale>
    </cfRule>
    <cfRule type="colorScale" priority="47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0">
    <cfRule type="cellIs" dxfId="2" priority="4796" operator="greaterThan">
      <formula>1</formula>
    </cfRule>
    <cfRule type="colorScale" priority="4797">
      <colorScale>
        <cfvo type="min"/>
        <cfvo type="max"/>
        <color rgb="FFFCFCFF"/>
        <color rgb="FF63BE7B"/>
      </colorScale>
    </cfRule>
    <cfRule type="colorScale" priority="47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0:HY80">
    <cfRule type="colorScale" priority="4799">
      <colorScale>
        <cfvo type="min"/>
        <cfvo type="max"/>
        <color rgb="FFFCFCFF"/>
        <color rgb="FF63BE7B"/>
      </colorScale>
    </cfRule>
    <cfRule type="colorScale" priority="48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0">
    <cfRule type="colorScale" priority="4801">
      <colorScale>
        <cfvo type="min"/>
        <cfvo type="max"/>
        <color rgb="FFFCFCFF"/>
        <color rgb="FF63BE7B"/>
      </colorScale>
    </cfRule>
    <cfRule type="colorScale" priority="48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0">
    <cfRule type="colorScale" priority="4936">
      <colorScale>
        <cfvo type="min"/>
        <cfvo type="max"/>
        <color rgb="FFFCFCFF"/>
        <color rgb="FF63BE7B"/>
      </colorScale>
    </cfRule>
    <cfRule type="colorScale" priority="49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0">
    <cfRule type="cellIs" dxfId="2" priority="4803" operator="greaterThan">
      <formula>1</formula>
    </cfRule>
    <cfRule type="colorScale" priority="4804">
      <colorScale>
        <cfvo type="min"/>
        <cfvo type="max"/>
        <color rgb="FFFCFCFF"/>
        <color rgb="FF63BE7B"/>
      </colorScale>
    </cfRule>
    <cfRule type="colorScale" priority="48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0">
    <cfRule type="colorScale" priority="4806">
      <colorScale>
        <cfvo type="min"/>
        <cfvo type="max"/>
        <color rgb="FFFCFCFF"/>
        <color rgb="FF63BE7B"/>
      </colorScale>
    </cfRule>
    <cfRule type="colorScale" priority="48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0">
    <cfRule type="colorScale" priority="4932">
      <colorScale>
        <cfvo type="min"/>
        <cfvo type="max"/>
        <color rgb="FFFCFCFF"/>
        <color rgb="FF63BE7B"/>
      </colorScale>
    </cfRule>
    <cfRule type="colorScale" priority="49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0">
    <cfRule type="cellIs" dxfId="2" priority="4808" operator="greaterThan">
      <formula>1</formula>
    </cfRule>
    <cfRule type="colorScale" priority="4809">
      <colorScale>
        <cfvo type="min"/>
        <cfvo type="max"/>
        <color rgb="FFFCFCFF"/>
        <color rgb="FF63BE7B"/>
      </colorScale>
    </cfRule>
    <cfRule type="colorScale" priority="48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0">
    <cfRule type="colorScale" priority="4811">
      <colorScale>
        <cfvo type="min"/>
        <cfvo type="max"/>
        <color rgb="FFFCFCFF"/>
        <color rgb="FF63BE7B"/>
      </colorScale>
    </cfRule>
    <cfRule type="colorScale" priority="48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0">
    <cfRule type="colorScale" priority="4813">
      <colorScale>
        <cfvo type="min"/>
        <cfvo type="max"/>
        <color rgb="FFFCFCFF"/>
        <color rgb="FF63BE7B"/>
      </colorScale>
    </cfRule>
    <cfRule type="colorScale" priority="48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0">
    <cfRule type="cellIs" dxfId="2" priority="4815" operator="greaterThan">
      <formula>1</formula>
    </cfRule>
    <cfRule type="colorScale" priority="4816">
      <colorScale>
        <cfvo type="min"/>
        <cfvo type="max"/>
        <color rgb="FFFCFCFF"/>
        <color rgb="FF63BE7B"/>
      </colorScale>
    </cfRule>
    <cfRule type="colorScale" priority="48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0">
    <cfRule type="colorScale" priority="4818">
      <colorScale>
        <cfvo type="min"/>
        <cfvo type="max"/>
        <color rgb="FFFCFCFF"/>
        <color rgb="FF63BE7B"/>
      </colorScale>
    </cfRule>
    <cfRule type="colorScale" priority="48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0">
    <cfRule type="colorScale" priority="4820">
      <colorScale>
        <cfvo type="min"/>
        <cfvo type="max"/>
        <color rgb="FFFCFCFF"/>
        <color rgb="FF63BE7B"/>
      </colorScale>
    </cfRule>
    <cfRule type="colorScale" priority="48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0">
    <cfRule type="cellIs" dxfId="2" priority="4822" operator="greaterThan">
      <formula>1</formula>
    </cfRule>
    <cfRule type="colorScale" priority="4823">
      <colorScale>
        <cfvo type="min"/>
        <cfvo type="max"/>
        <color rgb="FFFCFCFF"/>
        <color rgb="FF63BE7B"/>
      </colorScale>
    </cfRule>
    <cfRule type="colorScale" priority="48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0">
    <cfRule type="colorScale" priority="4825">
      <colorScale>
        <cfvo type="min"/>
        <cfvo type="max"/>
        <color rgb="FFFCFCFF"/>
        <color rgb="FF63BE7B"/>
      </colorScale>
    </cfRule>
    <cfRule type="colorScale" priority="48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0">
    <cfRule type="colorScale" priority="4827">
      <colorScale>
        <cfvo type="min"/>
        <cfvo type="max"/>
        <color rgb="FFFCFCFF"/>
        <color rgb="FF63BE7B"/>
      </colorScale>
    </cfRule>
    <cfRule type="colorScale" priority="4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0">
    <cfRule type="cellIs" dxfId="2" priority="4829" operator="greaterThan">
      <formula>1</formula>
    </cfRule>
    <cfRule type="colorScale" priority="4830">
      <colorScale>
        <cfvo type="min"/>
        <cfvo type="max"/>
        <color rgb="FFFCFCFF"/>
        <color rgb="FF63BE7B"/>
      </colorScale>
    </cfRule>
    <cfRule type="colorScale" priority="48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0">
    <cfRule type="colorScale" priority="4832">
      <colorScale>
        <cfvo type="min"/>
        <cfvo type="max"/>
        <color rgb="FFFCFCFF"/>
        <color rgb="FF63BE7B"/>
      </colorScale>
    </cfRule>
    <cfRule type="colorScale" priority="48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0">
    <cfRule type="colorScale" priority="4834">
      <colorScale>
        <cfvo type="min"/>
        <cfvo type="max"/>
        <color rgb="FFFCFCFF"/>
        <color rgb="FF63BE7B"/>
      </colorScale>
    </cfRule>
    <cfRule type="colorScale" priority="4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0">
    <cfRule type="cellIs" dxfId="2" priority="4836" operator="greaterThan">
      <formula>1</formula>
    </cfRule>
    <cfRule type="colorScale" priority="4837">
      <colorScale>
        <cfvo type="min"/>
        <cfvo type="max"/>
        <color rgb="FFFCFCFF"/>
        <color rgb="FF63BE7B"/>
      </colorScale>
    </cfRule>
    <cfRule type="colorScale" priority="48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0">
    <cfRule type="colorScale" priority="4839">
      <colorScale>
        <cfvo type="min"/>
        <cfvo type="max"/>
        <color rgb="FFFCFCFF"/>
        <color rgb="FF63BE7B"/>
      </colorScale>
    </cfRule>
    <cfRule type="colorScale" priority="48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0">
    <cfRule type="colorScale" priority="4841">
      <colorScale>
        <cfvo type="min"/>
        <cfvo type="max"/>
        <color rgb="FFFCFCFF"/>
        <color rgb="FF63BE7B"/>
      </colorScale>
    </cfRule>
    <cfRule type="colorScale" priority="4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0">
    <cfRule type="cellIs" dxfId="2" priority="4843" operator="greaterThan">
      <formula>1</formula>
    </cfRule>
    <cfRule type="colorScale" priority="4844">
      <colorScale>
        <cfvo type="min"/>
        <cfvo type="max"/>
        <color rgb="FFFCFCFF"/>
        <color rgb="FF63BE7B"/>
      </colorScale>
    </cfRule>
    <cfRule type="colorScale" priority="48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0">
    <cfRule type="colorScale" priority="4846">
      <colorScale>
        <cfvo type="min"/>
        <cfvo type="max"/>
        <color rgb="FFFCFCFF"/>
        <color rgb="FF63BE7B"/>
      </colorScale>
    </cfRule>
    <cfRule type="colorScale" priority="48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0">
    <cfRule type="colorScale" priority="4848">
      <colorScale>
        <cfvo type="min"/>
        <cfvo type="max"/>
        <color rgb="FFFCFCFF"/>
        <color rgb="FF63BE7B"/>
      </colorScale>
    </cfRule>
    <cfRule type="colorScale" priority="4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0">
    <cfRule type="cellIs" dxfId="2" priority="4850" operator="greaterThan">
      <formula>1</formula>
    </cfRule>
    <cfRule type="colorScale" priority="4851">
      <colorScale>
        <cfvo type="min"/>
        <cfvo type="max"/>
        <color rgb="FFFCFCFF"/>
        <color rgb="FF63BE7B"/>
      </colorScale>
    </cfRule>
    <cfRule type="colorScale" priority="48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0">
    <cfRule type="colorScale" priority="4853">
      <colorScale>
        <cfvo type="min"/>
        <cfvo type="max"/>
        <color rgb="FFFCFCFF"/>
        <color rgb="FF63BE7B"/>
      </colorScale>
    </cfRule>
    <cfRule type="colorScale" priority="48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0">
    <cfRule type="colorScale" priority="4855">
      <colorScale>
        <cfvo type="min"/>
        <cfvo type="max"/>
        <color rgb="FFFCFCFF"/>
        <color rgb="FF63BE7B"/>
      </colorScale>
    </cfRule>
    <cfRule type="colorScale" priority="4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0">
    <cfRule type="cellIs" dxfId="2" priority="4857" operator="greaterThan">
      <formula>1</formula>
    </cfRule>
    <cfRule type="colorScale" priority="4858">
      <colorScale>
        <cfvo type="min"/>
        <cfvo type="max"/>
        <color rgb="FFFCFCFF"/>
        <color rgb="FF63BE7B"/>
      </colorScale>
    </cfRule>
    <cfRule type="colorScale" priority="48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0">
    <cfRule type="colorScale" priority="4860">
      <colorScale>
        <cfvo type="min"/>
        <cfvo type="max"/>
        <color rgb="FFFCFCFF"/>
        <color rgb="FF63BE7B"/>
      </colorScale>
    </cfRule>
    <cfRule type="colorScale" priority="48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0">
    <cfRule type="colorScale" priority="4862">
      <colorScale>
        <cfvo type="min"/>
        <cfvo type="max"/>
        <color rgb="FFFCFCFF"/>
        <color rgb="FF63BE7B"/>
      </colorScale>
    </cfRule>
    <cfRule type="colorScale" priority="4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0">
    <cfRule type="cellIs" dxfId="2" priority="4864" operator="greaterThan">
      <formula>1</formula>
    </cfRule>
    <cfRule type="colorScale" priority="4865">
      <colorScale>
        <cfvo type="min"/>
        <cfvo type="max"/>
        <color rgb="FFFCFCFF"/>
        <color rgb="FF63BE7B"/>
      </colorScale>
    </cfRule>
    <cfRule type="colorScale" priority="48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0">
    <cfRule type="colorScale" priority="4867">
      <colorScale>
        <cfvo type="min"/>
        <cfvo type="max"/>
        <color rgb="FFFCFCFF"/>
        <color rgb="FF63BE7B"/>
      </colorScale>
    </cfRule>
    <cfRule type="colorScale" priority="48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0">
    <cfRule type="colorScale" priority="4869">
      <colorScale>
        <cfvo type="min"/>
        <cfvo type="max"/>
        <color rgb="FFFCFCFF"/>
        <color rgb="FF63BE7B"/>
      </colorScale>
    </cfRule>
    <cfRule type="colorScale" priority="4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0">
    <cfRule type="cellIs" dxfId="2" priority="4871" operator="greaterThan">
      <formula>1</formula>
    </cfRule>
    <cfRule type="colorScale" priority="4872">
      <colorScale>
        <cfvo type="min"/>
        <cfvo type="max"/>
        <color rgb="FFFCFCFF"/>
        <color rgb="FF63BE7B"/>
      </colorScale>
    </cfRule>
    <cfRule type="colorScale" priority="4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0">
    <cfRule type="colorScale" priority="4874">
      <colorScale>
        <cfvo type="min"/>
        <cfvo type="max"/>
        <color rgb="FFFCFCFF"/>
        <color rgb="FF63BE7B"/>
      </colorScale>
    </cfRule>
    <cfRule type="colorScale" priority="48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0">
    <cfRule type="colorScale" priority="4876">
      <colorScale>
        <cfvo type="min"/>
        <cfvo type="max"/>
        <color rgb="FFFCFCFF"/>
        <color rgb="FF63BE7B"/>
      </colorScale>
    </cfRule>
    <cfRule type="colorScale" priority="4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0">
    <cfRule type="cellIs" dxfId="2" priority="4878" operator="greaterThan">
      <formula>1</formula>
    </cfRule>
    <cfRule type="colorScale" priority="4879">
      <colorScale>
        <cfvo type="min"/>
        <cfvo type="max"/>
        <color rgb="FFFCFCFF"/>
        <color rgb="FF63BE7B"/>
      </colorScale>
    </cfRule>
    <cfRule type="colorScale" priority="48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0">
    <cfRule type="colorScale" priority="4881">
      <colorScale>
        <cfvo type="min"/>
        <cfvo type="max"/>
        <color rgb="FFFCFCFF"/>
        <color rgb="FF63BE7B"/>
      </colorScale>
    </cfRule>
    <cfRule type="colorScale" priority="48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0">
    <cfRule type="colorScale" priority="4883">
      <colorScale>
        <cfvo type="min"/>
        <cfvo type="max"/>
        <color rgb="FFFCFCFF"/>
        <color rgb="FF63BE7B"/>
      </colorScale>
    </cfRule>
    <cfRule type="colorScale" priority="48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0">
    <cfRule type="cellIs" dxfId="2" priority="4885" operator="greaterThan">
      <formula>1</formula>
    </cfRule>
    <cfRule type="colorScale" priority="4886">
      <colorScale>
        <cfvo type="min"/>
        <cfvo type="max"/>
        <color rgb="FFFCFCFF"/>
        <color rgb="FF63BE7B"/>
      </colorScale>
    </cfRule>
    <cfRule type="colorScale" priority="48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0">
    <cfRule type="colorScale" priority="4888">
      <colorScale>
        <cfvo type="min"/>
        <cfvo type="max"/>
        <color rgb="FFFCFCFF"/>
        <color rgb="FF63BE7B"/>
      </colorScale>
    </cfRule>
    <cfRule type="colorScale" priority="4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0">
    <cfRule type="colorScale" priority="4890">
      <colorScale>
        <cfvo type="min"/>
        <cfvo type="max"/>
        <color rgb="FFFCFCFF"/>
        <color rgb="FF63BE7B"/>
      </colorScale>
    </cfRule>
    <cfRule type="colorScale" priority="4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0">
    <cfRule type="cellIs" dxfId="2" priority="4892" operator="greaterThan">
      <formula>1</formula>
    </cfRule>
    <cfRule type="colorScale" priority="4893">
      <colorScale>
        <cfvo type="min"/>
        <cfvo type="max"/>
        <color rgb="FFFCFCFF"/>
        <color rgb="FF63BE7B"/>
      </colorScale>
    </cfRule>
    <cfRule type="colorScale" priority="4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0">
    <cfRule type="colorScale" priority="4895">
      <colorScale>
        <cfvo type="min"/>
        <cfvo type="max"/>
        <color rgb="FFFCFCFF"/>
        <color rgb="FF63BE7B"/>
      </colorScale>
    </cfRule>
    <cfRule type="colorScale" priority="4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0">
    <cfRule type="colorScale" priority="4897">
      <colorScale>
        <cfvo type="min"/>
        <cfvo type="max"/>
        <color rgb="FFFCFCFF"/>
        <color rgb="FF63BE7B"/>
      </colorScale>
    </cfRule>
    <cfRule type="colorScale" priority="4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0">
    <cfRule type="cellIs" dxfId="2" priority="4899" operator="greaterThan">
      <formula>1</formula>
    </cfRule>
    <cfRule type="colorScale" priority="4900">
      <colorScale>
        <cfvo type="min"/>
        <cfvo type="max"/>
        <color rgb="FFFCFCFF"/>
        <color rgb="FF63BE7B"/>
      </colorScale>
    </cfRule>
    <cfRule type="colorScale" priority="4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0">
    <cfRule type="colorScale" priority="4902">
      <colorScale>
        <cfvo type="min"/>
        <cfvo type="max"/>
        <color rgb="FFFCFCFF"/>
        <color rgb="FF63BE7B"/>
      </colorScale>
    </cfRule>
    <cfRule type="colorScale" priority="4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0">
    <cfRule type="colorScale" priority="4904">
      <colorScale>
        <cfvo type="min"/>
        <cfvo type="max"/>
        <color rgb="FFFCFCFF"/>
        <color rgb="FF63BE7B"/>
      </colorScale>
    </cfRule>
    <cfRule type="colorScale" priority="49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0">
    <cfRule type="cellIs" dxfId="2" priority="4906" operator="greaterThan">
      <formula>1</formula>
    </cfRule>
    <cfRule type="colorScale" priority="4907">
      <colorScale>
        <cfvo type="min"/>
        <cfvo type="max"/>
        <color rgb="FFFCFCFF"/>
        <color rgb="FF63BE7B"/>
      </colorScale>
    </cfRule>
    <cfRule type="colorScale" priority="4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0">
    <cfRule type="colorScale" priority="4909">
      <colorScale>
        <cfvo type="min"/>
        <cfvo type="max"/>
        <color rgb="FFFCFCFF"/>
        <color rgb="FF63BE7B"/>
      </colorScale>
    </cfRule>
    <cfRule type="colorScale" priority="4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0">
    <cfRule type="colorScale" priority="4911">
      <colorScale>
        <cfvo type="min"/>
        <cfvo type="max"/>
        <color rgb="FFFCFCFF"/>
        <color rgb="FF63BE7B"/>
      </colorScale>
    </cfRule>
    <cfRule type="colorScale" priority="4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0">
    <cfRule type="cellIs" dxfId="2" priority="4913" operator="greaterThan">
      <formula>1</formula>
    </cfRule>
    <cfRule type="colorScale" priority="4914">
      <colorScale>
        <cfvo type="min"/>
        <cfvo type="max"/>
        <color rgb="FFFCFCFF"/>
        <color rgb="FF63BE7B"/>
      </colorScale>
    </cfRule>
    <cfRule type="colorScale" priority="4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0">
    <cfRule type="colorScale" priority="4916">
      <colorScale>
        <cfvo type="min"/>
        <cfvo type="max"/>
        <color rgb="FFFCFCFF"/>
        <color rgb="FF63BE7B"/>
      </colorScale>
    </cfRule>
    <cfRule type="colorScale" priority="4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0">
    <cfRule type="colorScale" priority="4918">
      <colorScale>
        <cfvo type="min"/>
        <cfvo type="max"/>
        <color rgb="FFFCFCFF"/>
        <color rgb="FF63BE7B"/>
      </colorScale>
    </cfRule>
    <cfRule type="colorScale" priority="4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0">
    <cfRule type="cellIs" dxfId="2" priority="4920" operator="greaterThan">
      <formula>1</formula>
    </cfRule>
    <cfRule type="colorScale" priority="4921">
      <colorScale>
        <cfvo type="min"/>
        <cfvo type="max"/>
        <color rgb="FFFCFCFF"/>
        <color rgb="FF63BE7B"/>
      </colorScale>
    </cfRule>
    <cfRule type="colorScale" priority="4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0">
    <cfRule type="colorScale" priority="4923">
      <colorScale>
        <cfvo type="min"/>
        <cfvo type="max"/>
        <color rgb="FFFCFCFF"/>
        <color rgb="FF63BE7B"/>
      </colorScale>
    </cfRule>
    <cfRule type="colorScale" priority="4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0">
    <cfRule type="colorScale" priority="4925">
      <colorScale>
        <cfvo type="min"/>
        <cfvo type="max"/>
        <color rgb="FFFCFCFF"/>
        <color rgb="FF63BE7B"/>
      </colorScale>
    </cfRule>
    <cfRule type="colorScale" priority="49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0">
    <cfRule type="cellIs" dxfId="2" priority="4927" operator="greaterThan">
      <formula>1</formula>
    </cfRule>
    <cfRule type="colorScale" priority="4928">
      <colorScale>
        <cfvo type="min"/>
        <cfvo type="max"/>
        <color rgb="FFFCFCFF"/>
        <color rgb="FF63BE7B"/>
      </colorScale>
    </cfRule>
    <cfRule type="colorScale" priority="4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0:LB80">
    <cfRule type="cellIs" dxfId="2" priority="4641" operator="greaterThan">
      <formula>0.31</formula>
    </cfRule>
    <cfRule type="cellIs" dxfId="2" priority="4642" operator="greaterThan">
      <formula>0.31</formula>
    </cfRule>
    <cfRule type="cellIs" dxfId="2" priority="4643" operator="greaterThan">
      <formula>0.31</formula>
    </cfRule>
    <cfRule type="cellIs" dxfId="2" priority="4644" operator="greaterThan">
      <formula>0.3</formula>
    </cfRule>
    <cfRule type="cellIs" dxfId="2" priority="4645" operator="greaterThan">
      <formula>1</formula>
    </cfRule>
    <cfRule type="cellIs" dxfId="5" priority="4646" operator="equal">
      <formula>0</formula>
    </cfRule>
  </conditionalFormatting>
  <conditionalFormatting sqref="LH80:LI80">
    <cfRule type="containsText" dxfId="0" priority="4588" operator="between" text=" ">
      <formula>NOT(ISERROR(SEARCH(" ",LH80)))</formula>
    </cfRule>
    <cfRule type="containsText" dxfId="1" priority="4589" operator="between" text=" ">
      <formula>NOT(ISERROR(SEARCH(" ",LH80)))</formula>
    </cfRule>
  </conditionalFormatting>
  <conditionalFormatting sqref="LT80">
    <cfRule type="containsText" dxfId="0" priority="426" operator="between" text=" ">
      <formula>NOT(ISERROR(SEARCH(" ",LT80)))</formula>
    </cfRule>
    <cfRule type="containsText" dxfId="1" priority="427" operator="between" text=" ">
      <formula>NOT(ISERROR(SEARCH(" ",LT80)))</formula>
    </cfRule>
  </conditionalFormatting>
  <conditionalFormatting sqref="LU80">
    <cfRule type="containsText" dxfId="0" priority="342" operator="between" text=" ">
      <formula>NOT(ISERROR(SEARCH(" ",LU80)))</formula>
    </cfRule>
    <cfRule type="containsText" dxfId="1" priority="343" operator="between" text=" ">
      <formula>NOT(ISERROR(SEARCH(" ",LU80)))</formula>
    </cfRule>
  </conditionalFormatting>
  <conditionalFormatting sqref="LV80:LX80">
    <cfRule type="containsText" dxfId="0" priority="298" operator="between" text=" ">
      <formula>NOT(ISERROR(SEARCH(" ",LV80)))</formula>
    </cfRule>
    <cfRule type="containsText" dxfId="1" priority="299" operator="between" text=" ">
      <formula>NOT(ISERROR(SEARCH(" ",LV80)))</formula>
    </cfRule>
  </conditionalFormatting>
  <conditionalFormatting sqref="MX80">
    <cfRule type="containsText" dxfId="0" priority="424" operator="between" text=" ">
      <formula>NOT(ISERROR(SEARCH(" ",MX80)))</formula>
    </cfRule>
    <cfRule type="containsText" dxfId="1" priority="425" operator="between" text=" ">
      <formula>NOT(ISERROR(SEARCH(" ",MX80)))</formula>
    </cfRule>
  </conditionalFormatting>
  <conditionalFormatting sqref="MY80">
    <cfRule type="containsText" dxfId="0" priority="340" operator="between" text=" ">
      <formula>NOT(ISERROR(SEARCH(" ",MY80)))</formula>
    </cfRule>
    <cfRule type="containsText" dxfId="1" priority="341" operator="between" text=" ">
      <formula>NOT(ISERROR(SEARCH(" ",MY80)))</formula>
    </cfRule>
  </conditionalFormatting>
  <conditionalFormatting sqref="MZ80:NB80">
    <cfRule type="containsText" dxfId="0" priority="296" operator="between" text=" ">
      <formula>NOT(ISERROR(SEARCH(" ",MZ80)))</formula>
    </cfRule>
    <cfRule type="containsText" dxfId="1" priority="297" operator="between" text=" ">
      <formula>NOT(ISERROR(SEARCH(" ",MZ80)))</formula>
    </cfRule>
  </conditionalFormatting>
  <conditionalFormatting sqref="NC80">
    <cfRule type="containsText" dxfId="0" priority="422" operator="between" text=" ">
      <formula>NOT(ISERROR(SEARCH(" ",NC80)))</formula>
    </cfRule>
    <cfRule type="containsText" dxfId="1" priority="423" operator="between" text=" ">
      <formula>NOT(ISERROR(SEARCH(" ",NC80)))</formula>
    </cfRule>
  </conditionalFormatting>
  <conditionalFormatting sqref="ND80">
    <cfRule type="containsText" dxfId="0" priority="254" operator="between" text=" ">
      <formula>NOT(ISERROR(SEARCH(" ",ND80)))</formula>
    </cfRule>
    <cfRule type="containsText" dxfId="1" priority="255" operator="between" text=" ">
      <formula>NOT(ISERROR(SEARCH(" ",ND80)))</formula>
    </cfRule>
  </conditionalFormatting>
  <conditionalFormatting sqref="NE80">
    <cfRule type="containsText" dxfId="0" priority="230" operator="between" text=" ">
      <formula>NOT(ISERROR(SEARCH(" ",NE80)))</formula>
    </cfRule>
    <cfRule type="containsText" dxfId="1" priority="231" operator="between" text=" ">
      <formula>NOT(ISERROR(SEARCH(" ",NE80)))</formula>
    </cfRule>
  </conditionalFormatting>
  <conditionalFormatting sqref="NF80">
    <cfRule type="containsText" dxfId="0" priority="206" operator="between" text=" ">
      <formula>NOT(ISERROR(SEARCH(" ",NF80)))</formula>
    </cfRule>
    <cfRule type="containsText" dxfId="1" priority="207" operator="between" text=" ">
      <formula>NOT(ISERROR(SEARCH(" ",NF80)))</formula>
    </cfRule>
  </conditionalFormatting>
  <conditionalFormatting sqref="B81">
    <cfRule type="cellIs" dxfId="2" priority="4570" operator="equal">
      <formula>" "</formula>
    </cfRule>
  </conditionalFormatting>
  <conditionalFormatting sqref="C81">
    <cfRule type="colorScale" priority="42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1">
    <cfRule type="containsText" dxfId="0" priority="4215" operator="between" text=" ">
      <formula>NOT(ISERROR(SEARCH(" ",G81)))</formula>
    </cfRule>
    <cfRule type="containsText" dxfId="1" priority="4216" operator="between" text=" ">
      <formula>NOT(ISERROR(SEARCH(" ",G81)))</formula>
    </cfRule>
  </conditionalFormatting>
  <conditionalFormatting sqref="H81">
    <cfRule type="containsText" dxfId="0" priority="4230" operator="between" text=" ">
      <formula>NOT(ISERROR(SEARCH(" ",H81)))</formula>
    </cfRule>
    <cfRule type="containsText" dxfId="1" priority="4231" operator="between" text=" ">
      <formula>NOT(ISERROR(SEARCH(" ",H81)))</formula>
    </cfRule>
  </conditionalFormatting>
  <conditionalFormatting sqref="R81">
    <cfRule type="containsText" dxfId="0" priority="4224" operator="between" text=" ">
      <formula>NOT(ISERROR(SEARCH(" ",R81)))</formula>
    </cfRule>
    <cfRule type="containsText" dxfId="1" priority="4225" operator="between" text=" ">
      <formula>NOT(ISERROR(SEARCH(" ",R81)))</formula>
    </cfRule>
  </conditionalFormatting>
  <conditionalFormatting sqref="X81">
    <cfRule type="colorScale" priority="4265">
      <colorScale>
        <cfvo type="min"/>
        <cfvo type="max"/>
        <color rgb="FFFCFCFF"/>
        <color rgb="FF63BE7B"/>
      </colorScale>
    </cfRule>
    <cfRule type="colorScale" priority="42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1">
    <cfRule type="cellIs" dxfId="2" priority="4576" operator="equal">
      <formula>0</formula>
    </cfRule>
    <cfRule type="cellIs" dxfId="2" priority="4577" operator="greaterThan">
      <formula>1</formula>
    </cfRule>
    <cfRule type="containsText" dxfId="0" priority="4578" operator="between" text=" ">
      <formula>NOT(ISERROR(SEARCH(" ",AH81)))</formula>
    </cfRule>
    <cfRule type="containsText" dxfId="1" priority="4579" operator="between" text=" ">
      <formula>NOT(ISERROR(SEARCH(" ",AH81)))</formula>
    </cfRule>
  </conditionalFormatting>
  <conditionalFormatting sqref="AI81">
    <cfRule type="cellIs" dxfId="2" priority="4258" operator="equal">
      <formula>0</formula>
    </cfRule>
    <cfRule type="cellIs" dxfId="2" priority="4259" operator="greaterThan">
      <formula>1</formula>
    </cfRule>
    <cfRule type="containsText" dxfId="0" priority="4260" operator="between" text=" ">
      <formula>NOT(ISERROR(SEARCH(" ",AI81)))</formula>
    </cfRule>
    <cfRule type="containsText" dxfId="1" priority="4261" operator="between" text=" ">
      <formula>NOT(ISERROR(SEARCH(" ",AI81)))</formula>
    </cfRule>
  </conditionalFormatting>
  <conditionalFormatting sqref="AJ81:AL81">
    <cfRule type="cellIs" dxfId="4" priority="4253" operator="equal">
      <formula>0</formula>
    </cfRule>
    <cfRule type="cellIs" dxfId="2" priority="4254" operator="equal">
      <formula>0</formula>
    </cfRule>
    <cfRule type="cellIs" dxfId="2" priority="4255" operator="greaterThan">
      <formula>1</formula>
    </cfRule>
    <cfRule type="containsText" dxfId="0" priority="4256" operator="between" text=" ">
      <formula>NOT(ISERROR(SEARCH(" ",AJ81)))</formula>
    </cfRule>
    <cfRule type="containsText" dxfId="1" priority="4257" operator="between" text=" ">
      <formula>NOT(ISERROR(SEARCH(" ",AJ81)))</formula>
    </cfRule>
  </conditionalFormatting>
  <conditionalFormatting sqref="AT81">
    <cfRule type="containsText" dxfId="0" priority="4584" operator="between" text=" ">
      <formula>NOT(ISERROR(SEARCH(" ",AT81)))</formula>
    </cfRule>
    <cfRule type="containsText" dxfId="1" priority="4585" operator="between" text=" ">
      <formula>NOT(ISERROR(SEARCH(" ",AT81)))</formula>
    </cfRule>
  </conditionalFormatting>
  <conditionalFormatting sqref="AU81">
    <cfRule type="cellIs" dxfId="4" priority="4239" operator="equal">
      <formula>0</formula>
    </cfRule>
    <cfRule type="containsText" dxfId="0" priority="4240" operator="between" text=" ">
      <formula>NOT(ISERROR(SEARCH(" ",AU81)))</formula>
    </cfRule>
    <cfRule type="containsText" dxfId="1" priority="4241" operator="between" text=" ">
      <formula>NOT(ISERROR(SEARCH(" ",AU81)))</formula>
    </cfRule>
  </conditionalFormatting>
  <conditionalFormatting sqref="AV81">
    <cfRule type="cellIs" dxfId="4" priority="4285" operator="equal">
      <formula>0</formula>
    </cfRule>
    <cfRule type="containsText" dxfId="0" priority="4288" operator="between" text=" ">
      <formula>NOT(ISERROR(SEARCH(" ",AV81)))</formula>
    </cfRule>
    <cfRule type="containsText" dxfId="1" priority="4289" operator="between" text=" ">
      <formula>NOT(ISERROR(SEARCH(" ",AV81)))</formula>
    </cfRule>
  </conditionalFormatting>
  <conditionalFormatting sqref="AW81">
    <cfRule type="cellIs" dxfId="2" priority="4270" operator="greaterThan">
      <formula>1</formula>
    </cfRule>
    <cfRule type="containsText" dxfId="0" priority="4271" operator="between" text=" ">
      <formula>NOT(ISERROR(SEARCH(" ",AW81)))</formula>
    </cfRule>
    <cfRule type="containsText" dxfId="1" priority="4272" operator="between" text=" ">
      <formula>NOT(ISERROR(SEARCH(" ",AW81)))</formula>
    </cfRule>
  </conditionalFormatting>
  <conditionalFormatting sqref="AX81">
    <cfRule type="containsText" dxfId="0" priority="4249" operator="between" text=" ">
      <formula>NOT(ISERROR(SEARCH(" ",AX81)))</formula>
    </cfRule>
    <cfRule type="containsText" dxfId="1" priority="4250" operator="between" text=" ">
      <formula>NOT(ISERROR(SEARCH(" ",AX81)))</formula>
    </cfRule>
  </conditionalFormatting>
  <conditionalFormatting sqref="BA81">
    <cfRule type="containsText" dxfId="0" priority="1035" operator="between" text=" ">
      <formula>NOT(ISERROR(SEARCH(" ",BA81)))</formula>
    </cfRule>
    <cfRule type="containsText" dxfId="1" priority="1036" operator="between" text=" ">
      <formula>NOT(ISERROR(SEARCH(" ",BA81)))</formula>
    </cfRule>
  </conditionalFormatting>
  <conditionalFormatting sqref="BB81">
    <cfRule type="containsText" dxfId="0" priority="4580" operator="between" text=" ">
      <formula>NOT(ISERROR(SEARCH(" ",BB81)))</formula>
    </cfRule>
    <cfRule type="containsText" dxfId="1" priority="4581" operator="between" text=" ">
      <formula>NOT(ISERROR(SEARCH(" ",BB81)))</formula>
    </cfRule>
  </conditionalFormatting>
  <conditionalFormatting sqref="BC81">
    <cfRule type="containsText" dxfId="0" priority="4228" operator="between" text=" ">
      <formula>NOT(ISERROR(SEARCH(" ",BC81)))</formula>
    </cfRule>
    <cfRule type="containsText" dxfId="1" priority="4229" operator="between" text=" ">
      <formula>NOT(ISERROR(SEARCH(" ",BC81)))</formula>
    </cfRule>
  </conditionalFormatting>
  <conditionalFormatting sqref="BI81">
    <cfRule type="containsText" dxfId="0" priority="4219" operator="between" text=" ">
      <formula>NOT(ISERROR(SEARCH(" ",BI81)))</formula>
    </cfRule>
    <cfRule type="containsText" dxfId="1" priority="4220" operator="between" text=" ">
      <formula>NOT(ISERROR(SEARCH(" ",BI81)))</formula>
    </cfRule>
  </conditionalFormatting>
  <conditionalFormatting sqref="BJ81">
    <cfRule type="containsText" dxfId="0" priority="4235" operator="between" text=" ">
      <formula>NOT(ISERROR(SEARCH(" ",BJ81)))</formula>
    </cfRule>
    <cfRule type="containsText" dxfId="1" priority="4236" operator="between" text=" ">
      <formula>NOT(ISERROR(SEARCH(" ",BJ81)))</formula>
    </cfRule>
  </conditionalFormatting>
  <conditionalFormatting sqref="BL81">
    <cfRule type="containsText" dxfId="0" priority="4233" operator="between" text=" ">
      <formula>NOT(ISERROR(SEARCH(" ",BL81)))</formula>
    </cfRule>
    <cfRule type="containsText" dxfId="1" priority="4234" operator="between" text=" ">
      <formula>NOT(ISERROR(SEARCH(" ",BL81)))</formula>
    </cfRule>
  </conditionalFormatting>
  <conditionalFormatting sqref="BM81">
    <cfRule type="containsText" dxfId="0" priority="4586" operator="between" text=" ">
      <formula>NOT(ISERROR(SEARCH(" ",BM81)))</formula>
    </cfRule>
    <cfRule type="containsText" dxfId="1" priority="4587" operator="between" text=" ">
      <formula>NOT(ISERROR(SEARCH(" ",BM81)))</formula>
    </cfRule>
  </conditionalFormatting>
  <conditionalFormatting sqref="BN81:BP81">
    <cfRule type="containsText" dxfId="0" priority="4237" operator="between" text=" ">
      <formula>NOT(ISERROR(SEARCH(" ",BN81)))</formula>
    </cfRule>
    <cfRule type="containsText" dxfId="1" priority="4238" operator="between" text=" ">
      <formula>NOT(ISERROR(SEARCH(" ",BN81)))</formula>
    </cfRule>
  </conditionalFormatting>
  <conditionalFormatting sqref="BS81">
    <cfRule type="duplicateValues" dxfId="6" priority="4221"/>
    <cfRule type="containsText" dxfId="0" priority="4222" operator="between" text=" ">
      <formula>NOT(ISERROR(SEARCH(" ",BS81)))</formula>
    </cfRule>
    <cfRule type="containsText" dxfId="1" priority="4223" operator="between" text=" ">
      <formula>NOT(ISERROR(SEARCH(" ",BS81)))</formula>
    </cfRule>
  </conditionalFormatting>
  <conditionalFormatting sqref="BT81:BV81">
    <cfRule type="containsText" dxfId="0" priority="4267" operator="between" text=" ">
      <formula>NOT(ISERROR(SEARCH(" ",BT81)))</formula>
    </cfRule>
    <cfRule type="containsText" dxfId="1" priority="4268" operator="between" text=" ">
      <formula>NOT(ISERROR(SEARCH(" ",BT81)))</formula>
    </cfRule>
  </conditionalFormatting>
  <conditionalFormatting sqref="BW81">
    <cfRule type="containsText" dxfId="0" priority="4137" operator="between" text=" ">
      <formula>NOT(ISERROR(SEARCH(" ",BW81)))</formula>
    </cfRule>
    <cfRule type="containsText" dxfId="1" priority="4138" operator="between" text=" ">
      <formula>NOT(ISERROR(SEARCH(" ",BW81)))</formula>
    </cfRule>
  </conditionalFormatting>
  <conditionalFormatting sqref="BX81">
    <cfRule type="containsText" dxfId="0" priority="4582" operator="between" text=" ">
      <formula>NOT(ISERROR(SEARCH(" ",BX81)))</formula>
    </cfRule>
    <cfRule type="containsText" dxfId="1" priority="4583" operator="between" text=" ">
      <formula>NOT(ISERROR(SEARCH(" ",BX81)))</formula>
    </cfRule>
  </conditionalFormatting>
  <conditionalFormatting sqref="BY81">
    <cfRule type="containsText" dxfId="0" priority="4292" operator="between" text=" ">
      <formula>NOT(ISERROR(SEARCH(" ",BY81)))</formula>
    </cfRule>
    <cfRule type="containsText" dxfId="1" priority="4293" operator="between" text=" ">
      <formula>NOT(ISERROR(SEARCH(" ",BY81)))</formula>
    </cfRule>
  </conditionalFormatting>
  <conditionalFormatting sqref="CA81:CC81">
    <cfRule type="containsText" dxfId="0" priority="4244" operator="between" text=" ">
      <formula>NOT(ISERROR(SEARCH(" ",CA81)))</formula>
    </cfRule>
  </conditionalFormatting>
  <conditionalFormatting sqref="CD81">
    <cfRule type="containsText" dxfId="0" priority="4242" operator="between" text=" ">
      <formula>NOT(ISERROR(SEARCH(" ",CD81)))</formula>
    </cfRule>
  </conditionalFormatting>
  <conditionalFormatting sqref="CE81">
    <cfRule type="containsText" dxfId="0" priority="1067" operator="between" text=" ">
      <formula>NOT(ISERROR(SEARCH(" ",CE81)))</formula>
    </cfRule>
  </conditionalFormatting>
  <conditionalFormatting sqref="CF81">
    <cfRule type="containsText" dxfId="0" priority="4243" operator="between" text=" ">
      <formula>NOT(ISERROR(SEARCH(" ",CF81)))</formula>
    </cfRule>
  </conditionalFormatting>
  <conditionalFormatting sqref="CG81">
    <cfRule type="containsText" dxfId="0" priority="4574" operator="between" text=" ">
      <formula>NOT(ISERROR(SEARCH(" ",CG81)))</formula>
    </cfRule>
  </conditionalFormatting>
  <conditionalFormatting sqref="CO81">
    <cfRule type="containsText" dxfId="0" priority="610" operator="between" text=" ">
      <formula>NOT(ISERROR(SEARCH(" ",CO81)))</formula>
    </cfRule>
  </conditionalFormatting>
  <conditionalFormatting sqref="CP81">
    <cfRule type="containsText" dxfId="0" priority="51" operator="between" text=" ">
      <formula>NOT(ISERROR(SEARCH(" ",CP81)))</formula>
    </cfRule>
  </conditionalFormatting>
  <conditionalFormatting sqref="CQ81">
    <cfRule type="containsText" dxfId="0" priority="563" operator="between" text=" ">
      <formula>NOT(ISERROR(SEARCH(" ",CQ81)))</formula>
    </cfRule>
  </conditionalFormatting>
  <conditionalFormatting sqref="CS81">
    <cfRule type="cellIs" dxfId="2" priority="4226" operator="equal">
      <formula>1</formula>
    </cfRule>
    <cfRule type="cellIs" dxfId="2" priority="4227" operator="equal">
      <formula>1</formula>
    </cfRule>
  </conditionalFormatting>
  <conditionalFormatting sqref="CW81:CZ81">
    <cfRule type="cellIs" dxfId="2" priority="909" operator="equal">
      <formula>1</formula>
    </cfRule>
  </conditionalFormatting>
  <conditionalFormatting sqref="DG81:DI81">
    <cfRule type="cellIs" dxfId="2" priority="906" operator="equal">
      <formula>1</formula>
    </cfRule>
  </conditionalFormatting>
  <conditionalFormatting sqref="DJ81">
    <cfRule type="cellIs" dxfId="2" priority="908" operator="equal">
      <formula>1</formula>
    </cfRule>
  </conditionalFormatting>
  <conditionalFormatting sqref="DL81:DN81">
    <cfRule type="cellIs" dxfId="2" priority="905" operator="equal">
      <formula>1</formula>
    </cfRule>
  </conditionalFormatting>
  <conditionalFormatting sqref="DO81">
    <cfRule type="cellIs" dxfId="2" priority="907" operator="equal">
      <formula>1</formula>
    </cfRule>
  </conditionalFormatting>
  <conditionalFormatting sqref="DQ81:DS81">
    <cfRule type="cellIs" dxfId="2" priority="849" operator="equal">
      <formula>1</formula>
    </cfRule>
  </conditionalFormatting>
  <conditionalFormatting sqref="DT81">
    <cfRule type="cellIs" dxfId="2" priority="817" operator="equal">
      <formula>1</formula>
    </cfRule>
  </conditionalFormatting>
  <conditionalFormatting sqref="DU81">
    <cfRule type="cellIs" dxfId="2" priority="4573" operator="equal">
      <formula>1</formula>
    </cfRule>
  </conditionalFormatting>
  <conditionalFormatting sqref="DX81">
    <cfRule type="containsText" dxfId="0" priority="4245" operator="between" text=" ">
      <formula>NOT(ISERROR(SEARCH(" ",DX81)))</formula>
    </cfRule>
    <cfRule type="containsText" dxfId="1" priority="4246" operator="between" text=" ">
      <formula>NOT(ISERROR(SEARCH(" ",DX81)))</formula>
    </cfRule>
    <cfRule type="containsText" dxfId="0" priority="4247" operator="between" text=" ">
      <formula>NOT(ISERROR(SEARCH(" ",DX81)))</formula>
    </cfRule>
    <cfRule type="containsText" dxfId="1" priority="4248" operator="between" text=" ">
      <formula>NOT(ISERROR(SEARCH(" ",DX81)))</formula>
    </cfRule>
  </conditionalFormatting>
  <conditionalFormatting sqref="EA81:EJ81">
    <cfRule type="containsText" dxfId="0" priority="4286" operator="between" text=" ">
      <formula>NOT(ISERROR(SEARCH(" ",EA81)))</formula>
    </cfRule>
    <cfRule type="containsText" dxfId="1" priority="4287" operator="between" text=" ">
      <formula>NOT(ISERROR(SEARCH(" ",EA81)))</formula>
    </cfRule>
  </conditionalFormatting>
  <conditionalFormatting sqref="EL81">
    <cfRule type="cellIs" dxfId="2" priority="4251" operator="equal">
      <formula>0</formula>
    </cfRule>
    <cfRule type="containsText" dxfId="0" priority="4281" operator="between" text=" ">
      <formula>NOT(ISERROR(SEARCH(" ",EL81)))</formula>
    </cfRule>
    <cfRule type="containsText" dxfId="1" priority="4282" operator="between" text=" ">
      <formula>NOT(ISERROR(SEARCH(" ",EL81)))</formula>
    </cfRule>
  </conditionalFormatting>
  <conditionalFormatting sqref="FG81">
    <cfRule type="cellIs" dxfId="2" priority="4294" operator="greaterThan">
      <formula>1</formula>
    </cfRule>
    <cfRule type="colorScale" priority="4295">
      <colorScale>
        <cfvo type="min"/>
        <cfvo type="max"/>
        <color rgb="FFFCFCFF"/>
        <color rgb="FF63BE7B"/>
      </colorScale>
    </cfRule>
    <cfRule type="colorScale" priority="4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1">
    <cfRule type="colorScale" priority="4283">
      <colorScale>
        <cfvo type="min"/>
        <cfvo type="max"/>
        <color rgb="FFFCFCFF"/>
        <color rgb="FF63BE7B"/>
      </colorScale>
    </cfRule>
    <cfRule type="colorScale" priority="42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1:FJ81">
    <cfRule type="colorScale" priority="4297">
      <colorScale>
        <cfvo type="min"/>
        <cfvo type="max"/>
        <color rgb="FFFCFCFF"/>
        <color rgb="FF63BE7B"/>
      </colorScale>
    </cfRule>
    <cfRule type="colorScale" priority="4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1">
    <cfRule type="colorScale" priority="4299">
      <colorScale>
        <cfvo type="min"/>
        <cfvo type="max"/>
        <color rgb="FFFCFCFF"/>
        <color rgb="FF63BE7B"/>
      </colorScale>
    </cfRule>
    <cfRule type="colorScale" priority="43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1">
    <cfRule type="colorScale" priority="4566">
      <colorScale>
        <cfvo type="min"/>
        <cfvo type="max"/>
        <color rgb="FFFCFCFF"/>
        <color rgb="FF63BE7B"/>
      </colorScale>
    </cfRule>
    <cfRule type="colorScale" priority="4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1">
    <cfRule type="cellIs" dxfId="2" priority="4301" operator="greaterThan">
      <formula>1</formula>
    </cfRule>
    <cfRule type="colorScale" priority="4302">
      <colorScale>
        <cfvo type="min"/>
        <cfvo type="max"/>
        <color rgb="FFFCFCFF"/>
        <color rgb="FF63BE7B"/>
      </colorScale>
    </cfRule>
    <cfRule type="colorScale" priority="4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1">
    <cfRule type="colorScale" priority="4304">
      <colorScale>
        <cfvo type="min"/>
        <cfvo type="max"/>
        <color rgb="FFFCFCFF"/>
        <color rgb="FF63BE7B"/>
      </colorScale>
    </cfRule>
    <cfRule type="colorScale" priority="43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1">
    <cfRule type="colorScale" priority="4562">
      <colorScale>
        <cfvo type="min"/>
        <cfvo type="max"/>
        <color rgb="FFFCFCFF"/>
        <color rgb="FF63BE7B"/>
      </colorScale>
    </cfRule>
    <cfRule type="colorScale" priority="4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1">
    <cfRule type="cellIs" dxfId="2" priority="4306" operator="greaterThan">
      <formula>1</formula>
    </cfRule>
    <cfRule type="colorScale" priority="4307">
      <colorScale>
        <cfvo type="min"/>
        <cfvo type="max"/>
        <color rgb="FFFCFCFF"/>
        <color rgb="FF63BE7B"/>
      </colorScale>
    </cfRule>
    <cfRule type="colorScale" priority="43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1">
    <cfRule type="colorScale" priority="4309">
      <colorScale>
        <cfvo type="min"/>
        <cfvo type="max"/>
        <color rgb="FFFCFCFF"/>
        <color rgb="FF63BE7B"/>
      </colorScale>
    </cfRule>
    <cfRule type="colorScale" priority="4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1">
    <cfRule type="colorScale" priority="4311">
      <colorScale>
        <cfvo type="min"/>
        <cfvo type="max"/>
        <color rgb="FFFCFCFF"/>
        <color rgb="FF63BE7B"/>
      </colorScale>
    </cfRule>
    <cfRule type="colorScale" priority="4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1">
    <cfRule type="cellIs" dxfId="2" priority="4313" operator="greaterThan">
      <formula>1</formula>
    </cfRule>
    <cfRule type="colorScale" priority="4314">
      <colorScale>
        <cfvo type="min"/>
        <cfvo type="max"/>
        <color rgb="FFFCFCFF"/>
        <color rgb="FF63BE7B"/>
      </colorScale>
    </cfRule>
    <cfRule type="colorScale" priority="43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1">
    <cfRule type="colorScale" priority="4316">
      <colorScale>
        <cfvo type="min"/>
        <cfvo type="max"/>
        <color rgb="FFFCFCFF"/>
        <color rgb="FF63BE7B"/>
      </colorScale>
    </cfRule>
    <cfRule type="colorScale" priority="4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1">
    <cfRule type="colorScale" priority="4318">
      <colorScale>
        <cfvo type="min"/>
        <cfvo type="max"/>
        <color rgb="FFFCFCFF"/>
        <color rgb="FF63BE7B"/>
      </colorScale>
    </cfRule>
    <cfRule type="colorScale" priority="43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1">
    <cfRule type="cellIs" dxfId="2" priority="4320" operator="greaterThan">
      <formula>1</formula>
    </cfRule>
    <cfRule type="colorScale" priority="4321">
      <colorScale>
        <cfvo type="min"/>
        <cfvo type="max"/>
        <color rgb="FFFCFCFF"/>
        <color rgb="FF63BE7B"/>
      </colorScale>
    </cfRule>
    <cfRule type="colorScale" priority="4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1">
    <cfRule type="colorScale" priority="4323">
      <colorScale>
        <cfvo type="min"/>
        <cfvo type="max"/>
        <color rgb="FFFCFCFF"/>
        <color rgb="FF63BE7B"/>
      </colorScale>
    </cfRule>
    <cfRule type="colorScale" priority="4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1">
    <cfRule type="colorScale" priority="4325">
      <colorScale>
        <cfvo type="min"/>
        <cfvo type="max"/>
        <color rgb="FFFCFCFF"/>
        <color rgb="FF63BE7B"/>
      </colorScale>
    </cfRule>
    <cfRule type="colorScale" priority="4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1">
    <cfRule type="cellIs" dxfId="2" priority="4327" operator="greaterThan">
      <formula>1</formula>
    </cfRule>
    <cfRule type="colorScale" priority="4328">
      <colorScale>
        <cfvo type="min"/>
        <cfvo type="max"/>
        <color rgb="FFFCFCFF"/>
        <color rgb="FF63BE7B"/>
      </colorScale>
    </cfRule>
    <cfRule type="colorScale" priority="4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1">
    <cfRule type="colorScale" priority="4330">
      <colorScale>
        <cfvo type="min"/>
        <cfvo type="max"/>
        <color rgb="FFFCFCFF"/>
        <color rgb="FF63BE7B"/>
      </colorScale>
    </cfRule>
    <cfRule type="colorScale" priority="4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1">
    <cfRule type="colorScale" priority="4332">
      <colorScale>
        <cfvo type="min"/>
        <cfvo type="max"/>
        <color rgb="FFFCFCFF"/>
        <color rgb="FF63BE7B"/>
      </colorScale>
    </cfRule>
    <cfRule type="colorScale" priority="43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1">
    <cfRule type="cellIs" dxfId="2" priority="4334" operator="greaterThan">
      <formula>1</formula>
    </cfRule>
    <cfRule type="colorScale" priority="4335">
      <colorScale>
        <cfvo type="min"/>
        <cfvo type="max"/>
        <color rgb="FFFCFCFF"/>
        <color rgb="FF63BE7B"/>
      </colorScale>
    </cfRule>
    <cfRule type="colorScale" priority="4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1">
    <cfRule type="colorScale" priority="4337">
      <colorScale>
        <cfvo type="min"/>
        <cfvo type="max"/>
        <color rgb="FFFCFCFF"/>
        <color rgb="FF63BE7B"/>
      </colorScale>
    </cfRule>
    <cfRule type="colorScale" priority="4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1">
    <cfRule type="colorScale" priority="4339">
      <colorScale>
        <cfvo type="min"/>
        <cfvo type="max"/>
        <color rgb="FFFCFCFF"/>
        <color rgb="FF63BE7B"/>
      </colorScale>
    </cfRule>
    <cfRule type="colorScale" priority="4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1">
    <cfRule type="cellIs" dxfId="2" priority="4341" operator="greaterThan">
      <formula>1</formula>
    </cfRule>
    <cfRule type="colorScale" priority="4342">
      <colorScale>
        <cfvo type="min"/>
        <cfvo type="max"/>
        <color rgb="FFFCFCFF"/>
        <color rgb="FF63BE7B"/>
      </colorScale>
    </cfRule>
    <cfRule type="colorScale" priority="43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1">
    <cfRule type="colorScale" priority="4344">
      <colorScale>
        <cfvo type="min"/>
        <cfvo type="max"/>
        <color rgb="FFFCFCFF"/>
        <color rgb="FF63BE7B"/>
      </colorScale>
    </cfRule>
    <cfRule type="colorScale" priority="4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1">
    <cfRule type="colorScale" priority="4346">
      <colorScale>
        <cfvo type="min"/>
        <cfvo type="max"/>
        <color rgb="FFFCFCFF"/>
        <color rgb="FF63BE7B"/>
      </colorScale>
    </cfRule>
    <cfRule type="colorScale" priority="4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1">
    <cfRule type="cellIs" dxfId="2" priority="4348" operator="greaterThan">
      <formula>1</formula>
    </cfRule>
    <cfRule type="colorScale" priority="4349">
      <colorScale>
        <cfvo type="min"/>
        <cfvo type="max"/>
        <color rgb="FFFCFCFF"/>
        <color rgb="FF63BE7B"/>
      </colorScale>
    </cfRule>
    <cfRule type="colorScale" priority="4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1">
    <cfRule type="colorScale" priority="4351">
      <colorScale>
        <cfvo type="min"/>
        <cfvo type="max"/>
        <color rgb="FFFCFCFF"/>
        <color rgb="FF63BE7B"/>
      </colorScale>
    </cfRule>
    <cfRule type="colorScale" priority="4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1">
    <cfRule type="colorScale" priority="4353">
      <colorScale>
        <cfvo type="min"/>
        <cfvo type="max"/>
        <color rgb="FFFCFCFF"/>
        <color rgb="FF63BE7B"/>
      </colorScale>
    </cfRule>
    <cfRule type="colorScale" priority="4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1">
    <cfRule type="cellIs" dxfId="2" priority="4355" operator="greaterThan">
      <formula>1</formula>
    </cfRule>
    <cfRule type="colorScale" priority="4356">
      <colorScale>
        <cfvo type="min"/>
        <cfvo type="max"/>
        <color rgb="FFFCFCFF"/>
        <color rgb="FF63BE7B"/>
      </colorScale>
    </cfRule>
    <cfRule type="colorScale" priority="4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1">
    <cfRule type="colorScale" priority="4358">
      <colorScale>
        <cfvo type="min"/>
        <cfvo type="max"/>
        <color rgb="FFFCFCFF"/>
        <color rgb="FF63BE7B"/>
      </colorScale>
    </cfRule>
    <cfRule type="colorScale" priority="4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1">
    <cfRule type="colorScale" priority="4360">
      <colorScale>
        <cfvo type="min"/>
        <cfvo type="max"/>
        <color rgb="FFFCFCFF"/>
        <color rgb="FF63BE7B"/>
      </colorScale>
    </cfRule>
    <cfRule type="colorScale" priority="4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1">
    <cfRule type="cellIs" dxfId="2" priority="4362" operator="greaterThan">
      <formula>1</formula>
    </cfRule>
    <cfRule type="colorScale" priority="4363">
      <colorScale>
        <cfvo type="min"/>
        <cfvo type="max"/>
        <color rgb="FFFCFCFF"/>
        <color rgb="FF63BE7B"/>
      </colorScale>
    </cfRule>
    <cfRule type="colorScale" priority="4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1">
    <cfRule type="colorScale" priority="4365">
      <colorScale>
        <cfvo type="min"/>
        <cfvo type="max"/>
        <color rgb="FFFCFCFF"/>
        <color rgb="FF63BE7B"/>
      </colorScale>
    </cfRule>
    <cfRule type="colorScale" priority="4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1">
    <cfRule type="colorScale" priority="4367">
      <colorScale>
        <cfvo type="min"/>
        <cfvo type="max"/>
        <color rgb="FFFCFCFF"/>
        <color rgb="FF63BE7B"/>
      </colorScale>
    </cfRule>
    <cfRule type="colorScale" priority="4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1">
    <cfRule type="cellIs" dxfId="2" priority="4369" operator="greaterThan">
      <formula>1</formula>
    </cfRule>
    <cfRule type="colorScale" priority="4370">
      <colorScale>
        <cfvo type="min"/>
        <cfvo type="max"/>
        <color rgb="FFFCFCFF"/>
        <color rgb="FF63BE7B"/>
      </colorScale>
    </cfRule>
    <cfRule type="colorScale" priority="4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1">
    <cfRule type="colorScale" priority="4372">
      <colorScale>
        <cfvo type="min"/>
        <cfvo type="max"/>
        <color rgb="FFFCFCFF"/>
        <color rgb="FF63BE7B"/>
      </colorScale>
    </cfRule>
    <cfRule type="colorScale" priority="43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1">
    <cfRule type="colorScale" priority="4374">
      <colorScale>
        <cfvo type="min"/>
        <cfvo type="max"/>
        <color rgb="FFFCFCFF"/>
        <color rgb="FF63BE7B"/>
      </colorScale>
    </cfRule>
    <cfRule type="colorScale" priority="43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1">
    <cfRule type="cellIs" dxfId="2" priority="4376" operator="greaterThan">
      <formula>1</formula>
    </cfRule>
    <cfRule type="colorScale" priority="4377">
      <colorScale>
        <cfvo type="min"/>
        <cfvo type="max"/>
        <color rgb="FFFCFCFF"/>
        <color rgb="FF63BE7B"/>
      </colorScale>
    </cfRule>
    <cfRule type="colorScale" priority="4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1">
    <cfRule type="colorScale" priority="4379">
      <colorScale>
        <cfvo type="min"/>
        <cfvo type="max"/>
        <color rgb="FFFCFCFF"/>
        <color rgb="FF63BE7B"/>
      </colorScale>
    </cfRule>
    <cfRule type="colorScale" priority="43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1">
    <cfRule type="colorScale" priority="4381">
      <colorScale>
        <cfvo type="min"/>
        <cfvo type="max"/>
        <color rgb="FFFCFCFF"/>
        <color rgb="FF63BE7B"/>
      </colorScale>
    </cfRule>
    <cfRule type="colorScale" priority="43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1">
    <cfRule type="cellIs" dxfId="2" priority="4383" operator="greaterThan">
      <formula>1</formula>
    </cfRule>
    <cfRule type="colorScale" priority="4384">
      <colorScale>
        <cfvo type="min"/>
        <cfvo type="max"/>
        <color rgb="FFFCFCFF"/>
        <color rgb="FF63BE7B"/>
      </colorScale>
    </cfRule>
    <cfRule type="colorScale" priority="4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1">
    <cfRule type="colorScale" priority="4386">
      <colorScale>
        <cfvo type="min"/>
        <cfvo type="max"/>
        <color rgb="FFFCFCFF"/>
        <color rgb="FF63BE7B"/>
      </colorScale>
    </cfRule>
    <cfRule type="colorScale" priority="43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1">
    <cfRule type="colorScale" priority="4388">
      <colorScale>
        <cfvo type="min"/>
        <cfvo type="max"/>
        <color rgb="FFFCFCFF"/>
        <color rgb="FF63BE7B"/>
      </colorScale>
    </cfRule>
    <cfRule type="colorScale" priority="43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1">
    <cfRule type="cellIs" dxfId="2" priority="4390" operator="greaterThan">
      <formula>1</formula>
    </cfRule>
    <cfRule type="colorScale" priority="4391">
      <colorScale>
        <cfvo type="min"/>
        <cfvo type="max"/>
        <color rgb="FFFCFCFF"/>
        <color rgb="FF63BE7B"/>
      </colorScale>
    </cfRule>
    <cfRule type="colorScale" priority="43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1">
    <cfRule type="colorScale" priority="4393">
      <colorScale>
        <cfvo type="min"/>
        <cfvo type="max"/>
        <color rgb="FFFCFCFF"/>
        <color rgb="FF63BE7B"/>
      </colorScale>
    </cfRule>
    <cfRule type="colorScale" priority="43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1">
    <cfRule type="colorScale" priority="4395">
      <colorScale>
        <cfvo type="min"/>
        <cfvo type="max"/>
        <color rgb="FFFCFCFF"/>
        <color rgb="FF63BE7B"/>
      </colorScale>
    </cfRule>
    <cfRule type="colorScale" priority="43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1">
    <cfRule type="cellIs" dxfId="2" priority="4397" operator="greaterThan">
      <formula>1</formula>
    </cfRule>
    <cfRule type="colorScale" priority="4398">
      <colorScale>
        <cfvo type="min"/>
        <cfvo type="max"/>
        <color rgb="FFFCFCFF"/>
        <color rgb="FF63BE7B"/>
      </colorScale>
    </cfRule>
    <cfRule type="colorScale" priority="43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1">
    <cfRule type="colorScale" priority="4400">
      <colorScale>
        <cfvo type="min"/>
        <cfvo type="max"/>
        <color rgb="FFFCFCFF"/>
        <color rgb="FF63BE7B"/>
      </colorScale>
    </cfRule>
    <cfRule type="colorScale" priority="4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1">
    <cfRule type="colorScale" priority="4402">
      <colorScale>
        <cfvo type="min"/>
        <cfvo type="max"/>
        <color rgb="FFFCFCFF"/>
        <color rgb="FF63BE7B"/>
      </colorScale>
    </cfRule>
    <cfRule type="colorScale" priority="4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1">
    <cfRule type="cellIs" dxfId="2" priority="4404" operator="greaterThan">
      <formula>1</formula>
    </cfRule>
    <cfRule type="colorScale" priority="4405">
      <colorScale>
        <cfvo type="min"/>
        <cfvo type="max"/>
        <color rgb="FFFCFCFF"/>
        <color rgb="FF63BE7B"/>
      </colorScale>
    </cfRule>
    <cfRule type="colorScale" priority="44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1">
    <cfRule type="colorScale" priority="4407">
      <colorScale>
        <cfvo type="min"/>
        <cfvo type="max"/>
        <color rgb="FFFCFCFF"/>
        <color rgb="FF63BE7B"/>
      </colorScale>
    </cfRule>
    <cfRule type="colorScale" priority="44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1">
    <cfRule type="colorScale" priority="4409">
      <colorScale>
        <cfvo type="min"/>
        <cfvo type="max"/>
        <color rgb="FFFCFCFF"/>
        <color rgb="FF63BE7B"/>
      </colorScale>
    </cfRule>
    <cfRule type="colorScale" priority="44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1">
    <cfRule type="cellIs" dxfId="2" priority="4411" operator="greaterThan">
      <formula>1</formula>
    </cfRule>
    <cfRule type="colorScale" priority="4412">
      <colorScale>
        <cfvo type="min"/>
        <cfvo type="max"/>
        <color rgb="FFFCFCFF"/>
        <color rgb="FF63BE7B"/>
      </colorScale>
    </cfRule>
    <cfRule type="colorScale" priority="44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1">
    <cfRule type="colorScale" priority="4414">
      <colorScale>
        <cfvo type="min"/>
        <cfvo type="max"/>
        <color rgb="FFFCFCFF"/>
        <color rgb="FF63BE7B"/>
      </colorScale>
    </cfRule>
    <cfRule type="colorScale" priority="44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1">
    <cfRule type="colorScale" priority="4416">
      <colorScale>
        <cfvo type="min"/>
        <cfvo type="max"/>
        <color rgb="FFFCFCFF"/>
        <color rgb="FF63BE7B"/>
      </colorScale>
    </cfRule>
    <cfRule type="colorScale" priority="4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1">
    <cfRule type="cellIs" dxfId="2" priority="4418" operator="greaterThan">
      <formula>1</formula>
    </cfRule>
    <cfRule type="colorScale" priority="4419">
      <colorScale>
        <cfvo type="min"/>
        <cfvo type="max"/>
        <color rgb="FFFCFCFF"/>
        <color rgb="FF63BE7B"/>
      </colorScale>
    </cfRule>
    <cfRule type="colorScale" priority="44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1">
    <cfRule type="colorScale" priority="4421">
      <colorScale>
        <cfvo type="min"/>
        <cfvo type="max"/>
        <color rgb="FFFCFCFF"/>
        <color rgb="FF63BE7B"/>
      </colorScale>
    </cfRule>
    <cfRule type="colorScale" priority="44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1">
    <cfRule type="colorScale" priority="4423">
      <colorScale>
        <cfvo type="min"/>
        <cfvo type="max"/>
        <color rgb="FFFCFCFF"/>
        <color rgb="FF63BE7B"/>
      </colorScale>
    </cfRule>
    <cfRule type="colorScale" priority="44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1">
    <cfRule type="cellIs" dxfId="2" priority="4425" operator="greaterThan">
      <formula>1</formula>
    </cfRule>
    <cfRule type="colorScale" priority="4426">
      <colorScale>
        <cfvo type="min"/>
        <cfvo type="max"/>
        <color rgb="FFFCFCFF"/>
        <color rgb="FF63BE7B"/>
      </colorScale>
    </cfRule>
    <cfRule type="colorScale" priority="44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1">
    <cfRule type="cellIs" dxfId="2" priority="4428" operator="greaterThan">
      <formula>1</formula>
    </cfRule>
    <cfRule type="colorScale" priority="4429">
      <colorScale>
        <cfvo type="min"/>
        <cfvo type="max"/>
        <color rgb="FFFCFCFF"/>
        <color rgb="FF63BE7B"/>
      </colorScale>
    </cfRule>
    <cfRule type="colorScale" priority="4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1:HY81">
    <cfRule type="colorScale" priority="4431">
      <colorScale>
        <cfvo type="min"/>
        <cfvo type="max"/>
        <color rgb="FFFCFCFF"/>
        <color rgb="FF63BE7B"/>
      </colorScale>
    </cfRule>
    <cfRule type="colorScale" priority="44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1">
    <cfRule type="colorScale" priority="4433">
      <colorScale>
        <cfvo type="min"/>
        <cfvo type="max"/>
        <color rgb="FFFCFCFF"/>
        <color rgb="FF63BE7B"/>
      </colorScale>
    </cfRule>
    <cfRule type="colorScale" priority="44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1">
    <cfRule type="colorScale" priority="4568">
      <colorScale>
        <cfvo type="min"/>
        <cfvo type="max"/>
        <color rgb="FFFCFCFF"/>
        <color rgb="FF63BE7B"/>
      </colorScale>
    </cfRule>
    <cfRule type="colorScale" priority="45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1">
    <cfRule type="cellIs" dxfId="2" priority="4435" operator="greaterThan">
      <formula>1</formula>
    </cfRule>
    <cfRule type="colorScale" priority="4436">
      <colorScale>
        <cfvo type="min"/>
        <cfvo type="max"/>
        <color rgb="FFFCFCFF"/>
        <color rgb="FF63BE7B"/>
      </colorScale>
    </cfRule>
    <cfRule type="colorScale" priority="4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1">
    <cfRule type="colorScale" priority="4438">
      <colorScale>
        <cfvo type="min"/>
        <cfvo type="max"/>
        <color rgb="FFFCFCFF"/>
        <color rgb="FF63BE7B"/>
      </colorScale>
    </cfRule>
    <cfRule type="colorScale" priority="44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1">
    <cfRule type="colorScale" priority="4564">
      <colorScale>
        <cfvo type="min"/>
        <cfvo type="max"/>
        <color rgb="FFFCFCFF"/>
        <color rgb="FF63BE7B"/>
      </colorScale>
    </cfRule>
    <cfRule type="colorScale" priority="4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1">
    <cfRule type="cellIs" dxfId="2" priority="4440" operator="greaterThan">
      <formula>1</formula>
    </cfRule>
    <cfRule type="colorScale" priority="4441">
      <colorScale>
        <cfvo type="min"/>
        <cfvo type="max"/>
        <color rgb="FFFCFCFF"/>
        <color rgb="FF63BE7B"/>
      </colorScale>
    </cfRule>
    <cfRule type="colorScale" priority="44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1">
    <cfRule type="colorScale" priority="4443">
      <colorScale>
        <cfvo type="min"/>
        <cfvo type="max"/>
        <color rgb="FFFCFCFF"/>
        <color rgb="FF63BE7B"/>
      </colorScale>
    </cfRule>
    <cfRule type="colorScale" priority="44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1">
    <cfRule type="colorScale" priority="4445">
      <colorScale>
        <cfvo type="min"/>
        <cfvo type="max"/>
        <color rgb="FFFCFCFF"/>
        <color rgb="FF63BE7B"/>
      </colorScale>
    </cfRule>
    <cfRule type="colorScale" priority="44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1">
    <cfRule type="cellIs" dxfId="2" priority="4447" operator="greaterThan">
      <formula>1</formula>
    </cfRule>
    <cfRule type="colorScale" priority="4448">
      <colorScale>
        <cfvo type="min"/>
        <cfvo type="max"/>
        <color rgb="FFFCFCFF"/>
        <color rgb="FF63BE7B"/>
      </colorScale>
    </cfRule>
    <cfRule type="colorScale" priority="44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1">
    <cfRule type="colorScale" priority="4450">
      <colorScale>
        <cfvo type="min"/>
        <cfvo type="max"/>
        <color rgb="FFFCFCFF"/>
        <color rgb="FF63BE7B"/>
      </colorScale>
    </cfRule>
    <cfRule type="colorScale" priority="4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1">
    <cfRule type="colorScale" priority="4452">
      <colorScale>
        <cfvo type="min"/>
        <cfvo type="max"/>
        <color rgb="FFFCFCFF"/>
        <color rgb="FF63BE7B"/>
      </colorScale>
    </cfRule>
    <cfRule type="colorScale" priority="4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1">
    <cfRule type="cellIs" dxfId="2" priority="4454" operator="greaterThan">
      <formula>1</formula>
    </cfRule>
    <cfRule type="colorScale" priority="4455">
      <colorScale>
        <cfvo type="min"/>
        <cfvo type="max"/>
        <color rgb="FFFCFCFF"/>
        <color rgb="FF63BE7B"/>
      </colorScale>
    </cfRule>
    <cfRule type="colorScale" priority="4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1">
    <cfRule type="colorScale" priority="4457">
      <colorScale>
        <cfvo type="min"/>
        <cfvo type="max"/>
        <color rgb="FFFCFCFF"/>
        <color rgb="FF63BE7B"/>
      </colorScale>
    </cfRule>
    <cfRule type="colorScale" priority="44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1">
    <cfRule type="colorScale" priority="4459">
      <colorScale>
        <cfvo type="min"/>
        <cfvo type="max"/>
        <color rgb="FFFCFCFF"/>
        <color rgb="FF63BE7B"/>
      </colorScale>
    </cfRule>
    <cfRule type="colorScale" priority="44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1">
    <cfRule type="cellIs" dxfId="2" priority="4461" operator="greaterThan">
      <formula>1</formula>
    </cfRule>
    <cfRule type="colorScale" priority="4462">
      <colorScale>
        <cfvo type="min"/>
        <cfvo type="max"/>
        <color rgb="FFFCFCFF"/>
        <color rgb="FF63BE7B"/>
      </colorScale>
    </cfRule>
    <cfRule type="colorScale" priority="4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1">
    <cfRule type="colorScale" priority="4464">
      <colorScale>
        <cfvo type="min"/>
        <cfvo type="max"/>
        <color rgb="FFFCFCFF"/>
        <color rgb="FF63BE7B"/>
      </colorScale>
    </cfRule>
    <cfRule type="colorScale" priority="4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1">
    <cfRule type="colorScale" priority="4466">
      <colorScale>
        <cfvo type="min"/>
        <cfvo type="max"/>
        <color rgb="FFFCFCFF"/>
        <color rgb="FF63BE7B"/>
      </colorScale>
    </cfRule>
    <cfRule type="colorScale" priority="4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1">
    <cfRule type="cellIs" dxfId="2" priority="4468" operator="greaterThan">
      <formula>1</formula>
    </cfRule>
    <cfRule type="colorScale" priority="4469">
      <colorScale>
        <cfvo type="min"/>
        <cfvo type="max"/>
        <color rgb="FFFCFCFF"/>
        <color rgb="FF63BE7B"/>
      </colorScale>
    </cfRule>
    <cfRule type="colorScale" priority="4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1">
    <cfRule type="colorScale" priority="4471">
      <colorScale>
        <cfvo type="min"/>
        <cfvo type="max"/>
        <color rgb="FFFCFCFF"/>
        <color rgb="FF63BE7B"/>
      </colorScale>
    </cfRule>
    <cfRule type="colorScale" priority="4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1">
    <cfRule type="colorScale" priority="4473">
      <colorScale>
        <cfvo type="min"/>
        <cfvo type="max"/>
        <color rgb="FFFCFCFF"/>
        <color rgb="FF63BE7B"/>
      </colorScale>
    </cfRule>
    <cfRule type="colorScale" priority="4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1">
    <cfRule type="cellIs" dxfId="2" priority="4475" operator="greaterThan">
      <formula>1</formula>
    </cfRule>
    <cfRule type="colorScale" priority="4476">
      <colorScale>
        <cfvo type="min"/>
        <cfvo type="max"/>
        <color rgb="FFFCFCFF"/>
        <color rgb="FF63BE7B"/>
      </colorScale>
    </cfRule>
    <cfRule type="colorScale" priority="4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1">
    <cfRule type="colorScale" priority="4478">
      <colorScale>
        <cfvo type="min"/>
        <cfvo type="max"/>
        <color rgb="FFFCFCFF"/>
        <color rgb="FF63BE7B"/>
      </colorScale>
    </cfRule>
    <cfRule type="colorScale" priority="4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1">
    <cfRule type="colorScale" priority="4480">
      <colorScale>
        <cfvo type="min"/>
        <cfvo type="max"/>
        <color rgb="FFFCFCFF"/>
        <color rgb="FF63BE7B"/>
      </colorScale>
    </cfRule>
    <cfRule type="colorScale" priority="4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1">
    <cfRule type="cellIs" dxfId="2" priority="4482" operator="greaterThan">
      <formula>1</formula>
    </cfRule>
    <cfRule type="colorScale" priority="4483">
      <colorScale>
        <cfvo type="min"/>
        <cfvo type="max"/>
        <color rgb="FFFCFCFF"/>
        <color rgb="FF63BE7B"/>
      </colorScale>
    </cfRule>
    <cfRule type="colorScale" priority="4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1">
    <cfRule type="colorScale" priority="4485">
      <colorScale>
        <cfvo type="min"/>
        <cfvo type="max"/>
        <color rgb="FFFCFCFF"/>
        <color rgb="FF63BE7B"/>
      </colorScale>
    </cfRule>
    <cfRule type="colorScale" priority="4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1">
    <cfRule type="colorScale" priority="4487">
      <colorScale>
        <cfvo type="min"/>
        <cfvo type="max"/>
        <color rgb="FFFCFCFF"/>
        <color rgb="FF63BE7B"/>
      </colorScale>
    </cfRule>
    <cfRule type="colorScale" priority="44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1">
    <cfRule type="cellIs" dxfId="2" priority="4489" operator="greaterThan">
      <formula>1</formula>
    </cfRule>
    <cfRule type="colorScale" priority="4490">
      <colorScale>
        <cfvo type="min"/>
        <cfvo type="max"/>
        <color rgb="FFFCFCFF"/>
        <color rgb="FF63BE7B"/>
      </colorScale>
    </cfRule>
    <cfRule type="colorScale" priority="4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1">
    <cfRule type="colorScale" priority="4492">
      <colorScale>
        <cfvo type="min"/>
        <cfvo type="max"/>
        <color rgb="FFFCFCFF"/>
        <color rgb="FF63BE7B"/>
      </colorScale>
    </cfRule>
    <cfRule type="colorScale" priority="4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1">
    <cfRule type="colorScale" priority="4494">
      <colorScale>
        <cfvo type="min"/>
        <cfvo type="max"/>
        <color rgb="FFFCFCFF"/>
        <color rgb="FF63BE7B"/>
      </colorScale>
    </cfRule>
    <cfRule type="colorScale" priority="4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1">
    <cfRule type="cellIs" dxfId="2" priority="4496" operator="greaterThan">
      <formula>1</formula>
    </cfRule>
    <cfRule type="colorScale" priority="4497">
      <colorScale>
        <cfvo type="min"/>
        <cfvo type="max"/>
        <color rgb="FFFCFCFF"/>
        <color rgb="FF63BE7B"/>
      </colorScale>
    </cfRule>
    <cfRule type="colorScale" priority="4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1">
    <cfRule type="colorScale" priority="4499">
      <colorScale>
        <cfvo type="min"/>
        <cfvo type="max"/>
        <color rgb="FFFCFCFF"/>
        <color rgb="FF63BE7B"/>
      </colorScale>
    </cfRule>
    <cfRule type="colorScale" priority="4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1">
    <cfRule type="colorScale" priority="4501">
      <colorScale>
        <cfvo type="min"/>
        <cfvo type="max"/>
        <color rgb="FFFCFCFF"/>
        <color rgb="FF63BE7B"/>
      </colorScale>
    </cfRule>
    <cfRule type="colorScale" priority="4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1">
    <cfRule type="cellIs" dxfId="2" priority="4503" operator="greaterThan">
      <formula>1</formula>
    </cfRule>
    <cfRule type="colorScale" priority="4504">
      <colorScale>
        <cfvo type="min"/>
        <cfvo type="max"/>
        <color rgb="FFFCFCFF"/>
        <color rgb="FF63BE7B"/>
      </colorScale>
    </cfRule>
    <cfRule type="colorScale" priority="4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1">
    <cfRule type="colorScale" priority="4506">
      <colorScale>
        <cfvo type="min"/>
        <cfvo type="max"/>
        <color rgb="FFFCFCFF"/>
        <color rgb="FF63BE7B"/>
      </colorScale>
    </cfRule>
    <cfRule type="colorScale" priority="4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1">
    <cfRule type="colorScale" priority="4508">
      <colorScale>
        <cfvo type="min"/>
        <cfvo type="max"/>
        <color rgb="FFFCFCFF"/>
        <color rgb="FF63BE7B"/>
      </colorScale>
    </cfRule>
    <cfRule type="colorScale" priority="4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1">
    <cfRule type="cellIs" dxfId="2" priority="4510" operator="greaterThan">
      <formula>1</formula>
    </cfRule>
    <cfRule type="colorScale" priority="4511">
      <colorScale>
        <cfvo type="min"/>
        <cfvo type="max"/>
        <color rgb="FFFCFCFF"/>
        <color rgb="FF63BE7B"/>
      </colorScale>
    </cfRule>
    <cfRule type="colorScale" priority="4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1">
    <cfRule type="colorScale" priority="4513">
      <colorScale>
        <cfvo type="min"/>
        <cfvo type="max"/>
        <color rgb="FFFCFCFF"/>
        <color rgb="FF63BE7B"/>
      </colorScale>
    </cfRule>
    <cfRule type="colorScale" priority="4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1">
    <cfRule type="colorScale" priority="4515">
      <colorScale>
        <cfvo type="min"/>
        <cfvo type="max"/>
        <color rgb="FFFCFCFF"/>
        <color rgb="FF63BE7B"/>
      </colorScale>
    </cfRule>
    <cfRule type="colorScale" priority="45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1">
    <cfRule type="cellIs" dxfId="2" priority="4517" operator="greaterThan">
      <formula>1</formula>
    </cfRule>
    <cfRule type="colorScale" priority="4518">
      <colorScale>
        <cfvo type="min"/>
        <cfvo type="max"/>
        <color rgb="FFFCFCFF"/>
        <color rgb="FF63BE7B"/>
      </colorScale>
    </cfRule>
    <cfRule type="colorScale" priority="4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1">
    <cfRule type="colorScale" priority="4520">
      <colorScale>
        <cfvo type="min"/>
        <cfvo type="max"/>
        <color rgb="FFFCFCFF"/>
        <color rgb="FF63BE7B"/>
      </colorScale>
    </cfRule>
    <cfRule type="colorScale" priority="4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1">
    <cfRule type="colorScale" priority="4522">
      <colorScale>
        <cfvo type="min"/>
        <cfvo type="max"/>
        <color rgb="FFFCFCFF"/>
        <color rgb="FF63BE7B"/>
      </colorScale>
    </cfRule>
    <cfRule type="colorScale" priority="45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1">
    <cfRule type="cellIs" dxfId="2" priority="4524" operator="greaterThan">
      <formula>1</formula>
    </cfRule>
    <cfRule type="colorScale" priority="4525">
      <colorScale>
        <cfvo type="min"/>
        <cfvo type="max"/>
        <color rgb="FFFCFCFF"/>
        <color rgb="FF63BE7B"/>
      </colorScale>
    </cfRule>
    <cfRule type="colorScale" priority="4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1">
    <cfRule type="colorScale" priority="4527">
      <colorScale>
        <cfvo type="min"/>
        <cfvo type="max"/>
        <color rgb="FFFCFCFF"/>
        <color rgb="FF63BE7B"/>
      </colorScale>
    </cfRule>
    <cfRule type="colorScale" priority="4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1">
    <cfRule type="colorScale" priority="4529">
      <colorScale>
        <cfvo type="min"/>
        <cfvo type="max"/>
        <color rgb="FFFCFCFF"/>
        <color rgb="FF63BE7B"/>
      </colorScale>
    </cfRule>
    <cfRule type="colorScale" priority="45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1">
    <cfRule type="cellIs" dxfId="2" priority="4531" operator="greaterThan">
      <formula>1</formula>
    </cfRule>
    <cfRule type="colorScale" priority="4532">
      <colorScale>
        <cfvo type="min"/>
        <cfvo type="max"/>
        <color rgb="FFFCFCFF"/>
        <color rgb="FF63BE7B"/>
      </colorScale>
    </cfRule>
    <cfRule type="colorScale" priority="4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1">
    <cfRule type="colorScale" priority="4534">
      <colorScale>
        <cfvo type="min"/>
        <cfvo type="max"/>
        <color rgb="FFFCFCFF"/>
        <color rgb="FF63BE7B"/>
      </colorScale>
    </cfRule>
    <cfRule type="colorScale" priority="4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1">
    <cfRule type="colorScale" priority="4536">
      <colorScale>
        <cfvo type="min"/>
        <cfvo type="max"/>
        <color rgb="FFFCFCFF"/>
        <color rgb="FF63BE7B"/>
      </colorScale>
    </cfRule>
    <cfRule type="colorScale" priority="45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1">
    <cfRule type="cellIs" dxfId="2" priority="4538" operator="greaterThan">
      <formula>1</formula>
    </cfRule>
    <cfRule type="colorScale" priority="4539">
      <colorScale>
        <cfvo type="min"/>
        <cfvo type="max"/>
        <color rgb="FFFCFCFF"/>
        <color rgb="FF63BE7B"/>
      </colorScale>
    </cfRule>
    <cfRule type="colorScale" priority="4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1">
    <cfRule type="colorScale" priority="4541">
      <colorScale>
        <cfvo type="min"/>
        <cfvo type="max"/>
        <color rgb="FFFCFCFF"/>
        <color rgb="FF63BE7B"/>
      </colorScale>
    </cfRule>
    <cfRule type="colorScale" priority="4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1">
    <cfRule type="colorScale" priority="4543">
      <colorScale>
        <cfvo type="min"/>
        <cfvo type="max"/>
        <color rgb="FFFCFCFF"/>
        <color rgb="FF63BE7B"/>
      </colorScale>
    </cfRule>
    <cfRule type="colorScale" priority="4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1">
    <cfRule type="cellIs" dxfId="2" priority="4545" operator="greaterThan">
      <formula>1</formula>
    </cfRule>
    <cfRule type="colorScale" priority="4546">
      <colorScale>
        <cfvo type="min"/>
        <cfvo type="max"/>
        <color rgb="FFFCFCFF"/>
        <color rgb="FF63BE7B"/>
      </colorScale>
    </cfRule>
    <cfRule type="colorScale" priority="4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1">
    <cfRule type="colorScale" priority="4548">
      <colorScale>
        <cfvo type="min"/>
        <cfvo type="max"/>
        <color rgb="FFFCFCFF"/>
        <color rgb="FF63BE7B"/>
      </colorScale>
    </cfRule>
    <cfRule type="colorScale" priority="4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1">
    <cfRule type="colorScale" priority="4550">
      <colorScale>
        <cfvo type="min"/>
        <cfvo type="max"/>
        <color rgb="FFFCFCFF"/>
        <color rgb="FF63BE7B"/>
      </colorScale>
    </cfRule>
    <cfRule type="colorScale" priority="45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1">
    <cfRule type="cellIs" dxfId="2" priority="4552" operator="greaterThan">
      <formula>1</formula>
    </cfRule>
    <cfRule type="colorScale" priority="4553">
      <colorScale>
        <cfvo type="min"/>
        <cfvo type="max"/>
        <color rgb="FFFCFCFF"/>
        <color rgb="FF63BE7B"/>
      </colorScale>
    </cfRule>
    <cfRule type="colorScale" priority="4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1">
    <cfRule type="colorScale" priority="4555">
      <colorScale>
        <cfvo type="min"/>
        <cfvo type="max"/>
        <color rgb="FFFCFCFF"/>
        <color rgb="FF63BE7B"/>
      </colorScale>
    </cfRule>
    <cfRule type="colorScale" priority="4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1">
    <cfRule type="colorScale" priority="4557">
      <colorScale>
        <cfvo type="min"/>
        <cfvo type="max"/>
        <color rgb="FFFCFCFF"/>
        <color rgb="FF63BE7B"/>
      </colorScale>
    </cfRule>
    <cfRule type="colorScale" priority="4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1">
    <cfRule type="cellIs" dxfId="2" priority="4559" operator="greaterThan">
      <formula>1</formula>
    </cfRule>
    <cfRule type="colorScale" priority="4560">
      <colorScale>
        <cfvo type="min"/>
        <cfvo type="max"/>
        <color rgb="FFFCFCFF"/>
        <color rgb="FF63BE7B"/>
      </colorScale>
    </cfRule>
    <cfRule type="colorScale" priority="4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1:LB81">
    <cfRule type="cellIs" dxfId="2" priority="4273" operator="greaterThan">
      <formula>0.31</formula>
    </cfRule>
    <cfRule type="cellIs" dxfId="2" priority="4274" operator="greaterThan">
      <formula>0.31</formula>
    </cfRule>
    <cfRule type="cellIs" dxfId="2" priority="4275" operator="greaterThan">
      <formula>0.31</formula>
    </cfRule>
    <cfRule type="cellIs" dxfId="2" priority="4276" operator="greaterThan">
      <formula>0.3</formula>
    </cfRule>
    <cfRule type="cellIs" dxfId="2" priority="4277" operator="greaterThan">
      <formula>1</formula>
    </cfRule>
    <cfRule type="cellIs" dxfId="5" priority="4278" operator="equal">
      <formula>0</formula>
    </cfRule>
  </conditionalFormatting>
  <conditionalFormatting sqref="LH81:LI81">
    <cfRule type="containsText" dxfId="0" priority="4217" operator="between" text=" ">
      <formula>NOT(ISERROR(SEARCH(" ",LH81)))</formula>
    </cfRule>
    <cfRule type="containsText" dxfId="1" priority="4218" operator="between" text=" ">
      <formula>NOT(ISERROR(SEARCH(" ",LH81)))</formula>
    </cfRule>
  </conditionalFormatting>
  <conditionalFormatting sqref="LT81">
    <cfRule type="containsText" dxfId="0" priority="418" operator="between" text=" ">
      <formula>NOT(ISERROR(SEARCH(" ",LT81)))</formula>
    </cfRule>
    <cfRule type="containsText" dxfId="1" priority="419" operator="between" text=" ">
      <formula>NOT(ISERROR(SEARCH(" ",LT81)))</formula>
    </cfRule>
  </conditionalFormatting>
  <conditionalFormatting sqref="LU81">
    <cfRule type="containsText" dxfId="0" priority="338" operator="between" text=" ">
      <formula>NOT(ISERROR(SEARCH(" ",LU81)))</formula>
    </cfRule>
    <cfRule type="containsText" dxfId="1" priority="339" operator="between" text=" ">
      <formula>NOT(ISERROR(SEARCH(" ",LU81)))</formula>
    </cfRule>
  </conditionalFormatting>
  <conditionalFormatting sqref="LV81:LX81">
    <cfRule type="containsText" dxfId="0" priority="294" operator="between" text=" ">
      <formula>NOT(ISERROR(SEARCH(" ",LV81)))</formula>
    </cfRule>
    <cfRule type="containsText" dxfId="1" priority="295" operator="between" text=" ">
      <formula>NOT(ISERROR(SEARCH(" ",LV81)))</formula>
    </cfRule>
  </conditionalFormatting>
  <conditionalFormatting sqref="MX81">
    <cfRule type="containsText" dxfId="0" priority="416" operator="between" text=" ">
      <formula>NOT(ISERROR(SEARCH(" ",MX81)))</formula>
    </cfRule>
    <cfRule type="containsText" dxfId="1" priority="417" operator="between" text=" ">
      <formula>NOT(ISERROR(SEARCH(" ",MX81)))</formula>
    </cfRule>
  </conditionalFormatting>
  <conditionalFormatting sqref="MY81">
    <cfRule type="containsText" dxfId="0" priority="336" operator="between" text=" ">
      <formula>NOT(ISERROR(SEARCH(" ",MY81)))</formula>
    </cfRule>
    <cfRule type="containsText" dxfId="1" priority="337" operator="between" text=" ">
      <formula>NOT(ISERROR(SEARCH(" ",MY81)))</formula>
    </cfRule>
  </conditionalFormatting>
  <conditionalFormatting sqref="MZ81:NB81">
    <cfRule type="containsText" dxfId="0" priority="292" operator="between" text=" ">
      <formula>NOT(ISERROR(SEARCH(" ",MZ81)))</formula>
    </cfRule>
    <cfRule type="containsText" dxfId="1" priority="293" operator="between" text=" ">
      <formula>NOT(ISERROR(SEARCH(" ",MZ81)))</formula>
    </cfRule>
  </conditionalFormatting>
  <conditionalFormatting sqref="NC81">
    <cfRule type="containsText" dxfId="0" priority="414" operator="between" text=" ">
      <formula>NOT(ISERROR(SEARCH(" ",NC81)))</formula>
    </cfRule>
    <cfRule type="containsText" dxfId="1" priority="415" operator="between" text=" ">
      <formula>NOT(ISERROR(SEARCH(" ",NC81)))</formula>
    </cfRule>
  </conditionalFormatting>
  <conditionalFormatting sqref="ND81">
    <cfRule type="containsText" dxfId="0" priority="252" operator="between" text=" ">
      <formula>NOT(ISERROR(SEARCH(" ",ND81)))</formula>
    </cfRule>
    <cfRule type="containsText" dxfId="1" priority="253" operator="between" text=" ">
      <formula>NOT(ISERROR(SEARCH(" ",ND81)))</formula>
    </cfRule>
  </conditionalFormatting>
  <conditionalFormatting sqref="NE81">
    <cfRule type="containsText" dxfId="0" priority="228" operator="between" text=" ">
      <formula>NOT(ISERROR(SEARCH(" ",NE81)))</formula>
    </cfRule>
    <cfRule type="containsText" dxfId="1" priority="229" operator="between" text=" ">
      <formula>NOT(ISERROR(SEARCH(" ",NE81)))</formula>
    </cfRule>
  </conditionalFormatting>
  <conditionalFormatting sqref="NF81">
    <cfRule type="containsText" dxfId="0" priority="204" operator="between" text=" ">
      <formula>NOT(ISERROR(SEARCH(" ",NF81)))</formula>
    </cfRule>
    <cfRule type="containsText" dxfId="1" priority="205" operator="between" text=" ">
      <formula>NOT(ISERROR(SEARCH(" ",NF81)))</formula>
    </cfRule>
  </conditionalFormatting>
  <conditionalFormatting sqref="C82">
    <cfRule type="colorScale" priority="26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2">
    <cfRule type="containsText" dxfId="0" priority="2688" operator="between" text=" ">
      <formula>NOT(ISERROR(SEARCH(" ",H82)))</formula>
    </cfRule>
    <cfRule type="containsText" dxfId="1" priority="2689" operator="between" text=" ">
      <formula>NOT(ISERROR(SEARCH(" ",H82)))</formula>
    </cfRule>
  </conditionalFormatting>
  <conditionalFormatting sqref="R82">
    <cfRule type="containsText" dxfId="0" priority="2627" operator="between" text=" ">
      <formula>NOT(ISERROR(SEARCH(" ",R82)))</formula>
    </cfRule>
    <cfRule type="containsText" dxfId="1" priority="2628" operator="between" text=" ">
      <formula>NOT(ISERROR(SEARCH(" ",R82)))</formula>
    </cfRule>
  </conditionalFormatting>
  <conditionalFormatting sqref="T82">
    <cfRule type="containsText" dxfId="0" priority="2653" operator="between" text=" ">
      <formula>NOT(ISERROR(SEARCH(" ",T82)))</formula>
    </cfRule>
    <cfRule type="containsText" dxfId="1" priority="2654" operator="between" text=" ">
      <formula>NOT(ISERROR(SEARCH(" ",T82)))</formula>
    </cfRule>
  </conditionalFormatting>
  <conditionalFormatting sqref="X82">
    <cfRule type="colorScale" priority="2711">
      <colorScale>
        <cfvo type="min"/>
        <cfvo type="max"/>
        <color rgb="FFFCFCFF"/>
        <color rgb="FF63BE7B"/>
      </colorScale>
    </cfRule>
    <cfRule type="colorScale" priority="27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82">
    <cfRule type="cellIs" dxfId="2" priority="2694" operator="greaterThan">
      <formula>1</formula>
    </cfRule>
    <cfRule type="containsText" dxfId="0" priority="2695" operator="between" text=" ">
      <formula>NOT(ISERROR(SEARCH(" ",AE82)))</formula>
    </cfRule>
    <cfRule type="containsText" dxfId="1" priority="2696" operator="between" text=" ">
      <formula>NOT(ISERROR(SEARCH(" ",AE82)))</formula>
    </cfRule>
  </conditionalFormatting>
  <conditionalFormatting sqref="AF82">
    <cfRule type="cellIs" dxfId="4" priority="653" operator="equal">
      <formula>0</formula>
    </cfRule>
    <cfRule type="cellIs" dxfId="2" priority="654" operator="equal">
      <formula>0</formula>
    </cfRule>
    <cfRule type="cellIs" dxfId="2" priority="655" operator="greaterThan">
      <formula>1</formula>
    </cfRule>
    <cfRule type="containsText" dxfId="0" priority="656" operator="between" text=" ">
      <formula>NOT(ISERROR(SEARCH(" ",AF82)))</formula>
    </cfRule>
    <cfRule type="containsText" dxfId="1" priority="657" operator="between" text=" ">
      <formula>NOT(ISERROR(SEARCH(" ",AF82)))</formula>
    </cfRule>
  </conditionalFormatting>
  <conditionalFormatting sqref="AG82">
    <cfRule type="cellIs" dxfId="4" priority="2648" operator="equal">
      <formula>0</formula>
    </cfRule>
    <cfRule type="cellIs" dxfId="2" priority="2649" operator="equal">
      <formula>0</formula>
    </cfRule>
    <cfRule type="cellIs" dxfId="2" priority="2650" operator="greaterThan">
      <formula>1</formula>
    </cfRule>
    <cfRule type="containsText" dxfId="0" priority="2651" operator="between" text=" ">
      <formula>NOT(ISERROR(SEARCH(" ",AG82)))</formula>
    </cfRule>
    <cfRule type="containsText" dxfId="1" priority="2652" operator="between" text=" ">
      <formula>NOT(ISERROR(SEARCH(" ",AG82)))</formula>
    </cfRule>
  </conditionalFormatting>
  <conditionalFormatting sqref="AH82">
    <cfRule type="cellIs" dxfId="2" priority="2994" operator="equal">
      <formula>0</formula>
    </cfRule>
    <cfRule type="cellIs" dxfId="2" priority="2997" operator="greaterThan">
      <formula>1</formula>
    </cfRule>
    <cfRule type="containsText" dxfId="0" priority="2998" operator="between" text=" ">
      <formula>NOT(ISERROR(SEARCH(" ",AH82)))</formula>
    </cfRule>
    <cfRule type="containsText" dxfId="1" priority="2999" operator="between" text=" ">
      <formula>NOT(ISERROR(SEARCH(" ",AH82)))</formula>
    </cfRule>
  </conditionalFormatting>
  <conditionalFormatting sqref="AI82">
    <cfRule type="cellIs" dxfId="4" priority="2655" operator="equal">
      <formula>0</formula>
    </cfRule>
    <cfRule type="cellIs" dxfId="2" priority="2656" operator="equal">
      <formula>0</formula>
    </cfRule>
    <cfRule type="cellIs" dxfId="2" priority="2657" operator="greaterThan">
      <formula>1</formula>
    </cfRule>
    <cfRule type="containsText" dxfId="0" priority="2658" operator="between" text=" ">
      <formula>NOT(ISERROR(SEARCH(" ",AI82)))</formula>
    </cfRule>
    <cfRule type="containsText" dxfId="1" priority="2659" operator="between" text=" ">
      <formula>NOT(ISERROR(SEARCH(" ",AI82)))</formula>
    </cfRule>
  </conditionalFormatting>
  <conditionalFormatting sqref="AJ82:AL82">
    <cfRule type="cellIs" dxfId="4" priority="2662" operator="equal">
      <formula>0</formula>
    </cfRule>
    <cfRule type="cellIs" dxfId="2" priority="2663" operator="equal">
      <formula>0</formula>
    </cfRule>
    <cfRule type="cellIs" dxfId="2" priority="2664" operator="greaterThan">
      <formula>1</formula>
    </cfRule>
    <cfRule type="containsText" dxfId="0" priority="2665" operator="between" text=" ">
      <formula>NOT(ISERROR(SEARCH(" ",AJ82)))</formula>
    </cfRule>
    <cfRule type="containsText" dxfId="1" priority="2666" operator="between" text=" ">
      <formula>NOT(ISERROR(SEARCH(" ",AJ82)))</formula>
    </cfRule>
  </conditionalFormatting>
  <conditionalFormatting sqref="AN82:AS82">
    <cfRule type="cellIs" dxfId="4" priority="2681" operator="equal">
      <formula>0</formula>
    </cfRule>
    <cfRule type="containsText" dxfId="0" priority="2690" operator="between" text=" ">
      <formula>NOT(ISERROR(SEARCH(" ",AN82)))</formula>
    </cfRule>
    <cfRule type="containsText" dxfId="1" priority="2691" operator="between" text=" ">
      <formula>NOT(ISERROR(SEARCH(" ",AN82)))</formula>
    </cfRule>
  </conditionalFormatting>
  <conditionalFormatting sqref="AU82">
    <cfRule type="cellIs" dxfId="4" priority="2632" operator="equal">
      <formula>0</formula>
    </cfRule>
    <cfRule type="containsText" dxfId="0" priority="2633" operator="between" text=" ">
      <formula>NOT(ISERROR(SEARCH(" ",AU82)))</formula>
    </cfRule>
    <cfRule type="containsText" dxfId="1" priority="2634" operator="between" text=" ">
      <formula>NOT(ISERROR(SEARCH(" ",AU82)))</formula>
    </cfRule>
  </conditionalFormatting>
  <conditionalFormatting sqref="AW82">
    <cfRule type="cellIs" dxfId="2" priority="2668" operator="greaterThan">
      <formula>1</formula>
    </cfRule>
    <cfRule type="containsText" dxfId="0" priority="2669" operator="between" text=" ">
      <formula>NOT(ISERROR(SEARCH(" ",AW82)))</formula>
    </cfRule>
    <cfRule type="containsText" dxfId="1" priority="2670" operator="between" text=" ">
      <formula>NOT(ISERROR(SEARCH(" ",AW82)))</formula>
    </cfRule>
  </conditionalFormatting>
  <conditionalFormatting sqref="AZ82">
    <cfRule type="containsText" dxfId="0" priority="2990" operator="between" text=" ">
      <formula>NOT(ISERROR(SEARCH(" ",AZ82)))</formula>
    </cfRule>
    <cfRule type="containsText" dxfId="1" priority="2991" operator="between" text=" ">
      <formula>NOT(ISERROR(SEARCH(" ",AZ82)))</formula>
    </cfRule>
  </conditionalFormatting>
  <conditionalFormatting sqref="BB82">
    <cfRule type="containsText" dxfId="0" priority="3000" operator="between" text=" ">
      <formula>NOT(ISERROR(SEARCH(" ",BB82)))</formula>
    </cfRule>
    <cfRule type="containsText" dxfId="1" priority="3001" operator="between" text=" ">
      <formula>NOT(ISERROR(SEARCH(" ",BB82)))</formula>
    </cfRule>
  </conditionalFormatting>
  <conditionalFormatting sqref="BE82:BF82">
    <cfRule type="containsText" dxfId="0" priority="2686" operator="between" text=" ">
      <formula>NOT(ISERROR(SEARCH(" ",BE82)))</formula>
    </cfRule>
    <cfRule type="containsText" dxfId="1" priority="2687" operator="between" text=" ">
      <formula>NOT(ISERROR(SEARCH(" ",BE82)))</formula>
    </cfRule>
  </conditionalFormatting>
  <conditionalFormatting sqref="BH82:BI82">
    <cfRule type="containsText" dxfId="0" priority="2692" operator="between" text=" ">
      <formula>NOT(ISERROR(SEARCH(" ",BH82)))</formula>
    </cfRule>
    <cfRule type="containsText" dxfId="1" priority="2693" operator="between" text=" ">
      <formula>NOT(ISERROR(SEARCH(" ",BH82)))</formula>
    </cfRule>
  </conditionalFormatting>
  <conditionalFormatting sqref="BJ82">
    <cfRule type="containsText" dxfId="0" priority="2697" operator="between" text=" ">
      <formula>NOT(ISERROR(SEARCH(" ",BJ82)))</formula>
    </cfRule>
    <cfRule type="containsText" dxfId="1" priority="2698" operator="between" text=" ">
      <formula>NOT(ISERROR(SEARCH(" ",BJ82)))</formula>
    </cfRule>
  </conditionalFormatting>
  <conditionalFormatting sqref="BL82">
    <cfRule type="containsText" dxfId="0" priority="731" operator="between" text=" ">
      <formula>NOT(ISERROR(SEARCH(" ",BL82)))</formula>
    </cfRule>
    <cfRule type="containsText" dxfId="1" priority="732" operator="between" text=" ">
      <formula>NOT(ISERROR(SEARCH(" ",BL82)))</formula>
    </cfRule>
  </conditionalFormatting>
  <conditionalFormatting sqref="BM82">
    <cfRule type="containsText" dxfId="0" priority="3004" operator="between" text=" ">
      <formula>NOT(ISERROR(SEARCH(" ",BM82)))</formula>
    </cfRule>
    <cfRule type="containsText" dxfId="1" priority="3005" operator="between" text=" ">
      <formula>NOT(ISERROR(SEARCH(" ",BM82)))</formula>
    </cfRule>
  </conditionalFormatting>
  <conditionalFormatting sqref="BQ82">
    <cfRule type="containsText" dxfId="0" priority="2637" operator="between" text=" ">
      <formula>NOT(ISERROR(SEARCH(" ",BQ82)))</formula>
    </cfRule>
    <cfRule type="containsText" dxfId="1" priority="2638" operator="between" text=" ">
      <formula>NOT(ISERROR(SEARCH(" ",BQ82)))</formula>
    </cfRule>
  </conditionalFormatting>
  <conditionalFormatting sqref="BR82">
    <cfRule type="containsText" dxfId="0" priority="760" operator="between" text=" ">
      <formula>NOT(ISERROR(SEARCH(" ",BR82)))</formula>
    </cfRule>
    <cfRule type="containsText" dxfId="1" priority="761" operator="between" text=" ">
      <formula>NOT(ISERROR(SEARCH(" ",BR82)))</formula>
    </cfRule>
  </conditionalFormatting>
  <conditionalFormatting sqref="BS82">
    <cfRule type="duplicateValues" dxfId="6" priority="2626"/>
    <cfRule type="containsText" dxfId="0" priority="2995" operator="between" text=" ">
      <formula>NOT(ISERROR(SEARCH(" ",BS82)))</formula>
    </cfRule>
    <cfRule type="containsText" dxfId="1" priority="2996" operator="between" text=" ">
      <formula>NOT(ISERROR(SEARCH(" ",BS82)))</formula>
    </cfRule>
  </conditionalFormatting>
  <conditionalFormatting sqref="BT82">
    <cfRule type="containsText" dxfId="0" priority="2684" operator="between" text=" ">
      <formula>NOT(ISERROR(SEARCH(" ",BT82)))</formula>
    </cfRule>
    <cfRule type="containsText" dxfId="1" priority="2685" operator="between" text=" ">
      <formula>NOT(ISERROR(SEARCH(" ",BT82)))</formula>
    </cfRule>
  </conditionalFormatting>
  <conditionalFormatting sqref="BU82">
    <cfRule type="containsText" dxfId="0" priority="2630" operator="between" text=" ">
      <formula>NOT(ISERROR(SEARCH(" ",BU82)))</formula>
    </cfRule>
    <cfRule type="containsText" dxfId="1" priority="2631" operator="between" text=" ">
      <formula>NOT(ISERROR(SEARCH(" ",BU82)))</formula>
    </cfRule>
  </conditionalFormatting>
  <conditionalFormatting sqref="BV82">
    <cfRule type="containsText" dxfId="0" priority="2643" operator="between" text=" ">
      <formula>NOT(ISERROR(SEARCH(" ",BV82)))</formula>
    </cfRule>
    <cfRule type="containsText" dxfId="1" priority="2644" operator="between" text=" ">
      <formula>NOT(ISERROR(SEARCH(" ",BV82)))</formula>
    </cfRule>
  </conditionalFormatting>
  <conditionalFormatting sqref="BX82">
    <cfRule type="containsText" dxfId="0" priority="2622" operator="between" text=" ">
      <formula>NOT(ISERROR(SEARCH(" ",BX82)))</formula>
    </cfRule>
    <cfRule type="containsText" dxfId="1" priority="2623" operator="between" text=" ">
      <formula>NOT(ISERROR(SEARCH(" ",BX82)))</formula>
    </cfRule>
  </conditionalFormatting>
  <conditionalFormatting sqref="BY82">
    <cfRule type="containsText" dxfId="0" priority="2703" operator="between" text=" ">
      <formula>NOT(ISERROR(SEARCH(" ",BY82)))</formula>
    </cfRule>
    <cfRule type="containsText" dxfId="1" priority="2704" operator="between" text=" ">
      <formula>NOT(ISERROR(SEARCH(" ",BY82)))</formula>
    </cfRule>
  </conditionalFormatting>
  <conditionalFormatting sqref="CA82:CC82">
    <cfRule type="containsText" dxfId="0" priority="2636" operator="between" text=" ">
      <formula>NOT(ISERROR(SEARCH(" ",CA82)))</formula>
    </cfRule>
  </conditionalFormatting>
  <conditionalFormatting sqref="CD82">
    <cfRule type="containsText" dxfId="0" priority="2635" operator="between" text=" ">
      <formula>NOT(ISERROR(SEARCH(" ",CD82)))</formula>
    </cfRule>
  </conditionalFormatting>
  <conditionalFormatting sqref="CE82">
    <cfRule type="containsText" dxfId="0" priority="1064" operator="between" text=" ">
      <formula>NOT(ISERROR(SEARCH(" ",CE82)))</formula>
    </cfRule>
  </conditionalFormatting>
  <conditionalFormatting sqref="CF82">
    <cfRule type="containsText" dxfId="0" priority="999" operator="between" text=" ">
      <formula>NOT(ISERROR(SEARCH(" ",CF82)))</formula>
    </cfRule>
  </conditionalFormatting>
  <conditionalFormatting sqref="CG82">
    <cfRule type="containsText" dxfId="0" priority="2992" operator="between" text=" ">
      <formula>NOT(ISERROR(SEARCH(" ",CG82)))</formula>
    </cfRule>
  </conditionalFormatting>
  <conditionalFormatting sqref="CO82">
    <cfRule type="containsText" dxfId="0" priority="599" operator="between" text=" ">
      <formula>NOT(ISERROR(SEARCH(" ",CO82)))</formula>
    </cfRule>
  </conditionalFormatting>
  <conditionalFormatting sqref="CP82">
    <cfRule type="containsText" dxfId="0" priority="44" operator="between" text=" ">
      <formula>NOT(ISERROR(SEARCH(" ",CP82)))</formula>
    </cfRule>
  </conditionalFormatting>
  <conditionalFormatting sqref="CQ82">
    <cfRule type="containsText" dxfId="0" priority="559" operator="between" text=" ">
      <formula>NOT(ISERROR(SEARCH(" ",CQ82)))</formula>
    </cfRule>
  </conditionalFormatting>
  <conditionalFormatting sqref="CS82">
    <cfRule type="cellIs" dxfId="2" priority="2660" operator="equal">
      <formula>1</formula>
    </cfRule>
  </conditionalFormatting>
  <conditionalFormatting sqref="CW82:CZ82">
    <cfRule type="cellIs" dxfId="2" priority="888" operator="equal">
      <formula>1</formula>
    </cfRule>
  </conditionalFormatting>
  <conditionalFormatting sqref="DB82:DE82">
    <cfRule type="cellIs" dxfId="2" priority="887" operator="equal">
      <formula>1</formula>
    </cfRule>
  </conditionalFormatting>
  <conditionalFormatting sqref="DG82:DJ82">
    <cfRule type="cellIs" dxfId="2" priority="886" operator="equal">
      <formula>1</formula>
    </cfRule>
  </conditionalFormatting>
  <conditionalFormatting sqref="DL82:DN82">
    <cfRule type="cellIs" dxfId="2" priority="884" operator="equal">
      <formula>1</formula>
    </cfRule>
  </conditionalFormatting>
  <conditionalFormatting sqref="DO82">
    <cfRule type="cellIs" dxfId="2" priority="885" operator="equal">
      <formula>1</formula>
    </cfRule>
  </conditionalFormatting>
  <conditionalFormatting sqref="DQ82:DS82">
    <cfRule type="cellIs" dxfId="2" priority="808" operator="equal">
      <formula>1</formula>
    </cfRule>
  </conditionalFormatting>
  <conditionalFormatting sqref="DT82">
    <cfRule type="cellIs" dxfId="2" priority="807" operator="equal">
      <formula>1</formula>
    </cfRule>
  </conditionalFormatting>
  <conditionalFormatting sqref="DU82">
    <cfRule type="cellIs" dxfId="2" priority="2989" operator="equal">
      <formula>1</formula>
    </cfRule>
  </conditionalFormatting>
  <conditionalFormatting sqref="DV82">
    <cfRule type="containsText" dxfId="0" priority="2618" operator="between" text=" ">
      <formula>NOT(ISERROR(SEARCH(" ",DV82)))</formula>
    </cfRule>
    <cfRule type="containsText" dxfId="1" priority="2619" operator="between" text=" ">
      <formula>NOT(ISERROR(SEARCH(" ",DV82)))</formula>
    </cfRule>
    <cfRule type="containsText" dxfId="0" priority="2620" operator="between" text=" ">
      <formula>NOT(ISERROR(SEARCH(" ",DV82)))</formula>
    </cfRule>
    <cfRule type="containsText" dxfId="1" priority="2621" operator="between" text=" ">
      <formula>NOT(ISERROR(SEARCH(" ",DV82)))</formula>
    </cfRule>
  </conditionalFormatting>
  <conditionalFormatting sqref="DW82">
    <cfRule type="containsText" dxfId="0" priority="2614" operator="between" text=" ">
      <formula>NOT(ISERROR(SEARCH(" ",DW82)))</formula>
    </cfRule>
    <cfRule type="containsText" dxfId="1" priority="2615" operator="between" text=" ">
      <formula>NOT(ISERROR(SEARCH(" ",DW82)))</formula>
    </cfRule>
    <cfRule type="containsText" dxfId="0" priority="2616" operator="between" text=" ">
      <formula>NOT(ISERROR(SEARCH(" ",DW82)))</formula>
    </cfRule>
    <cfRule type="containsText" dxfId="1" priority="2617" operator="between" text=" ">
      <formula>NOT(ISERROR(SEARCH(" ",DW82)))</formula>
    </cfRule>
  </conditionalFormatting>
  <conditionalFormatting sqref="DX82">
    <cfRule type="containsText" dxfId="0" priority="2639" operator="between" text=" ">
      <formula>NOT(ISERROR(SEARCH(" ",DX82)))</formula>
    </cfRule>
    <cfRule type="containsText" dxfId="1" priority="2640" operator="between" text=" ">
      <formula>NOT(ISERROR(SEARCH(" ",DX82)))</formula>
    </cfRule>
    <cfRule type="containsText" dxfId="0" priority="2641" operator="between" text=" ">
      <formula>NOT(ISERROR(SEARCH(" ",DX82)))</formula>
    </cfRule>
    <cfRule type="containsText" dxfId="1" priority="2642" operator="between" text=" ">
      <formula>NOT(ISERROR(SEARCH(" ",DX82)))</formula>
    </cfRule>
  </conditionalFormatting>
  <conditionalFormatting sqref="EA82:EJ82">
    <cfRule type="containsText" dxfId="0" priority="2682" operator="between" text=" ">
      <formula>NOT(ISERROR(SEARCH(" ",EA82)))</formula>
    </cfRule>
    <cfRule type="containsText" dxfId="1" priority="2683" operator="between" text=" ">
      <formula>NOT(ISERROR(SEARCH(" ",EA82)))</formula>
    </cfRule>
  </conditionalFormatting>
  <conditionalFormatting sqref="EL82">
    <cfRule type="cellIs" dxfId="2" priority="2645" operator="equal">
      <formula>0</formula>
    </cfRule>
    <cfRule type="containsText" dxfId="0" priority="2646" operator="between" text=" ">
      <formula>NOT(ISERROR(SEARCH(" ",EL82)))</formula>
    </cfRule>
    <cfRule type="containsText" dxfId="1" priority="2647" operator="between" text=" ">
      <formula>NOT(ISERROR(SEARCH(" ",EL82)))</formula>
    </cfRule>
  </conditionalFormatting>
  <conditionalFormatting sqref="FG82">
    <cfRule type="cellIs" dxfId="2" priority="2713" operator="greaterThan">
      <formula>1</formula>
    </cfRule>
    <cfRule type="colorScale" priority="2714">
      <colorScale>
        <cfvo type="min"/>
        <cfvo type="max"/>
        <color rgb="FFFCFCFF"/>
        <color rgb="FF63BE7B"/>
      </colorScale>
    </cfRule>
    <cfRule type="colorScale" priority="2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2">
    <cfRule type="colorScale" priority="2679">
      <colorScale>
        <cfvo type="min"/>
        <cfvo type="max"/>
        <color rgb="FFFCFCFF"/>
        <color rgb="FF63BE7B"/>
      </colorScale>
    </cfRule>
    <cfRule type="colorScale" priority="26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2:FJ82">
    <cfRule type="colorScale" priority="2716">
      <colorScale>
        <cfvo type="min"/>
        <cfvo type="max"/>
        <color rgb="FFFCFCFF"/>
        <color rgb="FF63BE7B"/>
      </colorScale>
    </cfRule>
    <cfRule type="colorScale" priority="27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2">
    <cfRule type="colorScale" priority="2718">
      <colorScale>
        <cfvo type="min"/>
        <cfvo type="max"/>
        <color rgb="FFFCFCFF"/>
        <color rgb="FF63BE7B"/>
      </colorScale>
    </cfRule>
    <cfRule type="colorScale" priority="2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2">
    <cfRule type="colorScale" priority="2985">
      <colorScale>
        <cfvo type="min"/>
        <cfvo type="max"/>
        <color rgb="FFFCFCFF"/>
        <color rgb="FF63BE7B"/>
      </colorScale>
    </cfRule>
    <cfRule type="colorScale" priority="29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2">
    <cfRule type="cellIs" dxfId="2" priority="2720" operator="greaterThan">
      <formula>1</formula>
    </cfRule>
    <cfRule type="colorScale" priority="2721">
      <colorScale>
        <cfvo type="min"/>
        <cfvo type="max"/>
        <color rgb="FFFCFCFF"/>
        <color rgb="FF63BE7B"/>
      </colorScale>
    </cfRule>
    <cfRule type="colorScale" priority="27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2">
    <cfRule type="colorScale" priority="2723">
      <colorScale>
        <cfvo type="min"/>
        <cfvo type="max"/>
        <color rgb="FFFCFCFF"/>
        <color rgb="FF63BE7B"/>
      </colorScale>
    </cfRule>
    <cfRule type="colorScale" priority="27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2">
    <cfRule type="colorScale" priority="2981">
      <colorScale>
        <cfvo type="min"/>
        <cfvo type="max"/>
        <color rgb="FFFCFCFF"/>
        <color rgb="FF63BE7B"/>
      </colorScale>
    </cfRule>
    <cfRule type="colorScale" priority="29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2">
    <cfRule type="cellIs" dxfId="2" priority="2725" operator="greaterThan">
      <formula>1</formula>
    </cfRule>
    <cfRule type="colorScale" priority="2726">
      <colorScale>
        <cfvo type="min"/>
        <cfvo type="max"/>
        <color rgb="FFFCFCFF"/>
        <color rgb="FF63BE7B"/>
      </colorScale>
    </cfRule>
    <cfRule type="colorScale" priority="2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2">
    <cfRule type="colorScale" priority="2728">
      <colorScale>
        <cfvo type="min"/>
        <cfvo type="max"/>
        <color rgb="FFFCFCFF"/>
        <color rgb="FF63BE7B"/>
      </colorScale>
    </cfRule>
    <cfRule type="colorScale" priority="2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2">
    <cfRule type="colorScale" priority="2730">
      <colorScale>
        <cfvo type="min"/>
        <cfvo type="max"/>
        <color rgb="FFFCFCFF"/>
        <color rgb="FF63BE7B"/>
      </colorScale>
    </cfRule>
    <cfRule type="colorScale" priority="27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2">
    <cfRule type="cellIs" dxfId="2" priority="2732" operator="greaterThan">
      <formula>1</formula>
    </cfRule>
    <cfRule type="colorScale" priority="2733">
      <colorScale>
        <cfvo type="min"/>
        <cfvo type="max"/>
        <color rgb="FFFCFCFF"/>
        <color rgb="FF63BE7B"/>
      </colorScale>
    </cfRule>
    <cfRule type="colorScale" priority="27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2">
    <cfRule type="colorScale" priority="2735">
      <colorScale>
        <cfvo type="min"/>
        <cfvo type="max"/>
        <color rgb="FFFCFCFF"/>
        <color rgb="FF63BE7B"/>
      </colorScale>
    </cfRule>
    <cfRule type="colorScale" priority="27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2">
    <cfRule type="colorScale" priority="2737">
      <colorScale>
        <cfvo type="min"/>
        <cfvo type="max"/>
        <color rgb="FFFCFCFF"/>
        <color rgb="FF63BE7B"/>
      </colorScale>
    </cfRule>
    <cfRule type="colorScale" priority="27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2">
    <cfRule type="cellIs" dxfId="2" priority="2739" operator="greaterThan">
      <formula>1</formula>
    </cfRule>
    <cfRule type="colorScale" priority="2740">
      <colorScale>
        <cfvo type="min"/>
        <cfvo type="max"/>
        <color rgb="FFFCFCFF"/>
        <color rgb="FF63BE7B"/>
      </colorScale>
    </cfRule>
    <cfRule type="colorScale" priority="2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2">
    <cfRule type="colorScale" priority="2742">
      <colorScale>
        <cfvo type="min"/>
        <cfvo type="max"/>
        <color rgb="FFFCFCFF"/>
        <color rgb="FF63BE7B"/>
      </colorScale>
    </cfRule>
    <cfRule type="colorScale" priority="27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2">
    <cfRule type="colorScale" priority="2744">
      <colorScale>
        <cfvo type="min"/>
        <cfvo type="max"/>
        <color rgb="FFFCFCFF"/>
        <color rgb="FF63BE7B"/>
      </colorScale>
    </cfRule>
    <cfRule type="colorScale" priority="27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2">
    <cfRule type="cellIs" dxfId="2" priority="2746" operator="greaterThan">
      <formula>1</formula>
    </cfRule>
    <cfRule type="colorScale" priority="2747">
      <colorScale>
        <cfvo type="min"/>
        <cfvo type="max"/>
        <color rgb="FFFCFCFF"/>
        <color rgb="FF63BE7B"/>
      </colorScale>
    </cfRule>
    <cfRule type="colorScale" priority="27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2">
    <cfRule type="colorScale" priority="2749">
      <colorScale>
        <cfvo type="min"/>
        <cfvo type="max"/>
        <color rgb="FFFCFCFF"/>
        <color rgb="FF63BE7B"/>
      </colorScale>
    </cfRule>
    <cfRule type="colorScale" priority="27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2">
    <cfRule type="colorScale" priority="2751">
      <colorScale>
        <cfvo type="min"/>
        <cfvo type="max"/>
        <color rgb="FFFCFCFF"/>
        <color rgb="FF63BE7B"/>
      </colorScale>
    </cfRule>
    <cfRule type="colorScale" priority="27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2">
    <cfRule type="cellIs" dxfId="2" priority="2753" operator="greaterThan">
      <formula>1</formula>
    </cfRule>
    <cfRule type="colorScale" priority="2754">
      <colorScale>
        <cfvo type="min"/>
        <cfvo type="max"/>
        <color rgb="FFFCFCFF"/>
        <color rgb="FF63BE7B"/>
      </colorScale>
    </cfRule>
    <cfRule type="colorScale" priority="2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2">
    <cfRule type="colorScale" priority="2756">
      <colorScale>
        <cfvo type="min"/>
        <cfvo type="max"/>
        <color rgb="FFFCFCFF"/>
        <color rgb="FF63BE7B"/>
      </colorScale>
    </cfRule>
    <cfRule type="colorScale" priority="27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2">
    <cfRule type="colorScale" priority="2758">
      <colorScale>
        <cfvo type="min"/>
        <cfvo type="max"/>
        <color rgb="FFFCFCFF"/>
        <color rgb="FF63BE7B"/>
      </colorScale>
    </cfRule>
    <cfRule type="colorScale" priority="27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2">
    <cfRule type="cellIs" dxfId="2" priority="2760" operator="greaterThan">
      <formula>1</formula>
    </cfRule>
    <cfRule type="colorScale" priority="2761">
      <colorScale>
        <cfvo type="min"/>
        <cfvo type="max"/>
        <color rgb="FFFCFCFF"/>
        <color rgb="FF63BE7B"/>
      </colorScale>
    </cfRule>
    <cfRule type="colorScale" priority="27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2">
    <cfRule type="colorScale" priority="2763">
      <colorScale>
        <cfvo type="min"/>
        <cfvo type="max"/>
        <color rgb="FFFCFCFF"/>
        <color rgb="FF63BE7B"/>
      </colorScale>
    </cfRule>
    <cfRule type="colorScale" priority="27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2">
    <cfRule type="colorScale" priority="2765">
      <colorScale>
        <cfvo type="min"/>
        <cfvo type="max"/>
        <color rgb="FFFCFCFF"/>
        <color rgb="FF63BE7B"/>
      </colorScale>
    </cfRule>
    <cfRule type="colorScale" priority="27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2">
    <cfRule type="cellIs" dxfId="2" priority="2767" operator="greaterThan">
      <formula>1</formula>
    </cfRule>
    <cfRule type="colorScale" priority="2768">
      <colorScale>
        <cfvo type="min"/>
        <cfvo type="max"/>
        <color rgb="FFFCFCFF"/>
        <color rgb="FF63BE7B"/>
      </colorScale>
    </cfRule>
    <cfRule type="colorScale" priority="27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2">
    <cfRule type="colorScale" priority="2770">
      <colorScale>
        <cfvo type="min"/>
        <cfvo type="max"/>
        <color rgb="FFFCFCFF"/>
        <color rgb="FF63BE7B"/>
      </colorScale>
    </cfRule>
    <cfRule type="colorScale" priority="27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2">
    <cfRule type="colorScale" priority="2772">
      <colorScale>
        <cfvo type="min"/>
        <cfvo type="max"/>
        <color rgb="FFFCFCFF"/>
        <color rgb="FF63BE7B"/>
      </colorScale>
    </cfRule>
    <cfRule type="colorScale" priority="27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2">
    <cfRule type="cellIs" dxfId="2" priority="2774" operator="greaterThan">
      <formula>1</formula>
    </cfRule>
    <cfRule type="colorScale" priority="2775">
      <colorScale>
        <cfvo type="min"/>
        <cfvo type="max"/>
        <color rgb="FFFCFCFF"/>
        <color rgb="FF63BE7B"/>
      </colorScale>
    </cfRule>
    <cfRule type="colorScale" priority="2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2">
    <cfRule type="colorScale" priority="2777">
      <colorScale>
        <cfvo type="min"/>
        <cfvo type="max"/>
        <color rgb="FFFCFCFF"/>
        <color rgb="FF63BE7B"/>
      </colorScale>
    </cfRule>
    <cfRule type="colorScale" priority="27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2">
    <cfRule type="colorScale" priority="2779">
      <colorScale>
        <cfvo type="min"/>
        <cfvo type="max"/>
        <color rgb="FFFCFCFF"/>
        <color rgb="FF63BE7B"/>
      </colorScale>
    </cfRule>
    <cfRule type="colorScale" priority="27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2">
    <cfRule type="cellIs" dxfId="2" priority="2781" operator="greaterThan">
      <formula>1</formula>
    </cfRule>
    <cfRule type="colorScale" priority="2782">
      <colorScale>
        <cfvo type="min"/>
        <cfvo type="max"/>
        <color rgb="FFFCFCFF"/>
        <color rgb="FF63BE7B"/>
      </colorScale>
    </cfRule>
    <cfRule type="colorScale" priority="27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2">
    <cfRule type="colorScale" priority="2784">
      <colorScale>
        <cfvo type="min"/>
        <cfvo type="max"/>
        <color rgb="FFFCFCFF"/>
        <color rgb="FF63BE7B"/>
      </colorScale>
    </cfRule>
    <cfRule type="colorScale" priority="27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2">
    <cfRule type="colorScale" priority="2786">
      <colorScale>
        <cfvo type="min"/>
        <cfvo type="max"/>
        <color rgb="FFFCFCFF"/>
        <color rgb="FF63BE7B"/>
      </colorScale>
    </cfRule>
    <cfRule type="colorScale" priority="27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2">
    <cfRule type="cellIs" dxfId="2" priority="2788" operator="greaterThan">
      <formula>1</formula>
    </cfRule>
    <cfRule type="colorScale" priority="2789">
      <colorScale>
        <cfvo type="min"/>
        <cfvo type="max"/>
        <color rgb="FFFCFCFF"/>
        <color rgb="FF63BE7B"/>
      </colorScale>
    </cfRule>
    <cfRule type="colorScale" priority="2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2">
    <cfRule type="colorScale" priority="2791">
      <colorScale>
        <cfvo type="min"/>
        <cfvo type="max"/>
        <color rgb="FFFCFCFF"/>
        <color rgb="FF63BE7B"/>
      </colorScale>
    </cfRule>
    <cfRule type="colorScale" priority="27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2">
    <cfRule type="colorScale" priority="2793">
      <colorScale>
        <cfvo type="min"/>
        <cfvo type="max"/>
        <color rgb="FFFCFCFF"/>
        <color rgb="FF63BE7B"/>
      </colorScale>
    </cfRule>
    <cfRule type="colorScale" priority="27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2">
    <cfRule type="cellIs" dxfId="2" priority="2795" operator="greaterThan">
      <formula>1</formula>
    </cfRule>
    <cfRule type="colorScale" priority="2796">
      <colorScale>
        <cfvo type="min"/>
        <cfvo type="max"/>
        <color rgb="FFFCFCFF"/>
        <color rgb="FF63BE7B"/>
      </colorScale>
    </cfRule>
    <cfRule type="colorScale" priority="27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2">
    <cfRule type="colorScale" priority="2798">
      <colorScale>
        <cfvo type="min"/>
        <cfvo type="max"/>
        <color rgb="FFFCFCFF"/>
        <color rgb="FF63BE7B"/>
      </colorScale>
    </cfRule>
    <cfRule type="colorScale" priority="27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2">
    <cfRule type="colorScale" priority="2800">
      <colorScale>
        <cfvo type="min"/>
        <cfvo type="max"/>
        <color rgb="FFFCFCFF"/>
        <color rgb="FF63BE7B"/>
      </colorScale>
    </cfRule>
    <cfRule type="colorScale" priority="28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2">
    <cfRule type="cellIs" dxfId="2" priority="2802" operator="greaterThan">
      <formula>1</formula>
    </cfRule>
    <cfRule type="colorScale" priority="2803">
      <colorScale>
        <cfvo type="min"/>
        <cfvo type="max"/>
        <color rgb="FFFCFCFF"/>
        <color rgb="FF63BE7B"/>
      </colorScale>
    </cfRule>
    <cfRule type="colorScale" priority="28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2">
    <cfRule type="colorScale" priority="2805">
      <colorScale>
        <cfvo type="min"/>
        <cfvo type="max"/>
        <color rgb="FFFCFCFF"/>
        <color rgb="FF63BE7B"/>
      </colorScale>
    </cfRule>
    <cfRule type="colorScale" priority="28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2">
    <cfRule type="colorScale" priority="2807">
      <colorScale>
        <cfvo type="min"/>
        <cfvo type="max"/>
        <color rgb="FFFCFCFF"/>
        <color rgb="FF63BE7B"/>
      </colorScale>
    </cfRule>
    <cfRule type="colorScale" priority="28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2">
    <cfRule type="cellIs" dxfId="2" priority="2809" operator="greaterThan">
      <formula>1</formula>
    </cfRule>
    <cfRule type="colorScale" priority="2810">
      <colorScale>
        <cfvo type="min"/>
        <cfvo type="max"/>
        <color rgb="FFFCFCFF"/>
        <color rgb="FF63BE7B"/>
      </colorScale>
    </cfRule>
    <cfRule type="colorScale" priority="28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2">
    <cfRule type="colorScale" priority="2812">
      <colorScale>
        <cfvo type="min"/>
        <cfvo type="max"/>
        <color rgb="FFFCFCFF"/>
        <color rgb="FF63BE7B"/>
      </colorScale>
    </cfRule>
    <cfRule type="colorScale" priority="28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2">
    <cfRule type="colorScale" priority="2814">
      <colorScale>
        <cfvo type="min"/>
        <cfvo type="max"/>
        <color rgb="FFFCFCFF"/>
        <color rgb="FF63BE7B"/>
      </colorScale>
    </cfRule>
    <cfRule type="colorScale" priority="28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2">
    <cfRule type="cellIs" dxfId="2" priority="2816" operator="greaterThan">
      <formula>1</formula>
    </cfRule>
    <cfRule type="colorScale" priority="2817">
      <colorScale>
        <cfvo type="min"/>
        <cfvo type="max"/>
        <color rgb="FFFCFCFF"/>
        <color rgb="FF63BE7B"/>
      </colorScale>
    </cfRule>
    <cfRule type="colorScale" priority="28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2">
    <cfRule type="colorScale" priority="2819">
      <colorScale>
        <cfvo type="min"/>
        <cfvo type="max"/>
        <color rgb="FFFCFCFF"/>
        <color rgb="FF63BE7B"/>
      </colorScale>
    </cfRule>
    <cfRule type="colorScale" priority="28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2">
    <cfRule type="colorScale" priority="2821">
      <colorScale>
        <cfvo type="min"/>
        <cfvo type="max"/>
        <color rgb="FFFCFCFF"/>
        <color rgb="FF63BE7B"/>
      </colorScale>
    </cfRule>
    <cfRule type="colorScale" priority="28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2">
    <cfRule type="cellIs" dxfId="2" priority="2823" operator="greaterThan">
      <formula>1</formula>
    </cfRule>
    <cfRule type="colorScale" priority="2824">
      <colorScale>
        <cfvo type="min"/>
        <cfvo type="max"/>
        <color rgb="FFFCFCFF"/>
        <color rgb="FF63BE7B"/>
      </colorScale>
    </cfRule>
    <cfRule type="colorScale" priority="28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2">
    <cfRule type="colorScale" priority="2826">
      <colorScale>
        <cfvo type="min"/>
        <cfvo type="max"/>
        <color rgb="FFFCFCFF"/>
        <color rgb="FF63BE7B"/>
      </colorScale>
    </cfRule>
    <cfRule type="colorScale" priority="28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2">
    <cfRule type="colorScale" priority="2828">
      <colorScale>
        <cfvo type="min"/>
        <cfvo type="max"/>
        <color rgb="FFFCFCFF"/>
        <color rgb="FF63BE7B"/>
      </colorScale>
    </cfRule>
    <cfRule type="colorScale" priority="28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2">
    <cfRule type="cellIs" dxfId="2" priority="2830" operator="greaterThan">
      <formula>1</formula>
    </cfRule>
    <cfRule type="colorScale" priority="2831">
      <colorScale>
        <cfvo type="min"/>
        <cfvo type="max"/>
        <color rgb="FFFCFCFF"/>
        <color rgb="FF63BE7B"/>
      </colorScale>
    </cfRule>
    <cfRule type="colorScale" priority="2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2">
    <cfRule type="colorScale" priority="2833">
      <colorScale>
        <cfvo type="min"/>
        <cfvo type="max"/>
        <color rgb="FFFCFCFF"/>
        <color rgb="FF63BE7B"/>
      </colorScale>
    </cfRule>
    <cfRule type="colorScale" priority="28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2">
    <cfRule type="colorScale" priority="2835">
      <colorScale>
        <cfvo type="min"/>
        <cfvo type="max"/>
        <color rgb="FFFCFCFF"/>
        <color rgb="FF63BE7B"/>
      </colorScale>
    </cfRule>
    <cfRule type="colorScale" priority="28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2">
    <cfRule type="cellIs" dxfId="2" priority="2837" operator="greaterThan">
      <formula>1</formula>
    </cfRule>
    <cfRule type="colorScale" priority="2838">
      <colorScale>
        <cfvo type="min"/>
        <cfvo type="max"/>
        <color rgb="FFFCFCFF"/>
        <color rgb="FF63BE7B"/>
      </colorScale>
    </cfRule>
    <cfRule type="colorScale" priority="2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2">
    <cfRule type="colorScale" priority="2840">
      <colorScale>
        <cfvo type="min"/>
        <cfvo type="max"/>
        <color rgb="FFFCFCFF"/>
        <color rgb="FF63BE7B"/>
      </colorScale>
    </cfRule>
    <cfRule type="colorScale" priority="2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2">
    <cfRule type="colorScale" priority="2842">
      <colorScale>
        <cfvo type="min"/>
        <cfvo type="max"/>
        <color rgb="FFFCFCFF"/>
        <color rgb="FF63BE7B"/>
      </colorScale>
    </cfRule>
    <cfRule type="colorScale" priority="28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2">
    <cfRule type="cellIs" dxfId="2" priority="2844" operator="greaterThan">
      <formula>1</formula>
    </cfRule>
    <cfRule type="colorScale" priority="2845">
      <colorScale>
        <cfvo type="min"/>
        <cfvo type="max"/>
        <color rgb="FFFCFCFF"/>
        <color rgb="FF63BE7B"/>
      </colorScale>
    </cfRule>
    <cfRule type="colorScale" priority="2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2">
    <cfRule type="cellIs" dxfId="2" priority="2847" operator="greaterThan">
      <formula>1</formula>
    </cfRule>
    <cfRule type="colorScale" priority="2848">
      <colorScale>
        <cfvo type="min"/>
        <cfvo type="max"/>
        <color rgb="FFFCFCFF"/>
        <color rgb="FF63BE7B"/>
      </colorScale>
    </cfRule>
    <cfRule type="colorScale" priority="2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2:HY82">
    <cfRule type="colorScale" priority="2850">
      <colorScale>
        <cfvo type="min"/>
        <cfvo type="max"/>
        <color rgb="FFFCFCFF"/>
        <color rgb="FF63BE7B"/>
      </colorScale>
    </cfRule>
    <cfRule type="colorScale" priority="2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2">
    <cfRule type="colorScale" priority="2852">
      <colorScale>
        <cfvo type="min"/>
        <cfvo type="max"/>
        <color rgb="FFFCFCFF"/>
        <color rgb="FF63BE7B"/>
      </colorScale>
    </cfRule>
    <cfRule type="colorScale" priority="2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2">
    <cfRule type="colorScale" priority="2987">
      <colorScale>
        <cfvo type="min"/>
        <cfvo type="max"/>
        <color rgb="FFFCFCFF"/>
        <color rgb="FF63BE7B"/>
      </colorScale>
    </cfRule>
    <cfRule type="colorScale" priority="29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2">
    <cfRule type="cellIs" dxfId="2" priority="2854" operator="greaterThan">
      <formula>1</formula>
    </cfRule>
    <cfRule type="colorScale" priority="2855">
      <colorScale>
        <cfvo type="min"/>
        <cfvo type="max"/>
        <color rgb="FFFCFCFF"/>
        <color rgb="FF63BE7B"/>
      </colorScale>
    </cfRule>
    <cfRule type="colorScale" priority="2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2">
    <cfRule type="colorScale" priority="2857">
      <colorScale>
        <cfvo type="min"/>
        <cfvo type="max"/>
        <color rgb="FFFCFCFF"/>
        <color rgb="FF63BE7B"/>
      </colorScale>
    </cfRule>
    <cfRule type="colorScale" priority="2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2">
    <cfRule type="colorScale" priority="2983">
      <colorScale>
        <cfvo type="min"/>
        <cfvo type="max"/>
        <color rgb="FFFCFCFF"/>
        <color rgb="FF63BE7B"/>
      </colorScale>
    </cfRule>
    <cfRule type="colorScale" priority="29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2">
    <cfRule type="cellIs" dxfId="2" priority="2859" operator="greaterThan">
      <formula>1</formula>
    </cfRule>
    <cfRule type="colorScale" priority="2860">
      <colorScale>
        <cfvo type="min"/>
        <cfvo type="max"/>
        <color rgb="FFFCFCFF"/>
        <color rgb="FF63BE7B"/>
      </colorScale>
    </cfRule>
    <cfRule type="colorScale" priority="28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2">
    <cfRule type="colorScale" priority="2862">
      <colorScale>
        <cfvo type="min"/>
        <cfvo type="max"/>
        <color rgb="FFFCFCFF"/>
        <color rgb="FF63BE7B"/>
      </colorScale>
    </cfRule>
    <cfRule type="colorScale" priority="2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2">
    <cfRule type="colorScale" priority="2864">
      <colorScale>
        <cfvo type="min"/>
        <cfvo type="max"/>
        <color rgb="FFFCFCFF"/>
        <color rgb="FF63BE7B"/>
      </colorScale>
    </cfRule>
    <cfRule type="colorScale" priority="28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2">
    <cfRule type="cellIs" dxfId="2" priority="2866" operator="greaterThan">
      <formula>1</formula>
    </cfRule>
    <cfRule type="colorScale" priority="2867">
      <colorScale>
        <cfvo type="min"/>
        <cfvo type="max"/>
        <color rgb="FFFCFCFF"/>
        <color rgb="FF63BE7B"/>
      </colorScale>
    </cfRule>
    <cfRule type="colorScale" priority="28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2">
    <cfRule type="colorScale" priority="2869">
      <colorScale>
        <cfvo type="min"/>
        <cfvo type="max"/>
        <color rgb="FFFCFCFF"/>
        <color rgb="FF63BE7B"/>
      </colorScale>
    </cfRule>
    <cfRule type="colorScale" priority="2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2">
    <cfRule type="colorScale" priority="2871">
      <colorScale>
        <cfvo type="min"/>
        <cfvo type="max"/>
        <color rgb="FFFCFCFF"/>
        <color rgb="FF63BE7B"/>
      </colorScale>
    </cfRule>
    <cfRule type="colorScale" priority="28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2">
    <cfRule type="cellIs" dxfId="2" priority="2873" operator="greaterThan">
      <formula>1</formula>
    </cfRule>
    <cfRule type="colorScale" priority="2874">
      <colorScale>
        <cfvo type="min"/>
        <cfvo type="max"/>
        <color rgb="FFFCFCFF"/>
        <color rgb="FF63BE7B"/>
      </colorScale>
    </cfRule>
    <cfRule type="colorScale" priority="28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2">
    <cfRule type="colorScale" priority="2876">
      <colorScale>
        <cfvo type="min"/>
        <cfvo type="max"/>
        <color rgb="FFFCFCFF"/>
        <color rgb="FF63BE7B"/>
      </colorScale>
    </cfRule>
    <cfRule type="colorScale" priority="2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2">
    <cfRule type="colorScale" priority="2878">
      <colorScale>
        <cfvo type="min"/>
        <cfvo type="max"/>
        <color rgb="FFFCFCFF"/>
        <color rgb="FF63BE7B"/>
      </colorScale>
    </cfRule>
    <cfRule type="colorScale" priority="28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2">
    <cfRule type="cellIs" dxfId="2" priority="2880" operator="greaterThan">
      <formula>1</formula>
    </cfRule>
    <cfRule type="colorScale" priority="2881">
      <colorScale>
        <cfvo type="min"/>
        <cfvo type="max"/>
        <color rgb="FFFCFCFF"/>
        <color rgb="FF63BE7B"/>
      </colorScale>
    </cfRule>
    <cfRule type="colorScale" priority="28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2">
    <cfRule type="colorScale" priority="2883">
      <colorScale>
        <cfvo type="min"/>
        <cfvo type="max"/>
        <color rgb="FFFCFCFF"/>
        <color rgb="FF63BE7B"/>
      </colorScale>
    </cfRule>
    <cfRule type="colorScale" priority="28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2">
    <cfRule type="colorScale" priority="2885">
      <colorScale>
        <cfvo type="min"/>
        <cfvo type="max"/>
        <color rgb="FFFCFCFF"/>
        <color rgb="FF63BE7B"/>
      </colorScale>
    </cfRule>
    <cfRule type="colorScale" priority="28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2">
    <cfRule type="cellIs" dxfId="2" priority="2887" operator="greaterThan">
      <formula>1</formula>
    </cfRule>
    <cfRule type="colorScale" priority="2888">
      <colorScale>
        <cfvo type="min"/>
        <cfvo type="max"/>
        <color rgb="FFFCFCFF"/>
        <color rgb="FF63BE7B"/>
      </colorScale>
    </cfRule>
    <cfRule type="colorScale" priority="2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2">
    <cfRule type="colorScale" priority="2890">
      <colorScale>
        <cfvo type="min"/>
        <cfvo type="max"/>
        <color rgb="FFFCFCFF"/>
        <color rgb="FF63BE7B"/>
      </colorScale>
    </cfRule>
    <cfRule type="colorScale" priority="2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2">
    <cfRule type="colorScale" priority="2892">
      <colorScale>
        <cfvo type="min"/>
        <cfvo type="max"/>
        <color rgb="FFFCFCFF"/>
        <color rgb="FF63BE7B"/>
      </colorScale>
    </cfRule>
    <cfRule type="colorScale" priority="28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2">
    <cfRule type="cellIs" dxfId="2" priority="2894" operator="greaterThan">
      <formula>1</formula>
    </cfRule>
    <cfRule type="colorScale" priority="2895">
      <colorScale>
        <cfvo type="min"/>
        <cfvo type="max"/>
        <color rgb="FFFCFCFF"/>
        <color rgb="FF63BE7B"/>
      </colorScale>
    </cfRule>
    <cfRule type="colorScale" priority="2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2">
    <cfRule type="colorScale" priority="2897">
      <colorScale>
        <cfvo type="min"/>
        <cfvo type="max"/>
        <color rgb="FFFCFCFF"/>
        <color rgb="FF63BE7B"/>
      </colorScale>
    </cfRule>
    <cfRule type="colorScale" priority="2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2">
    <cfRule type="colorScale" priority="2899">
      <colorScale>
        <cfvo type="min"/>
        <cfvo type="max"/>
        <color rgb="FFFCFCFF"/>
        <color rgb="FF63BE7B"/>
      </colorScale>
    </cfRule>
    <cfRule type="colorScale" priority="29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2">
    <cfRule type="cellIs" dxfId="2" priority="2901" operator="greaterThan">
      <formula>1</formula>
    </cfRule>
    <cfRule type="colorScale" priority="2902">
      <colorScale>
        <cfvo type="min"/>
        <cfvo type="max"/>
        <color rgb="FFFCFCFF"/>
        <color rgb="FF63BE7B"/>
      </colorScale>
    </cfRule>
    <cfRule type="colorScale" priority="2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2">
    <cfRule type="colorScale" priority="2904">
      <colorScale>
        <cfvo type="min"/>
        <cfvo type="max"/>
        <color rgb="FFFCFCFF"/>
        <color rgb="FF63BE7B"/>
      </colorScale>
    </cfRule>
    <cfRule type="colorScale" priority="29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2">
    <cfRule type="colorScale" priority="2906">
      <colorScale>
        <cfvo type="min"/>
        <cfvo type="max"/>
        <color rgb="FFFCFCFF"/>
        <color rgb="FF63BE7B"/>
      </colorScale>
    </cfRule>
    <cfRule type="colorScale" priority="29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2">
    <cfRule type="cellIs" dxfId="2" priority="2908" operator="greaterThan">
      <formula>1</formula>
    </cfRule>
    <cfRule type="colorScale" priority="2909">
      <colorScale>
        <cfvo type="min"/>
        <cfvo type="max"/>
        <color rgb="FFFCFCFF"/>
        <color rgb="FF63BE7B"/>
      </colorScale>
    </cfRule>
    <cfRule type="colorScale" priority="2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2">
    <cfRule type="colorScale" priority="2911">
      <colorScale>
        <cfvo type="min"/>
        <cfvo type="max"/>
        <color rgb="FFFCFCFF"/>
        <color rgb="FF63BE7B"/>
      </colorScale>
    </cfRule>
    <cfRule type="colorScale" priority="2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2">
    <cfRule type="colorScale" priority="2913">
      <colorScale>
        <cfvo type="min"/>
        <cfvo type="max"/>
        <color rgb="FFFCFCFF"/>
        <color rgb="FF63BE7B"/>
      </colorScale>
    </cfRule>
    <cfRule type="colorScale" priority="29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2">
    <cfRule type="cellIs" dxfId="2" priority="2915" operator="greaterThan">
      <formula>1</formula>
    </cfRule>
    <cfRule type="colorScale" priority="2916">
      <colorScale>
        <cfvo type="min"/>
        <cfvo type="max"/>
        <color rgb="FFFCFCFF"/>
        <color rgb="FF63BE7B"/>
      </colorScale>
    </cfRule>
    <cfRule type="colorScale" priority="2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2">
    <cfRule type="colorScale" priority="2918">
      <colorScale>
        <cfvo type="min"/>
        <cfvo type="max"/>
        <color rgb="FFFCFCFF"/>
        <color rgb="FF63BE7B"/>
      </colorScale>
    </cfRule>
    <cfRule type="colorScale" priority="2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2">
    <cfRule type="colorScale" priority="2920">
      <colorScale>
        <cfvo type="min"/>
        <cfvo type="max"/>
        <color rgb="FFFCFCFF"/>
        <color rgb="FF63BE7B"/>
      </colorScale>
    </cfRule>
    <cfRule type="colorScale" priority="29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2">
    <cfRule type="cellIs" dxfId="2" priority="2922" operator="greaterThan">
      <formula>1</formula>
    </cfRule>
    <cfRule type="colorScale" priority="2923">
      <colorScale>
        <cfvo type="min"/>
        <cfvo type="max"/>
        <color rgb="FFFCFCFF"/>
        <color rgb="FF63BE7B"/>
      </colorScale>
    </cfRule>
    <cfRule type="colorScale" priority="2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2">
    <cfRule type="colorScale" priority="2925">
      <colorScale>
        <cfvo type="min"/>
        <cfvo type="max"/>
        <color rgb="FFFCFCFF"/>
        <color rgb="FF63BE7B"/>
      </colorScale>
    </cfRule>
    <cfRule type="colorScale" priority="29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2">
    <cfRule type="colorScale" priority="2927">
      <colorScale>
        <cfvo type="min"/>
        <cfvo type="max"/>
        <color rgb="FFFCFCFF"/>
        <color rgb="FF63BE7B"/>
      </colorScale>
    </cfRule>
    <cfRule type="colorScale" priority="29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2">
    <cfRule type="cellIs" dxfId="2" priority="2929" operator="greaterThan">
      <formula>1</formula>
    </cfRule>
    <cfRule type="colorScale" priority="2930">
      <colorScale>
        <cfvo type="min"/>
        <cfvo type="max"/>
        <color rgb="FFFCFCFF"/>
        <color rgb="FF63BE7B"/>
      </colorScale>
    </cfRule>
    <cfRule type="colorScale" priority="2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2">
    <cfRule type="colorScale" priority="2932">
      <colorScale>
        <cfvo type="min"/>
        <cfvo type="max"/>
        <color rgb="FFFCFCFF"/>
        <color rgb="FF63BE7B"/>
      </colorScale>
    </cfRule>
    <cfRule type="colorScale" priority="29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2">
    <cfRule type="colorScale" priority="2934">
      <colorScale>
        <cfvo type="min"/>
        <cfvo type="max"/>
        <color rgb="FFFCFCFF"/>
        <color rgb="FF63BE7B"/>
      </colorScale>
    </cfRule>
    <cfRule type="colorScale" priority="29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2">
    <cfRule type="cellIs" dxfId="2" priority="2936" operator="greaterThan">
      <formula>1</formula>
    </cfRule>
    <cfRule type="colorScale" priority="2937">
      <colorScale>
        <cfvo type="min"/>
        <cfvo type="max"/>
        <color rgb="FFFCFCFF"/>
        <color rgb="FF63BE7B"/>
      </colorScale>
    </cfRule>
    <cfRule type="colorScale" priority="2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2">
    <cfRule type="colorScale" priority="2939">
      <colorScale>
        <cfvo type="min"/>
        <cfvo type="max"/>
        <color rgb="FFFCFCFF"/>
        <color rgb="FF63BE7B"/>
      </colorScale>
    </cfRule>
    <cfRule type="colorScale" priority="29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2">
    <cfRule type="colorScale" priority="2941">
      <colorScale>
        <cfvo type="min"/>
        <cfvo type="max"/>
        <color rgb="FFFCFCFF"/>
        <color rgb="FF63BE7B"/>
      </colorScale>
    </cfRule>
    <cfRule type="colorScale" priority="29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2">
    <cfRule type="cellIs" dxfId="2" priority="2943" operator="greaterThan">
      <formula>1</formula>
    </cfRule>
    <cfRule type="colorScale" priority="2944">
      <colorScale>
        <cfvo type="min"/>
        <cfvo type="max"/>
        <color rgb="FFFCFCFF"/>
        <color rgb="FF63BE7B"/>
      </colorScale>
    </cfRule>
    <cfRule type="colorScale" priority="2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2">
    <cfRule type="colorScale" priority="2946">
      <colorScale>
        <cfvo type="min"/>
        <cfvo type="max"/>
        <color rgb="FFFCFCFF"/>
        <color rgb="FF63BE7B"/>
      </colorScale>
    </cfRule>
    <cfRule type="colorScale" priority="29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2">
    <cfRule type="colorScale" priority="2948">
      <colorScale>
        <cfvo type="min"/>
        <cfvo type="max"/>
        <color rgb="FFFCFCFF"/>
        <color rgb="FF63BE7B"/>
      </colorScale>
    </cfRule>
    <cfRule type="colorScale" priority="29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2">
    <cfRule type="cellIs" dxfId="2" priority="2950" operator="greaterThan">
      <formula>1</formula>
    </cfRule>
    <cfRule type="colorScale" priority="2951">
      <colorScale>
        <cfvo type="min"/>
        <cfvo type="max"/>
        <color rgb="FFFCFCFF"/>
        <color rgb="FF63BE7B"/>
      </colorScale>
    </cfRule>
    <cfRule type="colorScale" priority="2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2">
    <cfRule type="colorScale" priority="2953">
      <colorScale>
        <cfvo type="min"/>
        <cfvo type="max"/>
        <color rgb="FFFCFCFF"/>
        <color rgb="FF63BE7B"/>
      </colorScale>
    </cfRule>
    <cfRule type="colorScale" priority="29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2">
    <cfRule type="colorScale" priority="2955">
      <colorScale>
        <cfvo type="min"/>
        <cfvo type="max"/>
        <color rgb="FFFCFCFF"/>
        <color rgb="FF63BE7B"/>
      </colorScale>
    </cfRule>
    <cfRule type="colorScale" priority="29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2">
    <cfRule type="cellIs" dxfId="2" priority="2957" operator="greaterThan">
      <formula>1</formula>
    </cfRule>
    <cfRule type="colorScale" priority="2958">
      <colorScale>
        <cfvo type="min"/>
        <cfvo type="max"/>
        <color rgb="FFFCFCFF"/>
        <color rgb="FF63BE7B"/>
      </colorScale>
    </cfRule>
    <cfRule type="colorScale" priority="29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2">
    <cfRule type="colorScale" priority="2960">
      <colorScale>
        <cfvo type="min"/>
        <cfvo type="max"/>
        <color rgb="FFFCFCFF"/>
        <color rgb="FF63BE7B"/>
      </colorScale>
    </cfRule>
    <cfRule type="colorScale" priority="29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2">
    <cfRule type="colorScale" priority="2962">
      <colorScale>
        <cfvo type="min"/>
        <cfvo type="max"/>
        <color rgb="FFFCFCFF"/>
        <color rgb="FF63BE7B"/>
      </colorScale>
    </cfRule>
    <cfRule type="colorScale" priority="29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2">
    <cfRule type="cellIs" dxfId="2" priority="2964" operator="greaterThan">
      <formula>1</formula>
    </cfRule>
    <cfRule type="colorScale" priority="2965">
      <colorScale>
        <cfvo type="min"/>
        <cfvo type="max"/>
        <color rgb="FFFCFCFF"/>
        <color rgb="FF63BE7B"/>
      </colorScale>
    </cfRule>
    <cfRule type="colorScale" priority="2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2">
    <cfRule type="colorScale" priority="2967">
      <colorScale>
        <cfvo type="min"/>
        <cfvo type="max"/>
        <color rgb="FFFCFCFF"/>
        <color rgb="FF63BE7B"/>
      </colorScale>
    </cfRule>
    <cfRule type="colorScale" priority="29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2">
    <cfRule type="colorScale" priority="2969">
      <colorScale>
        <cfvo type="min"/>
        <cfvo type="max"/>
        <color rgb="FFFCFCFF"/>
        <color rgb="FF63BE7B"/>
      </colorScale>
    </cfRule>
    <cfRule type="colorScale" priority="29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2">
    <cfRule type="cellIs" dxfId="2" priority="2971" operator="greaterThan">
      <formula>1</formula>
    </cfRule>
    <cfRule type="colorScale" priority="2972">
      <colorScale>
        <cfvo type="min"/>
        <cfvo type="max"/>
        <color rgb="FFFCFCFF"/>
        <color rgb="FF63BE7B"/>
      </colorScale>
    </cfRule>
    <cfRule type="colorScale" priority="2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2">
    <cfRule type="colorScale" priority="2974">
      <colorScale>
        <cfvo type="min"/>
        <cfvo type="max"/>
        <color rgb="FFFCFCFF"/>
        <color rgb="FF63BE7B"/>
      </colorScale>
    </cfRule>
    <cfRule type="colorScale" priority="2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2">
    <cfRule type="colorScale" priority="2976">
      <colorScale>
        <cfvo type="min"/>
        <cfvo type="max"/>
        <color rgb="FFFCFCFF"/>
        <color rgb="FF63BE7B"/>
      </colorScale>
    </cfRule>
    <cfRule type="colorScale" priority="29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2">
    <cfRule type="cellIs" dxfId="2" priority="2978" operator="greaterThan">
      <formula>1</formula>
    </cfRule>
    <cfRule type="colorScale" priority="2979">
      <colorScale>
        <cfvo type="min"/>
        <cfvo type="max"/>
        <color rgb="FFFCFCFF"/>
        <color rgb="FF63BE7B"/>
      </colorScale>
    </cfRule>
    <cfRule type="colorScale" priority="29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2:LB82">
    <cfRule type="cellIs" dxfId="2" priority="2671" operator="greaterThan">
      <formula>0.31</formula>
    </cfRule>
    <cfRule type="cellIs" dxfId="2" priority="2672" operator="greaterThan">
      <formula>0.31</formula>
    </cfRule>
    <cfRule type="cellIs" dxfId="2" priority="2673" operator="greaterThan">
      <formula>0.31</formula>
    </cfRule>
    <cfRule type="cellIs" dxfId="2" priority="2674" operator="greaterThan">
      <formula>0.3</formula>
    </cfRule>
    <cfRule type="cellIs" dxfId="2" priority="2675" operator="greaterThan">
      <formula>1</formula>
    </cfRule>
    <cfRule type="cellIs" dxfId="5" priority="2676" operator="equal">
      <formula>0</formula>
    </cfRule>
  </conditionalFormatting>
  <conditionalFormatting sqref="LH82:LI82">
    <cfRule type="containsText" dxfId="0" priority="2624" operator="between" text=" ">
      <formula>NOT(ISERROR(SEARCH(" ",LH82)))</formula>
    </cfRule>
    <cfRule type="containsText" dxfId="1" priority="2625" operator="between" text=" ">
      <formula>NOT(ISERROR(SEARCH(" ",LH82)))</formula>
    </cfRule>
  </conditionalFormatting>
  <conditionalFormatting sqref="LT82">
    <cfRule type="containsText" dxfId="0" priority="386" operator="between" text=" ">
      <formula>NOT(ISERROR(SEARCH(" ",LT82)))</formula>
    </cfRule>
    <cfRule type="containsText" dxfId="1" priority="387" operator="between" text=" ">
      <formula>NOT(ISERROR(SEARCH(" ",LT82)))</formula>
    </cfRule>
  </conditionalFormatting>
  <conditionalFormatting sqref="LU82">
    <cfRule type="containsText" dxfId="0" priority="322" operator="between" text=" ">
      <formula>NOT(ISERROR(SEARCH(" ",LU82)))</formula>
    </cfRule>
    <cfRule type="containsText" dxfId="1" priority="323" operator="between" text=" ">
      <formula>NOT(ISERROR(SEARCH(" ",LU82)))</formula>
    </cfRule>
  </conditionalFormatting>
  <conditionalFormatting sqref="LV82:LX82">
    <cfRule type="containsText" dxfId="0" priority="278" operator="between" text=" ">
      <formula>NOT(ISERROR(SEARCH(" ",LV82)))</formula>
    </cfRule>
    <cfRule type="containsText" dxfId="1" priority="279" operator="between" text=" ">
      <formula>NOT(ISERROR(SEARCH(" ",LV82)))</formula>
    </cfRule>
  </conditionalFormatting>
  <conditionalFormatting sqref="MX82">
    <cfRule type="containsText" dxfId="0" priority="384" operator="between" text=" ">
      <formula>NOT(ISERROR(SEARCH(" ",MX82)))</formula>
    </cfRule>
    <cfRule type="containsText" dxfId="1" priority="385" operator="between" text=" ">
      <formula>NOT(ISERROR(SEARCH(" ",MX82)))</formula>
    </cfRule>
  </conditionalFormatting>
  <conditionalFormatting sqref="MY82">
    <cfRule type="containsText" dxfId="0" priority="320" operator="between" text=" ">
      <formula>NOT(ISERROR(SEARCH(" ",MY82)))</formula>
    </cfRule>
    <cfRule type="containsText" dxfId="1" priority="321" operator="between" text=" ">
      <formula>NOT(ISERROR(SEARCH(" ",MY82)))</formula>
    </cfRule>
  </conditionalFormatting>
  <conditionalFormatting sqref="MZ82:NB82">
    <cfRule type="containsText" dxfId="0" priority="276" operator="between" text=" ">
      <formula>NOT(ISERROR(SEARCH(" ",MZ82)))</formula>
    </cfRule>
    <cfRule type="containsText" dxfId="1" priority="277" operator="between" text=" ">
      <formula>NOT(ISERROR(SEARCH(" ",MZ82)))</formula>
    </cfRule>
  </conditionalFormatting>
  <conditionalFormatting sqref="NC82">
    <cfRule type="containsText" dxfId="0" priority="382" operator="between" text=" ">
      <formula>NOT(ISERROR(SEARCH(" ",NC82)))</formula>
    </cfRule>
    <cfRule type="containsText" dxfId="1" priority="383" operator="between" text=" ">
      <formula>NOT(ISERROR(SEARCH(" ",NC82)))</formula>
    </cfRule>
  </conditionalFormatting>
  <conditionalFormatting sqref="ND82">
    <cfRule type="containsText" dxfId="0" priority="244" operator="between" text=" ">
      <formula>NOT(ISERROR(SEARCH(" ",ND82)))</formula>
    </cfRule>
    <cfRule type="containsText" dxfId="1" priority="245" operator="between" text=" ">
      <formula>NOT(ISERROR(SEARCH(" ",ND82)))</formula>
    </cfRule>
  </conditionalFormatting>
  <conditionalFormatting sqref="NE82">
    <cfRule type="containsText" dxfId="0" priority="220" operator="between" text=" ">
      <formula>NOT(ISERROR(SEARCH(" ",NE82)))</formula>
    </cfRule>
    <cfRule type="containsText" dxfId="1" priority="221" operator="between" text=" ">
      <formula>NOT(ISERROR(SEARCH(" ",NE82)))</formula>
    </cfRule>
  </conditionalFormatting>
  <conditionalFormatting sqref="NF82">
    <cfRule type="containsText" dxfId="0" priority="196" operator="between" text=" ">
      <formula>NOT(ISERROR(SEARCH(" ",NF82)))</formula>
    </cfRule>
    <cfRule type="containsText" dxfId="1" priority="197" operator="between" text=" ">
      <formula>NOT(ISERROR(SEARCH(" ",NF82)))</formula>
    </cfRule>
  </conditionalFormatting>
  <conditionalFormatting sqref="C83">
    <cfRule type="colorScale" priority="37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3">
    <cfRule type="containsText" dxfId="0" priority="3774" operator="between" text=" ">
      <formula>NOT(ISERROR(SEARCH(" ",G83)))</formula>
    </cfRule>
    <cfRule type="containsText" dxfId="1" priority="3775" operator="between" text=" ">
      <formula>NOT(ISERROR(SEARCH(" ",G83)))</formula>
    </cfRule>
  </conditionalFormatting>
  <conditionalFormatting sqref="R83">
    <cfRule type="containsText" dxfId="0" priority="3779" operator="between" text=" ">
      <formula>NOT(ISERROR(SEARCH(" ",R83)))</formula>
    </cfRule>
    <cfRule type="containsText" dxfId="1" priority="3780" operator="between" text=" ">
      <formula>NOT(ISERROR(SEARCH(" ",R83)))</formula>
    </cfRule>
  </conditionalFormatting>
  <conditionalFormatting sqref="X83">
    <cfRule type="colorScale" priority="3816">
      <colorScale>
        <cfvo type="min"/>
        <cfvo type="max"/>
        <color rgb="FFFCFCFF"/>
        <color rgb="FF63BE7B"/>
      </colorScale>
    </cfRule>
    <cfRule type="colorScale" priority="38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3">
    <cfRule type="cellIs" dxfId="2" priority="4125" operator="equal">
      <formula>0</formula>
    </cfRule>
    <cfRule type="cellIs" dxfId="2" priority="4126" operator="greaterThan">
      <formula>1</formula>
    </cfRule>
    <cfRule type="containsText" dxfId="0" priority="4127" operator="between" text=" ">
      <formula>NOT(ISERROR(SEARCH(" ",AH83)))</formula>
    </cfRule>
    <cfRule type="containsText" dxfId="1" priority="4128" operator="between" text=" ">
      <formula>NOT(ISERROR(SEARCH(" ",AH83)))</formula>
    </cfRule>
  </conditionalFormatting>
  <conditionalFormatting sqref="AI83">
    <cfRule type="cellIs" dxfId="2" priority="3809" operator="equal">
      <formula>0</formula>
    </cfRule>
    <cfRule type="cellIs" dxfId="2" priority="3810" operator="greaterThan">
      <formula>1</formula>
    </cfRule>
    <cfRule type="containsText" dxfId="0" priority="3811" operator="between" text=" ">
      <formula>NOT(ISERROR(SEARCH(" ",AI83)))</formula>
    </cfRule>
    <cfRule type="containsText" dxfId="1" priority="3812" operator="between" text=" ">
      <formula>NOT(ISERROR(SEARCH(" ",AI83)))</formula>
    </cfRule>
  </conditionalFormatting>
  <conditionalFormatting sqref="AJ83:AL83">
    <cfRule type="cellIs" dxfId="4" priority="3804" operator="equal">
      <formula>0</formula>
    </cfRule>
    <cfRule type="cellIs" dxfId="2" priority="3805" operator="equal">
      <formula>0</formula>
    </cfRule>
    <cfRule type="cellIs" dxfId="2" priority="3806" operator="greaterThan">
      <formula>1</formula>
    </cfRule>
    <cfRule type="containsText" dxfId="0" priority="3807" operator="between" text=" ">
      <formula>NOT(ISERROR(SEARCH(" ",AJ83)))</formula>
    </cfRule>
    <cfRule type="containsText" dxfId="1" priority="3808" operator="between" text=" ">
      <formula>NOT(ISERROR(SEARCH(" ",AJ83)))</formula>
    </cfRule>
  </conditionalFormatting>
  <conditionalFormatting sqref="AT83">
    <cfRule type="containsText" dxfId="0" priority="4131" operator="between" text=" ">
      <formula>NOT(ISERROR(SEARCH(" ",AT83)))</formula>
    </cfRule>
    <cfRule type="containsText" dxfId="1" priority="4132" operator="between" text=" ">
      <formula>NOT(ISERROR(SEARCH(" ",AT83)))</formula>
    </cfRule>
  </conditionalFormatting>
  <conditionalFormatting sqref="AU83">
    <cfRule type="cellIs" dxfId="4" priority="3790" operator="equal">
      <formula>0</formula>
    </cfRule>
    <cfRule type="containsText" dxfId="0" priority="3791" operator="between" text=" ">
      <formula>NOT(ISERROR(SEARCH(" ",AU83)))</formula>
    </cfRule>
    <cfRule type="containsText" dxfId="1" priority="3792" operator="between" text=" ">
      <formula>NOT(ISERROR(SEARCH(" ",AU83)))</formula>
    </cfRule>
  </conditionalFormatting>
  <conditionalFormatting sqref="AV83">
    <cfRule type="cellIs" dxfId="4" priority="3836" operator="equal">
      <formula>0</formula>
    </cfRule>
    <cfRule type="containsText" dxfId="0" priority="3839" operator="between" text=" ">
      <formula>NOT(ISERROR(SEARCH(" ",AV83)))</formula>
    </cfRule>
    <cfRule type="containsText" dxfId="1" priority="3840" operator="between" text=" ">
      <formula>NOT(ISERROR(SEARCH(" ",AV83)))</formula>
    </cfRule>
  </conditionalFormatting>
  <conditionalFormatting sqref="AW83">
    <cfRule type="cellIs" dxfId="2" priority="3821" operator="greaterThan">
      <formula>1</formula>
    </cfRule>
    <cfRule type="containsText" dxfId="0" priority="3822" operator="between" text=" ">
      <formula>NOT(ISERROR(SEARCH(" ",AW83)))</formula>
    </cfRule>
    <cfRule type="containsText" dxfId="1" priority="3823" operator="between" text=" ">
      <formula>NOT(ISERROR(SEARCH(" ",AW83)))</formula>
    </cfRule>
  </conditionalFormatting>
  <conditionalFormatting sqref="AX83">
    <cfRule type="containsText" dxfId="0" priority="3800" operator="between" text=" ">
      <formula>NOT(ISERROR(SEARCH(" ",AX83)))</formula>
    </cfRule>
    <cfRule type="containsText" dxfId="1" priority="3801" operator="between" text=" ">
      <formula>NOT(ISERROR(SEARCH(" ",AX83)))</formula>
    </cfRule>
  </conditionalFormatting>
  <conditionalFormatting sqref="BA83">
    <cfRule type="containsText" dxfId="0" priority="1037" operator="between" text=" ">
      <formula>NOT(ISERROR(SEARCH(" ",BA83)))</formula>
    </cfRule>
    <cfRule type="containsText" dxfId="1" priority="1038" operator="between" text=" ">
      <formula>NOT(ISERROR(SEARCH(" ",BA83)))</formula>
    </cfRule>
  </conditionalFormatting>
  <conditionalFormatting sqref="BB83">
    <cfRule type="containsText" dxfId="0" priority="4129" operator="between" text=" ">
      <formula>NOT(ISERROR(SEARCH(" ",BB83)))</formula>
    </cfRule>
    <cfRule type="containsText" dxfId="1" priority="4130" operator="between" text=" ">
      <formula>NOT(ISERROR(SEARCH(" ",BB83)))</formula>
    </cfRule>
  </conditionalFormatting>
  <conditionalFormatting sqref="BC83">
    <cfRule type="containsText" dxfId="0" priority="4121" operator="between" text=" ">
      <formula>NOT(ISERROR(SEARCH(" ",BC83)))</formula>
    </cfRule>
    <cfRule type="containsText" dxfId="1" priority="4122" operator="between" text=" ">
      <formula>NOT(ISERROR(SEARCH(" ",BC83)))</formula>
    </cfRule>
  </conditionalFormatting>
  <conditionalFormatting sqref="BI83">
    <cfRule type="containsText" dxfId="0" priority="3772" operator="between" text=" ">
      <formula>NOT(ISERROR(SEARCH(" ",BI83)))</formula>
    </cfRule>
    <cfRule type="containsText" dxfId="1" priority="3773" operator="between" text=" ">
      <formula>NOT(ISERROR(SEARCH(" ",BI83)))</formula>
    </cfRule>
  </conditionalFormatting>
  <conditionalFormatting sqref="BJ83">
    <cfRule type="containsText" dxfId="0" priority="3786" operator="between" text=" ">
      <formula>NOT(ISERROR(SEARCH(" ",BJ83)))</formula>
    </cfRule>
    <cfRule type="containsText" dxfId="1" priority="3787" operator="between" text=" ">
      <formula>NOT(ISERROR(SEARCH(" ",BJ83)))</formula>
    </cfRule>
  </conditionalFormatting>
  <conditionalFormatting sqref="BL83">
    <cfRule type="containsText" dxfId="0" priority="3784" operator="between" text=" ">
      <formula>NOT(ISERROR(SEARCH(" ",BL83)))</formula>
    </cfRule>
    <cfRule type="containsText" dxfId="1" priority="3785" operator="between" text=" ">
      <formula>NOT(ISERROR(SEARCH(" ",BL83)))</formula>
    </cfRule>
  </conditionalFormatting>
  <conditionalFormatting sqref="BM83">
    <cfRule type="containsText" dxfId="0" priority="4133" operator="between" text=" ">
      <formula>NOT(ISERROR(SEARCH(" ",BM83)))</formula>
    </cfRule>
    <cfRule type="containsText" dxfId="1" priority="4134" operator="between" text=" ">
      <formula>NOT(ISERROR(SEARCH(" ",BM83)))</formula>
    </cfRule>
  </conditionalFormatting>
  <conditionalFormatting sqref="BN83:BP83">
    <cfRule type="containsText" dxfId="0" priority="3788" operator="between" text=" ">
      <formula>NOT(ISERROR(SEARCH(" ",BN83)))</formula>
    </cfRule>
    <cfRule type="containsText" dxfId="1" priority="3789" operator="between" text=" ">
      <formula>NOT(ISERROR(SEARCH(" ",BN83)))</formula>
    </cfRule>
  </conditionalFormatting>
  <conditionalFormatting sqref="BS83">
    <cfRule type="duplicateValues" dxfId="6" priority="3776"/>
    <cfRule type="containsText" dxfId="0" priority="3777" operator="between" text=" ">
      <formula>NOT(ISERROR(SEARCH(" ",BS83)))</formula>
    </cfRule>
    <cfRule type="containsText" dxfId="1" priority="3778" operator="between" text=" ">
      <formula>NOT(ISERROR(SEARCH(" ",BS83)))</formula>
    </cfRule>
  </conditionalFormatting>
  <conditionalFormatting sqref="BT83:BV83">
    <cfRule type="containsText" dxfId="0" priority="3818" operator="between" text=" ">
      <formula>NOT(ISERROR(SEARCH(" ",BT83)))</formula>
    </cfRule>
    <cfRule type="containsText" dxfId="1" priority="3819" operator="between" text=" ">
      <formula>NOT(ISERROR(SEARCH(" ",BT83)))</formula>
    </cfRule>
  </conditionalFormatting>
  <conditionalFormatting sqref="BX83">
    <cfRule type="containsText" dxfId="0" priority="3768" operator="between" text=" ">
      <formula>NOT(ISERROR(SEARCH(" ",BX83)))</formula>
    </cfRule>
    <cfRule type="containsText" dxfId="1" priority="3769" operator="between" text=" ">
      <formula>NOT(ISERROR(SEARCH(" ",BX83)))</formula>
    </cfRule>
  </conditionalFormatting>
  <conditionalFormatting sqref="BY83">
    <cfRule type="containsText" dxfId="0" priority="3843" operator="between" text=" ">
      <formula>NOT(ISERROR(SEARCH(" ",BY83)))</formula>
    </cfRule>
    <cfRule type="containsText" dxfId="1" priority="3844" operator="between" text=" ">
      <formula>NOT(ISERROR(SEARCH(" ",BY83)))</formula>
    </cfRule>
  </conditionalFormatting>
  <conditionalFormatting sqref="CA83:CB83">
    <cfRule type="containsText" dxfId="0" priority="3795" operator="between" text=" ">
      <formula>NOT(ISERROR(SEARCH(" ",CA83)))</formula>
    </cfRule>
  </conditionalFormatting>
  <conditionalFormatting sqref="CC83">
    <cfRule type="containsText" dxfId="0" priority="1010" operator="between" text=" ">
      <formula>NOT(ISERROR(SEARCH(" ",CC83)))</formula>
    </cfRule>
  </conditionalFormatting>
  <conditionalFormatting sqref="CD83">
    <cfRule type="containsText" dxfId="0" priority="3793" operator="between" text=" ">
      <formula>NOT(ISERROR(SEARCH(" ",CD83)))</formula>
    </cfRule>
  </conditionalFormatting>
  <conditionalFormatting sqref="CE83">
    <cfRule type="containsText" dxfId="0" priority="1066" operator="between" text=" ">
      <formula>NOT(ISERROR(SEARCH(" ",CE83)))</formula>
    </cfRule>
  </conditionalFormatting>
  <conditionalFormatting sqref="CF83">
    <cfRule type="containsText" dxfId="0" priority="3794" operator="between" text=" ">
      <formula>NOT(ISERROR(SEARCH(" ",CF83)))</formula>
    </cfRule>
  </conditionalFormatting>
  <conditionalFormatting sqref="CG83">
    <cfRule type="containsText" dxfId="0" priority="995" operator="between" text=" ">
      <formula>NOT(ISERROR(SEARCH(" ",CG83)))</formula>
    </cfRule>
  </conditionalFormatting>
  <conditionalFormatting sqref="CO83">
    <cfRule type="containsText" dxfId="0" priority="603" operator="between" text=" ">
      <formula>NOT(ISERROR(SEARCH(" ",CO83)))</formula>
    </cfRule>
  </conditionalFormatting>
  <conditionalFormatting sqref="CP83">
    <cfRule type="containsText" dxfId="0" priority="48" operator="between" text=" ">
      <formula>NOT(ISERROR(SEARCH(" ",CP83)))</formula>
    </cfRule>
  </conditionalFormatting>
  <conditionalFormatting sqref="CQ83">
    <cfRule type="containsText" dxfId="0" priority="562" operator="between" text=" ">
      <formula>NOT(ISERROR(SEARCH(" ",CQ83)))</formula>
    </cfRule>
  </conditionalFormatting>
  <conditionalFormatting sqref="CS83">
    <cfRule type="cellIs" dxfId="2" priority="3781" operator="equal">
      <formula>1</formula>
    </cfRule>
    <cfRule type="cellIs" dxfId="2" priority="3782" operator="equal">
      <formula>1</formula>
    </cfRule>
  </conditionalFormatting>
  <conditionalFormatting sqref="CW83:CZ83">
    <cfRule type="cellIs" dxfId="2" priority="902" operator="equal">
      <formula>1</formula>
    </cfRule>
  </conditionalFormatting>
  <conditionalFormatting sqref="DB83:DE83">
    <cfRule type="cellIs" dxfId="2" priority="901" operator="equal">
      <formula>1</formula>
    </cfRule>
  </conditionalFormatting>
  <conditionalFormatting sqref="DG83">
    <cfRule type="cellIs" dxfId="2" priority="789" operator="equal">
      <formula>1</formula>
    </cfRule>
  </conditionalFormatting>
  <conditionalFormatting sqref="DH83:DI83">
    <cfRule type="cellIs" dxfId="2" priority="899" operator="equal">
      <formula>1</formula>
    </cfRule>
  </conditionalFormatting>
  <conditionalFormatting sqref="DJ83">
    <cfRule type="cellIs" dxfId="2" priority="900" operator="equal">
      <formula>1</formula>
    </cfRule>
  </conditionalFormatting>
  <conditionalFormatting sqref="DL83:DN83">
    <cfRule type="cellIs" dxfId="2" priority="787" operator="equal">
      <formula>1</formula>
    </cfRule>
  </conditionalFormatting>
  <conditionalFormatting sqref="DO83">
    <cfRule type="cellIs" dxfId="2" priority="788" operator="equal">
      <formula>1</formula>
    </cfRule>
  </conditionalFormatting>
  <conditionalFormatting sqref="DQ83:DS83">
    <cfRule type="cellIs" dxfId="2" priority="848" operator="equal">
      <formula>1</formula>
    </cfRule>
  </conditionalFormatting>
  <conditionalFormatting sqref="DT83">
    <cfRule type="cellIs" dxfId="2" priority="806" operator="equal">
      <formula>1</formula>
    </cfRule>
  </conditionalFormatting>
  <conditionalFormatting sqref="DU83">
    <cfRule type="cellIs" dxfId="2" priority="4123" operator="equal">
      <formula>1</formula>
    </cfRule>
  </conditionalFormatting>
  <conditionalFormatting sqref="DV83">
    <cfRule type="containsText" dxfId="0" priority="3764" operator="between" text=" ">
      <formula>NOT(ISERROR(SEARCH(" ",DV83)))</formula>
    </cfRule>
    <cfRule type="containsText" dxfId="1" priority="3765" operator="between" text=" ">
      <formula>NOT(ISERROR(SEARCH(" ",DV83)))</formula>
    </cfRule>
    <cfRule type="containsText" dxfId="0" priority="3766" operator="between" text=" ">
      <formula>NOT(ISERROR(SEARCH(" ",DV83)))</formula>
    </cfRule>
    <cfRule type="containsText" dxfId="1" priority="3767" operator="between" text=" ">
      <formula>NOT(ISERROR(SEARCH(" ",DV83)))</formula>
    </cfRule>
  </conditionalFormatting>
  <conditionalFormatting sqref="DW83">
    <cfRule type="containsText" dxfId="0" priority="3760" operator="between" text=" ">
      <formula>NOT(ISERROR(SEARCH(" ",DW83)))</formula>
    </cfRule>
    <cfRule type="containsText" dxfId="1" priority="3761" operator="between" text=" ">
      <formula>NOT(ISERROR(SEARCH(" ",DW83)))</formula>
    </cfRule>
    <cfRule type="containsText" dxfId="0" priority="3762" operator="between" text=" ">
      <formula>NOT(ISERROR(SEARCH(" ",DW83)))</formula>
    </cfRule>
    <cfRule type="containsText" dxfId="1" priority="3763" operator="between" text=" ">
      <formula>NOT(ISERROR(SEARCH(" ",DW83)))</formula>
    </cfRule>
  </conditionalFormatting>
  <conditionalFormatting sqref="DX83">
    <cfRule type="containsText" dxfId="0" priority="3796" operator="between" text=" ">
      <formula>NOT(ISERROR(SEARCH(" ",DX83)))</formula>
    </cfRule>
    <cfRule type="containsText" dxfId="1" priority="3797" operator="between" text=" ">
      <formula>NOT(ISERROR(SEARCH(" ",DX83)))</formula>
    </cfRule>
    <cfRule type="containsText" dxfId="0" priority="3798" operator="between" text=" ">
      <formula>NOT(ISERROR(SEARCH(" ",DX83)))</formula>
    </cfRule>
    <cfRule type="containsText" dxfId="1" priority="3799" operator="between" text=" ">
      <formula>NOT(ISERROR(SEARCH(" ",DX83)))</formula>
    </cfRule>
  </conditionalFormatting>
  <conditionalFormatting sqref="EA83:EJ83">
    <cfRule type="containsText" dxfId="0" priority="3837" operator="between" text=" ">
      <formula>NOT(ISERROR(SEARCH(" ",EA83)))</formula>
    </cfRule>
    <cfRule type="containsText" dxfId="1" priority="3838" operator="between" text=" ">
      <formula>NOT(ISERROR(SEARCH(" ",EA83)))</formula>
    </cfRule>
  </conditionalFormatting>
  <conditionalFormatting sqref="EL83">
    <cfRule type="cellIs" dxfId="2" priority="3802" operator="equal">
      <formula>0</formula>
    </cfRule>
    <cfRule type="containsText" dxfId="0" priority="3832" operator="between" text=" ">
      <formula>NOT(ISERROR(SEARCH(" ",EL83)))</formula>
    </cfRule>
    <cfRule type="containsText" dxfId="1" priority="3833" operator="between" text=" ">
      <formula>NOT(ISERROR(SEARCH(" ",EL83)))</formula>
    </cfRule>
  </conditionalFormatting>
  <conditionalFormatting sqref="FG83">
    <cfRule type="cellIs" dxfId="2" priority="3845" operator="greaterThan">
      <formula>1</formula>
    </cfRule>
    <cfRule type="colorScale" priority="3846">
      <colorScale>
        <cfvo type="min"/>
        <cfvo type="max"/>
        <color rgb="FFFCFCFF"/>
        <color rgb="FF63BE7B"/>
      </colorScale>
    </cfRule>
    <cfRule type="colorScale" priority="38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3">
    <cfRule type="colorScale" priority="3834">
      <colorScale>
        <cfvo type="min"/>
        <cfvo type="max"/>
        <color rgb="FFFCFCFF"/>
        <color rgb="FF63BE7B"/>
      </colorScale>
    </cfRule>
    <cfRule type="colorScale" priority="3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3:FJ83">
    <cfRule type="colorScale" priority="3848">
      <colorScale>
        <cfvo type="min"/>
        <cfvo type="max"/>
        <color rgb="FFFCFCFF"/>
        <color rgb="FF63BE7B"/>
      </colorScale>
    </cfRule>
    <cfRule type="colorScale" priority="3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3">
    <cfRule type="colorScale" priority="3850">
      <colorScale>
        <cfvo type="min"/>
        <cfvo type="max"/>
        <color rgb="FFFCFCFF"/>
        <color rgb="FF63BE7B"/>
      </colorScale>
    </cfRule>
    <cfRule type="colorScale" priority="3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3">
    <cfRule type="colorScale" priority="4117">
      <colorScale>
        <cfvo type="min"/>
        <cfvo type="max"/>
        <color rgb="FFFCFCFF"/>
        <color rgb="FF63BE7B"/>
      </colorScale>
    </cfRule>
    <cfRule type="colorScale" priority="41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3">
    <cfRule type="cellIs" dxfId="2" priority="3852" operator="greaterThan">
      <formula>1</formula>
    </cfRule>
    <cfRule type="colorScale" priority="3853">
      <colorScale>
        <cfvo type="min"/>
        <cfvo type="max"/>
        <color rgb="FFFCFCFF"/>
        <color rgb="FF63BE7B"/>
      </colorScale>
    </cfRule>
    <cfRule type="colorScale" priority="38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3">
    <cfRule type="colorScale" priority="3855">
      <colorScale>
        <cfvo type="min"/>
        <cfvo type="max"/>
        <color rgb="FFFCFCFF"/>
        <color rgb="FF63BE7B"/>
      </colorScale>
    </cfRule>
    <cfRule type="colorScale" priority="3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3">
    <cfRule type="colorScale" priority="4113">
      <colorScale>
        <cfvo type="min"/>
        <cfvo type="max"/>
        <color rgb="FFFCFCFF"/>
        <color rgb="FF63BE7B"/>
      </colorScale>
    </cfRule>
    <cfRule type="colorScale" priority="41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3">
    <cfRule type="cellIs" dxfId="2" priority="3857" operator="greaterThan">
      <formula>1</formula>
    </cfRule>
    <cfRule type="colorScale" priority="3858">
      <colorScale>
        <cfvo type="min"/>
        <cfvo type="max"/>
        <color rgb="FFFCFCFF"/>
        <color rgb="FF63BE7B"/>
      </colorScale>
    </cfRule>
    <cfRule type="colorScale" priority="38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3">
    <cfRule type="colorScale" priority="3860">
      <colorScale>
        <cfvo type="min"/>
        <cfvo type="max"/>
        <color rgb="FFFCFCFF"/>
        <color rgb="FF63BE7B"/>
      </colorScale>
    </cfRule>
    <cfRule type="colorScale" priority="38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3">
    <cfRule type="colorScale" priority="3862">
      <colorScale>
        <cfvo type="min"/>
        <cfvo type="max"/>
        <color rgb="FFFCFCFF"/>
        <color rgb="FF63BE7B"/>
      </colorScale>
    </cfRule>
    <cfRule type="colorScale" priority="38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3">
    <cfRule type="cellIs" dxfId="2" priority="3864" operator="greaterThan">
      <formula>1</formula>
    </cfRule>
    <cfRule type="colorScale" priority="3865">
      <colorScale>
        <cfvo type="min"/>
        <cfvo type="max"/>
        <color rgb="FFFCFCFF"/>
        <color rgb="FF63BE7B"/>
      </colorScale>
    </cfRule>
    <cfRule type="colorScale" priority="38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3">
    <cfRule type="colorScale" priority="3867">
      <colorScale>
        <cfvo type="min"/>
        <cfvo type="max"/>
        <color rgb="FFFCFCFF"/>
        <color rgb="FF63BE7B"/>
      </colorScale>
    </cfRule>
    <cfRule type="colorScale" priority="38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3">
    <cfRule type="colorScale" priority="3869">
      <colorScale>
        <cfvo type="min"/>
        <cfvo type="max"/>
        <color rgb="FFFCFCFF"/>
        <color rgb="FF63BE7B"/>
      </colorScale>
    </cfRule>
    <cfRule type="colorScale" priority="38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3">
    <cfRule type="cellIs" dxfId="2" priority="3871" operator="greaterThan">
      <formula>1</formula>
    </cfRule>
    <cfRule type="colorScale" priority="3872">
      <colorScale>
        <cfvo type="min"/>
        <cfvo type="max"/>
        <color rgb="FFFCFCFF"/>
        <color rgb="FF63BE7B"/>
      </colorScale>
    </cfRule>
    <cfRule type="colorScale" priority="38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3">
    <cfRule type="colorScale" priority="3874">
      <colorScale>
        <cfvo type="min"/>
        <cfvo type="max"/>
        <color rgb="FFFCFCFF"/>
        <color rgb="FF63BE7B"/>
      </colorScale>
    </cfRule>
    <cfRule type="colorScale" priority="38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3">
    <cfRule type="colorScale" priority="3876">
      <colorScale>
        <cfvo type="min"/>
        <cfvo type="max"/>
        <color rgb="FFFCFCFF"/>
        <color rgb="FF63BE7B"/>
      </colorScale>
    </cfRule>
    <cfRule type="colorScale" priority="38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3">
    <cfRule type="cellIs" dxfId="2" priority="3878" operator="greaterThan">
      <formula>1</formula>
    </cfRule>
    <cfRule type="colorScale" priority="3879">
      <colorScale>
        <cfvo type="min"/>
        <cfvo type="max"/>
        <color rgb="FFFCFCFF"/>
        <color rgb="FF63BE7B"/>
      </colorScale>
    </cfRule>
    <cfRule type="colorScale" priority="38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3">
    <cfRule type="colorScale" priority="3881">
      <colorScale>
        <cfvo type="min"/>
        <cfvo type="max"/>
        <color rgb="FFFCFCFF"/>
        <color rgb="FF63BE7B"/>
      </colorScale>
    </cfRule>
    <cfRule type="colorScale" priority="38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3">
    <cfRule type="colorScale" priority="3883">
      <colorScale>
        <cfvo type="min"/>
        <cfvo type="max"/>
        <color rgb="FFFCFCFF"/>
        <color rgb="FF63BE7B"/>
      </colorScale>
    </cfRule>
    <cfRule type="colorScale" priority="38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3">
    <cfRule type="cellIs" dxfId="2" priority="3885" operator="greaterThan">
      <formula>1</formula>
    </cfRule>
    <cfRule type="colorScale" priority="3886">
      <colorScale>
        <cfvo type="min"/>
        <cfvo type="max"/>
        <color rgb="FFFCFCFF"/>
        <color rgb="FF63BE7B"/>
      </colorScale>
    </cfRule>
    <cfRule type="colorScale" priority="38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3">
    <cfRule type="colorScale" priority="3888">
      <colorScale>
        <cfvo type="min"/>
        <cfvo type="max"/>
        <color rgb="FFFCFCFF"/>
        <color rgb="FF63BE7B"/>
      </colorScale>
    </cfRule>
    <cfRule type="colorScale" priority="38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3">
    <cfRule type="colorScale" priority="3890">
      <colorScale>
        <cfvo type="min"/>
        <cfvo type="max"/>
        <color rgb="FFFCFCFF"/>
        <color rgb="FF63BE7B"/>
      </colorScale>
    </cfRule>
    <cfRule type="colorScale" priority="38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3">
    <cfRule type="cellIs" dxfId="2" priority="3892" operator="greaterThan">
      <formula>1</formula>
    </cfRule>
    <cfRule type="colorScale" priority="3893">
      <colorScale>
        <cfvo type="min"/>
        <cfvo type="max"/>
        <color rgb="FFFCFCFF"/>
        <color rgb="FF63BE7B"/>
      </colorScale>
    </cfRule>
    <cfRule type="colorScale" priority="38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3">
    <cfRule type="colorScale" priority="3895">
      <colorScale>
        <cfvo type="min"/>
        <cfvo type="max"/>
        <color rgb="FFFCFCFF"/>
        <color rgb="FF63BE7B"/>
      </colorScale>
    </cfRule>
    <cfRule type="colorScale" priority="38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3">
    <cfRule type="colorScale" priority="3897">
      <colorScale>
        <cfvo type="min"/>
        <cfvo type="max"/>
        <color rgb="FFFCFCFF"/>
        <color rgb="FF63BE7B"/>
      </colorScale>
    </cfRule>
    <cfRule type="colorScale" priority="38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3">
    <cfRule type="cellIs" dxfId="2" priority="3899" operator="greaterThan">
      <formula>1</formula>
    </cfRule>
    <cfRule type="colorScale" priority="3900">
      <colorScale>
        <cfvo type="min"/>
        <cfvo type="max"/>
        <color rgb="FFFCFCFF"/>
        <color rgb="FF63BE7B"/>
      </colorScale>
    </cfRule>
    <cfRule type="colorScale" priority="39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3">
    <cfRule type="colorScale" priority="3902">
      <colorScale>
        <cfvo type="min"/>
        <cfvo type="max"/>
        <color rgb="FFFCFCFF"/>
        <color rgb="FF63BE7B"/>
      </colorScale>
    </cfRule>
    <cfRule type="colorScale" priority="39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3">
    <cfRule type="colorScale" priority="3904">
      <colorScale>
        <cfvo type="min"/>
        <cfvo type="max"/>
        <color rgb="FFFCFCFF"/>
        <color rgb="FF63BE7B"/>
      </colorScale>
    </cfRule>
    <cfRule type="colorScale" priority="39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3">
    <cfRule type="cellIs" dxfId="2" priority="3906" operator="greaterThan">
      <formula>1</formula>
    </cfRule>
    <cfRule type="colorScale" priority="3907">
      <colorScale>
        <cfvo type="min"/>
        <cfvo type="max"/>
        <color rgb="FFFCFCFF"/>
        <color rgb="FF63BE7B"/>
      </colorScale>
    </cfRule>
    <cfRule type="colorScale" priority="39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3">
    <cfRule type="colorScale" priority="3909">
      <colorScale>
        <cfvo type="min"/>
        <cfvo type="max"/>
        <color rgb="FFFCFCFF"/>
        <color rgb="FF63BE7B"/>
      </colorScale>
    </cfRule>
    <cfRule type="colorScale" priority="39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3">
    <cfRule type="colorScale" priority="3911">
      <colorScale>
        <cfvo type="min"/>
        <cfvo type="max"/>
        <color rgb="FFFCFCFF"/>
        <color rgb="FF63BE7B"/>
      </colorScale>
    </cfRule>
    <cfRule type="colorScale" priority="39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3">
    <cfRule type="cellIs" dxfId="2" priority="3913" operator="greaterThan">
      <formula>1</formula>
    </cfRule>
    <cfRule type="colorScale" priority="3914">
      <colorScale>
        <cfvo type="min"/>
        <cfvo type="max"/>
        <color rgb="FFFCFCFF"/>
        <color rgb="FF63BE7B"/>
      </colorScale>
    </cfRule>
    <cfRule type="colorScale" priority="39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3">
    <cfRule type="colorScale" priority="3916">
      <colorScale>
        <cfvo type="min"/>
        <cfvo type="max"/>
        <color rgb="FFFCFCFF"/>
        <color rgb="FF63BE7B"/>
      </colorScale>
    </cfRule>
    <cfRule type="colorScale" priority="39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3">
    <cfRule type="colorScale" priority="3918">
      <colorScale>
        <cfvo type="min"/>
        <cfvo type="max"/>
        <color rgb="FFFCFCFF"/>
        <color rgb="FF63BE7B"/>
      </colorScale>
    </cfRule>
    <cfRule type="colorScale" priority="39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3">
    <cfRule type="cellIs" dxfId="2" priority="3920" operator="greaterThan">
      <formula>1</formula>
    </cfRule>
    <cfRule type="colorScale" priority="3921">
      <colorScale>
        <cfvo type="min"/>
        <cfvo type="max"/>
        <color rgb="FFFCFCFF"/>
        <color rgb="FF63BE7B"/>
      </colorScale>
    </cfRule>
    <cfRule type="colorScale" priority="3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3">
    <cfRule type="colorScale" priority="3923">
      <colorScale>
        <cfvo type="min"/>
        <cfvo type="max"/>
        <color rgb="FFFCFCFF"/>
        <color rgb="FF63BE7B"/>
      </colorScale>
    </cfRule>
    <cfRule type="colorScale" priority="39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3">
    <cfRule type="colorScale" priority="3925">
      <colorScale>
        <cfvo type="min"/>
        <cfvo type="max"/>
        <color rgb="FFFCFCFF"/>
        <color rgb="FF63BE7B"/>
      </colorScale>
    </cfRule>
    <cfRule type="colorScale" priority="39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3">
    <cfRule type="cellIs" dxfId="2" priority="3927" operator="greaterThan">
      <formula>1</formula>
    </cfRule>
    <cfRule type="colorScale" priority="3928">
      <colorScale>
        <cfvo type="min"/>
        <cfvo type="max"/>
        <color rgb="FFFCFCFF"/>
        <color rgb="FF63BE7B"/>
      </colorScale>
    </cfRule>
    <cfRule type="colorScale" priority="39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3">
    <cfRule type="colorScale" priority="3930">
      <colorScale>
        <cfvo type="min"/>
        <cfvo type="max"/>
        <color rgb="FFFCFCFF"/>
        <color rgb="FF63BE7B"/>
      </colorScale>
    </cfRule>
    <cfRule type="colorScale" priority="39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3">
    <cfRule type="colorScale" priority="3932">
      <colorScale>
        <cfvo type="min"/>
        <cfvo type="max"/>
        <color rgb="FFFCFCFF"/>
        <color rgb="FF63BE7B"/>
      </colorScale>
    </cfRule>
    <cfRule type="colorScale" priority="39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3">
    <cfRule type="cellIs" dxfId="2" priority="3934" operator="greaterThan">
      <formula>1</formula>
    </cfRule>
    <cfRule type="colorScale" priority="3935">
      <colorScale>
        <cfvo type="min"/>
        <cfvo type="max"/>
        <color rgb="FFFCFCFF"/>
        <color rgb="FF63BE7B"/>
      </colorScale>
    </cfRule>
    <cfRule type="colorScale" priority="3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3">
    <cfRule type="colorScale" priority="3937">
      <colorScale>
        <cfvo type="min"/>
        <cfvo type="max"/>
        <color rgb="FFFCFCFF"/>
        <color rgb="FF63BE7B"/>
      </colorScale>
    </cfRule>
    <cfRule type="colorScale" priority="39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3">
    <cfRule type="colorScale" priority="3939">
      <colorScale>
        <cfvo type="min"/>
        <cfvo type="max"/>
        <color rgb="FFFCFCFF"/>
        <color rgb="FF63BE7B"/>
      </colorScale>
    </cfRule>
    <cfRule type="colorScale" priority="39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3">
    <cfRule type="cellIs" dxfId="2" priority="3941" operator="greaterThan">
      <formula>1</formula>
    </cfRule>
    <cfRule type="colorScale" priority="3942">
      <colorScale>
        <cfvo type="min"/>
        <cfvo type="max"/>
        <color rgb="FFFCFCFF"/>
        <color rgb="FF63BE7B"/>
      </colorScale>
    </cfRule>
    <cfRule type="colorScale" priority="39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3">
    <cfRule type="colorScale" priority="3944">
      <colorScale>
        <cfvo type="min"/>
        <cfvo type="max"/>
        <color rgb="FFFCFCFF"/>
        <color rgb="FF63BE7B"/>
      </colorScale>
    </cfRule>
    <cfRule type="colorScale" priority="39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3">
    <cfRule type="colorScale" priority="3946">
      <colorScale>
        <cfvo type="min"/>
        <cfvo type="max"/>
        <color rgb="FFFCFCFF"/>
        <color rgb="FF63BE7B"/>
      </colorScale>
    </cfRule>
    <cfRule type="colorScale" priority="39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3">
    <cfRule type="cellIs" dxfId="2" priority="3948" operator="greaterThan">
      <formula>1</formula>
    </cfRule>
    <cfRule type="colorScale" priority="3949">
      <colorScale>
        <cfvo type="min"/>
        <cfvo type="max"/>
        <color rgb="FFFCFCFF"/>
        <color rgb="FF63BE7B"/>
      </colorScale>
    </cfRule>
    <cfRule type="colorScale" priority="3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3">
    <cfRule type="colorScale" priority="3951">
      <colorScale>
        <cfvo type="min"/>
        <cfvo type="max"/>
        <color rgb="FFFCFCFF"/>
        <color rgb="FF63BE7B"/>
      </colorScale>
    </cfRule>
    <cfRule type="colorScale" priority="3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3">
    <cfRule type="colorScale" priority="3953">
      <colorScale>
        <cfvo type="min"/>
        <cfvo type="max"/>
        <color rgb="FFFCFCFF"/>
        <color rgb="FF63BE7B"/>
      </colorScale>
    </cfRule>
    <cfRule type="colorScale" priority="39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3">
    <cfRule type="cellIs" dxfId="2" priority="3955" operator="greaterThan">
      <formula>1</formula>
    </cfRule>
    <cfRule type="colorScale" priority="3956">
      <colorScale>
        <cfvo type="min"/>
        <cfvo type="max"/>
        <color rgb="FFFCFCFF"/>
        <color rgb="FF63BE7B"/>
      </colorScale>
    </cfRule>
    <cfRule type="colorScale" priority="39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3">
    <cfRule type="colorScale" priority="3958">
      <colorScale>
        <cfvo type="min"/>
        <cfvo type="max"/>
        <color rgb="FFFCFCFF"/>
        <color rgb="FF63BE7B"/>
      </colorScale>
    </cfRule>
    <cfRule type="colorScale" priority="39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3">
    <cfRule type="colorScale" priority="3960">
      <colorScale>
        <cfvo type="min"/>
        <cfvo type="max"/>
        <color rgb="FFFCFCFF"/>
        <color rgb="FF63BE7B"/>
      </colorScale>
    </cfRule>
    <cfRule type="colorScale" priority="39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3">
    <cfRule type="cellIs" dxfId="2" priority="3962" operator="greaterThan">
      <formula>1</formula>
    </cfRule>
    <cfRule type="colorScale" priority="3963">
      <colorScale>
        <cfvo type="min"/>
        <cfvo type="max"/>
        <color rgb="FFFCFCFF"/>
        <color rgb="FF63BE7B"/>
      </colorScale>
    </cfRule>
    <cfRule type="colorScale" priority="39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3">
    <cfRule type="colorScale" priority="3965">
      <colorScale>
        <cfvo type="min"/>
        <cfvo type="max"/>
        <color rgb="FFFCFCFF"/>
        <color rgb="FF63BE7B"/>
      </colorScale>
    </cfRule>
    <cfRule type="colorScale" priority="39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3">
    <cfRule type="colorScale" priority="3967">
      <colorScale>
        <cfvo type="min"/>
        <cfvo type="max"/>
        <color rgb="FFFCFCFF"/>
        <color rgb="FF63BE7B"/>
      </colorScale>
    </cfRule>
    <cfRule type="colorScale" priority="39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3">
    <cfRule type="cellIs" dxfId="2" priority="3969" operator="greaterThan">
      <formula>1</formula>
    </cfRule>
    <cfRule type="colorScale" priority="3970">
      <colorScale>
        <cfvo type="min"/>
        <cfvo type="max"/>
        <color rgb="FFFCFCFF"/>
        <color rgb="FF63BE7B"/>
      </colorScale>
    </cfRule>
    <cfRule type="colorScale" priority="3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3">
    <cfRule type="colorScale" priority="3972">
      <colorScale>
        <cfvo type="min"/>
        <cfvo type="max"/>
        <color rgb="FFFCFCFF"/>
        <color rgb="FF63BE7B"/>
      </colorScale>
    </cfRule>
    <cfRule type="colorScale" priority="39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3">
    <cfRule type="colorScale" priority="3974">
      <colorScale>
        <cfvo type="min"/>
        <cfvo type="max"/>
        <color rgb="FFFCFCFF"/>
        <color rgb="FF63BE7B"/>
      </colorScale>
    </cfRule>
    <cfRule type="colorScale" priority="39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3">
    <cfRule type="cellIs" dxfId="2" priority="3976" operator="greaterThan">
      <formula>1</formula>
    </cfRule>
    <cfRule type="colorScale" priority="3977">
      <colorScale>
        <cfvo type="min"/>
        <cfvo type="max"/>
        <color rgb="FFFCFCFF"/>
        <color rgb="FF63BE7B"/>
      </colorScale>
    </cfRule>
    <cfRule type="colorScale" priority="3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3">
    <cfRule type="cellIs" dxfId="2" priority="3979" operator="greaterThan">
      <formula>1</formula>
    </cfRule>
    <cfRule type="colorScale" priority="3980">
      <colorScale>
        <cfvo type="min"/>
        <cfvo type="max"/>
        <color rgb="FFFCFCFF"/>
        <color rgb="FF63BE7B"/>
      </colorScale>
    </cfRule>
    <cfRule type="colorScale" priority="39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3:HY83">
    <cfRule type="colorScale" priority="3982">
      <colorScale>
        <cfvo type="min"/>
        <cfvo type="max"/>
        <color rgb="FFFCFCFF"/>
        <color rgb="FF63BE7B"/>
      </colorScale>
    </cfRule>
    <cfRule type="colorScale" priority="3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3">
    <cfRule type="colorScale" priority="3984">
      <colorScale>
        <cfvo type="min"/>
        <cfvo type="max"/>
        <color rgb="FFFCFCFF"/>
        <color rgb="FF63BE7B"/>
      </colorScale>
    </cfRule>
    <cfRule type="colorScale" priority="3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3">
    <cfRule type="colorScale" priority="4119">
      <colorScale>
        <cfvo type="min"/>
        <cfvo type="max"/>
        <color rgb="FFFCFCFF"/>
        <color rgb="FF63BE7B"/>
      </colorScale>
    </cfRule>
    <cfRule type="colorScale" priority="4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3">
    <cfRule type="cellIs" dxfId="2" priority="3986" operator="greaterThan">
      <formula>1</formula>
    </cfRule>
    <cfRule type="colorScale" priority="3987">
      <colorScale>
        <cfvo type="min"/>
        <cfvo type="max"/>
        <color rgb="FFFCFCFF"/>
        <color rgb="FF63BE7B"/>
      </colorScale>
    </cfRule>
    <cfRule type="colorScale" priority="39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3">
    <cfRule type="colorScale" priority="3989">
      <colorScale>
        <cfvo type="min"/>
        <cfvo type="max"/>
        <color rgb="FFFCFCFF"/>
        <color rgb="FF63BE7B"/>
      </colorScale>
    </cfRule>
    <cfRule type="colorScale" priority="3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3">
    <cfRule type="colorScale" priority="4115">
      <colorScale>
        <cfvo type="min"/>
        <cfvo type="max"/>
        <color rgb="FFFCFCFF"/>
        <color rgb="FF63BE7B"/>
      </colorScale>
    </cfRule>
    <cfRule type="colorScale" priority="41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3">
    <cfRule type="cellIs" dxfId="2" priority="3991" operator="greaterThan">
      <formula>1</formula>
    </cfRule>
    <cfRule type="colorScale" priority="3992">
      <colorScale>
        <cfvo type="min"/>
        <cfvo type="max"/>
        <color rgb="FFFCFCFF"/>
        <color rgb="FF63BE7B"/>
      </colorScale>
    </cfRule>
    <cfRule type="colorScale" priority="39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3">
    <cfRule type="colorScale" priority="3994">
      <colorScale>
        <cfvo type="min"/>
        <cfvo type="max"/>
        <color rgb="FFFCFCFF"/>
        <color rgb="FF63BE7B"/>
      </colorScale>
    </cfRule>
    <cfRule type="colorScale" priority="39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3">
    <cfRule type="colorScale" priority="3996">
      <colorScale>
        <cfvo type="min"/>
        <cfvo type="max"/>
        <color rgb="FFFCFCFF"/>
        <color rgb="FF63BE7B"/>
      </colorScale>
    </cfRule>
    <cfRule type="colorScale" priority="3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3">
    <cfRule type="cellIs" dxfId="2" priority="3998" operator="greaterThan">
      <formula>1</formula>
    </cfRule>
    <cfRule type="colorScale" priority="3999">
      <colorScale>
        <cfvo type="min"/>
        <cfvo type="max"/>
        <color rgb="FFFCFCFF"/>
        <color rgb="FF63BE7B"/>
      </colorScale>
    </cfRule>
    <cfRule type="colorScale" priority="40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3">
    <cfRule type="colorScale" priority="4001">
      <colorScale>
        <cfvo type="min"/>
        <cfvo type="max"/>
        <color rgb="FFFCFCFF"/>
        <color rgb="FF63BE7B"/>
      </colorScale>
    </cfRule>
    <cfRule type="colorScale" priority="40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3">
    <cfRule type="colorScale" priority="4003">
      <colorScale>
        <cfvo type="min"/>
        <cfvo type="max"/>
        <color rgb="FFFCFCFF"/>
        <color rgb="FF63BE7B"/>
      </colorScale>
    </cfRule>
    <cfRule type="colorScale" priority="4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3">
    <cfRule type="cellIs" dxfId="2" priority="4005" operator="greaterThan">
      <formula>1</formula>
    </cfRule>
    <cfRule type="colorScale" priority="4006">
      <colorScale>
        <cfvo type="min"/>
        <cfvo type="max"/>
        <color rgb="FFFCFCFF"/>
        <color rgb="FF63BE7B"/>
      </colorScale>
    </cfRule>
    <cfRule type="colorScale" priority="40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3">
    <cfRule type="colorScale" priority="4008">
      <colorScale>
        <cfvo type="min"/>
        <cfvo type="max"/>
        <color rgb="FFFCFCFF"/>
        <color rgb="FF63BE7B"/>
      </colorScale>
    </cfRule>
    <cfRule type="colorScale" priority="40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3">
    <cfRule type="colorScale" priority="4010">
      <colorScale>
        <cfvo type="min"/>
        <cfvo type="max"/>
        <color rgb="FFFCFCFF"/>
        <color rgb="FF63BE7B"/>
      </colorScale>
    </cfRule>
    <cfRule type="colorScale" priority="40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3">
    <cfRule type="cellIs" dxfId="2" priority="4012" operator="greaterThan">
      <formula>1</formula>
    </cfRule>
    <cfRule type="colorScale" priority="4013">
      <colorScale>
        <cfvo type="min"/>
        <cfvo type="max"/>
        <color rgb="FFFCFCFF"/>
        <color rgb="FF63BE7B"/>
      </colorScale>
    </cfRule>
    <cfRule type="colorScale" priority="40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3">
    <cfRule type="colorScale" priority="4015">
      <colorScale>
        <cfvo type="min"/>
        <cfvo type="max"/>
        <color rgb="FFFCFCFF"/>
        <color rgb="FF63BE7B"/>
      </colorScale>
    </cfRule>
    <cfRule type="colorScale" priority="40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3">
    <cfRule type="colorScale" priority="4017">
      <colorScale>
        <cfvo type="min"/>
        <cfvo type="max"/>
        <color rgb="FFFCFCFF"/>
        <color rgb="FF63BE7B"/>
      </colorScale>
    </cfRule>
    <cfRule type="colorScale" priority="4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3">
    <cfRule type="cellIs" dxfId="2" priority="4019" operator="greaterThan">
      <formula>1</formula>
    </cfRule>
    <cfRule type="colorScale" priority="4020">
      <colorScale>
        <cfvo type="min"/>
        <cfvo type="max"/>
        <color rgb="FFFCFCFF"/>
        <color rgb="FF63BE7B"/>
      </colorScale>
    </cfRule>
    <cfRule type="colorScale" priority="40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3">
    <cfRule type="colorScale" priority="4022">
      <colorScale>
        <cfvo type="min"/>
        <cfvo type="max"/>
        <color rgb="FFFCFCFF"/>
        <color rgb="FF63BE7B"/>
      </colorScale>
    </cfRule>
    <cfRule type="colorScale" priority="40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3">
    <cfRule type="colorScale" priority="4024">
      <colorScale>
        <cfvo type="min"/>
        <cfvo type="max"/>
        <color rgb="FFFCFCFF"/>
        <color rgb="FF63BE7B"/>
      </colorScale>
    </cfRule>
    <cfRule type="colorScale" priority="40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3">
    <cfRule type="cellIs" dxfId="2" priority="4026" operator="greaterThan">
      <formula>1</formula>
    </cfRule>
    <cfRule type="colorScale" priority="4027">
      <colorScale>
        <cfvo type="min"/>
        <cfvo type="max"/>
        <color rgb="FFFCFCFF"/>
        <color rgb="FF63BE7B"/>
      </colorScale>
    </cfRule>
    <cfRule type="colorScale" priority="40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3">
    <cfRule type="colorScale" priority="4029">
      <colorScale>
        <cfvo type="min"/>
        <cfvo type="max"/>
        <color rgb="FFFCFCFF"/>
        <color rgb="FF63BE7B"/>
      </colorScale>
    </cfRule>
    <cfRule type="colorScale" priority="40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3">
    <cfRule type="colorScale" priority="4031">
      <colorScale>
        <cfvo type="min"/>
        <cfvo type="max"/>
        <color rgb="FFFCFCFF"/>
        <color rgb="FF63BE7B"/>
      </colorScale>
    </cfRule>
    <cfRule type="colorScale" priority="40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3">
    <cfRule type="cellIs" dxfId="2" priority="4033" operator="greaterThan">
      <formula>1</formula>
    </cfRule>
    <cfRule type="colorScale" priority="4034">
      <colorScale>
        <cfvo type="min"/>
        <cfvo type="max"/>
        <color rgb="FFFCFCFF"/>
        <color rgb="FF63BE7B"/>
      </colorScale>
    </cfRule>
    <cfRule type="colorScale" priority="40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3">
    <cfRule type="colorScale" priority="4036">
      <colorScale>
        <cfvo type="min"/>
        <cfvo type="max"/>
        <color rgb="FFFCFCFF"/>
        <color rgb="FF63BE7B"/>
      </colorScale>
    </cfRule>
    <cfRule type="colorScale" priority="40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3">
    <cfRule type="colorScale" priority="4038">
      <colorScale>
        <cfvo type="min"/>
        <cfvo type="max"/>
        <color rgb="FFFCFCFF"/>
        <color rgb="FF63BE7B"/>
      </colorScale>
    </cfRule>
    <cfRule type="colorScale" priority="40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3">
    <cfRule type="cellIs" dxfId="2" priority="4040" operator="greaterThan">
      <formula>1</formula>
    </cfRule>
    <cfRule type="colorScale" priority="4041">
      <colorScale>
        <cfvo type="min"/>
        <cfvo type="max"/>
        <color rgb="FFFCFCFF"/>
        <color rgb="FF63BE7B"/>
      </colorScale>
    </cfRule>
    <cfRule type="colorScale" priority="40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3">
    <cfRule type="colorScale" priority="4043">
      <colorScale>
        <cfvo type="min"/>
        <cfvo type="max"/>
        <color rgb="FFFCFCFF"/>
        <color rgb="FF63BE7B"/>
      </colorScale>
    </cfRule>
    <cfRule type="colorScale" priority="40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3">
    <cfRule type="colorScale" priority="4045">
      <colorScale>
        <cfvo type="min"/>
        <cfvo type="max"/>
        <color rgb="FFFCFCFF"/>
        <color rgb="FF63BE7B"/>
      </colorScale>
    </cfRule>
    <cfRule type="colorScale" priority="40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3">
    <cfRule type="cellIs" dxfId="2" priority="4047" operator="greaterThan">
      <formula>1</formula>
    </cfRule>
    <cfRule type="colorScale" priority="4048">
      <colorScale>
        <cfvo type="min"/>
        <cfvo type="max"/>
        <color rgb="FFFCFCFF"/>
        <color rgb="FF63BE7B"/>
      </colorScale>
    </cfRule>
    <cfRule type="colorScale" priority="40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3">
    <cfRule type="colorScale" priority="4050">
      <colorScale>
        <cfvo type="min"/>
        <cfvo type="max"/>
        <color rgb="FFFCFCFF"/>
        <color rgb="FF63BE7B"/>
      </colorScale>
    </cfRule>
    <cfRule type="colorScale" priority="4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3">
    <cfRule type="colorScale" priority="4052">
      <colorScale>
        <cfvo type="min"/>
        <cfvo type="max"/>
        <color rgb="FFFCFCFF"/>
        <color rgb="FF63BE7B"/>
      </colorScale>
    </cfRule>
    <cfRule type="colorScale" priority="4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3">
    <cfRule type="cellIs" dxfId="2" priority="4054" operator="greaterThan">
      <formula>1</formula>
    </cfRule>
    <cfRule type="colorScale" priority="4055">
      <colorScale>
        <cfvo type="min"/>
        <cfvo type="max"/>
        <color rgb="FFFCFCFF"/>
        <color rgb="FF63BE7B"/>
      </colorScale>
    </cfRule>
    <cfRule type="colorScale" priority="40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3">
    <cfRule type="colorScale" priority="4057">
      <colorScale>
        <cfvo type="min"/>
        <cfvo type="max"/>
        <color rgb="FFFCFCFF"/>
        <color rgb="FF63BE7B"/>
      </colorScale>
    </cfRule>
    <cfRule type="colorScale" priority="40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3">
    <cfRule type="colorScale" priority="4059">
      <colorScale>
        <cfvo type="min"/>
        <cfvo type="max"/>
        <color rgb="FFFCFCFF"/>
        <color rgb="FF63BE7B"/>
      </colorScale>
    </cfRule>
    <cfRule type="colorScale" priority="40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3">
    <cfRule type="cellIs" dxfId="2" priority="4061" operator="greaterThan">
      <formula>1</formula>
    </cfRule>
    <cfRule type="colorScale" priority="4062">
      <colorScale>
        <cfvo type="min"/>
        <cfvo type="max"/>
        <color rgb="FFFCFCFF"/>
        <color rgb="FF63BE7B"/>
      </colorScale>
    </cfRule>
    <cfRule type="colorScale" priority="40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3">
    <cfRule type="colorScale" priority="4064">
      <colorScale>
        <cfvo type="min"/>
        <cfvo type="max"/>
        <color rgb="FFFCFCFF"/>
        <color rgb="FF63BE7B"/>
      </colorScale>
    </cfRule>
    <cfRule type="colorScale" priority="40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3">
    <cfRule type="colorScale" priority="4066">
      <colorScale>
        <cfvo type="min"/>
        <cfvo type="max"/>
        <color rgb="FFFCFCFF"/>
        <color rgb="FF63BE7B"/>
      </colorScale>
    </cfRule>
    <cfRule type="colorScale" priority="40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3">
    <cfRule type="cellIs" dxfId="2" priority="4068" operator="greaterThan">
      <formula>1</formula>
    </cfRule>
    <cfRule type="colorScale" priority="4069">
      <colorScale>
        <cfvo type="min"/>
        <cfvo type="max"/>
        <color rgb="FFFCFCFF"/>
        <color rgb="FF63BE7B"/>
      </colorScale>
    </cfRule>
    <cfRule type="colorScale" priority="40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3">
    <cfRule type="colorScale" priority="4071">
      <colorScale>
        <cfvo type="min"/>
        <cfvo type="max"/>
        <color rgb="FFFCFCFF"/>
        <color rgb="FF63BE7B"/>
      </colorScale>
    </cfRule>
    <cfRule type="colorScale" priority="40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3">
    <cfRule type="colorScale" priority="4073">
      <colorScale>
        <cfvo type="min"/>
        <cfvo type="max"/>
        <color rgb="FFFCFCFF"/>
        <color rgb="FF63BE7B"/>
      </colorScale>
    </cfRule>
    <cfRule type="colorScale" priority="40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3">
    <cfRule type="cellIs" dxfId="2" priority="4075" operator="greaterThan">
      <formula>1</formula>
    </cfRule>
    <cfRule type="colorScale" priority="4076">
      <colorScale>
        <cfvo type="min"/>
        <cfvo type="max"/>
        <color rgb="FFFCFCFF"/>
        <color rgb="FF63BE7B"/>
      </colorScale>
    </cfRule>
    <cfRule type="colorScale" priority="40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3">
    <cfRule type="colorScale" priority="4078">
      <colorScale>
        <cfvo type="min"/>
        <cfvo type="max"/>
        <color rgb="FFFCFCFF"/>
        <color rgb="FF63BE7B"/>
      </colorScale>
    </cfRule>
    <cfRule type="colorScale" priority="40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3">
    <cfRule type="colorScale" priority="4080">
      <colorScale>
        <cfvo type="min"/>
        <cfvo type="max"/>
        <color rgb="FFFCFCFF"/>
        <color rgb="FF63BE7B"/>
      </colorScale>
    </cfRule>
    <cfRule type="colorScale" priority="40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3">
    <cfRule type="cellIs" dxfId="2" priority="4082" operator="greaterThan">
      <formula>1</formula>
    </cfRule>
    <cfRule type="colorScale" priority="4083">
      <colorScale>
        <cfvo type="min"/>
        <cfvo type="max"/>
        <color rgb="FFFCFCFF"/>
        <color rgb="FF63BE7B"/>
      </colorScale>
    </cfRule>
    <cfRule type="colorScale" priority="40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3">
    <cfRule type="colorScale" priority="4085">
      <colorScale>
        <cfvo type="min"/>
        <cfvo type="max"/>
        <color rgb="FFFCFCFF"/>
        <color rgb="FF63BE7B"/>
      </colorScale>
    </cfRule>
    <cfRule type="colorScale" priority="40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3">
    <cfRule type="colorScale" priority="4087">
      <colorScale>
        <cfvo type="min"/>
        <cfvo type="max"/>
        <color rgb="FFFCFCFF"/>
        <color rgb="FF63BE7B"/>
      </colorScale>
    </cfRule>
    <cfRule type="colorScale" priority="40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3">
    <cfRule type="cellIs" dxfId="2" priority="4089" operator="greaterThan">
      <formula>1</formula>
    </cfRule>
    <cfRule type="colorScale" priority="4090">
      <colorScale>
        <cfvo type="min"/>
        <cfvo type="max"/>
        <color rgb="FFFCFCFF"/>
        <color rgb="FF63BE7B"/>
      </colorScale>
    </cfRule>
    <cfRule type="colorScale" priority="40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3">
    <cfRule type="colorScale" priority="4092">
      <colorScale>
        <cfvo type="min"/>
        <cfvo type="max"/>
        <color rgb="FFFCFCFF"/>
        <color rgb="FF63BE7B"/>
      </colorScale>
    </cfRule>
    <cfRule type="colorScale" priority="40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3">
    <cfRule type="colorScale" priority="4094">
      <colorScale>
        <cfvo type="min"/>
        <cfvo type="max"/>
        <color rgb="FFFCFCFF"/>
        <color rgb="FF63BE7B"/>
      </colorScale>
    </cfRule>
    <cfRule type="colorScale" priority="40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3">
    <cfRule type="cellIs" dxfId="2" priority="4096" operator="greaterThan">
      <formula>1</formula>
    </cfRule>
    <cfRule type="colorScale" priority="4097">
      <colorScale>
        <cfvo type="min"/>
        <cfvo type="max"/>
        <color rgb="FFFCFCFF"/>
        <color rgb="FF63BE7B"/>
      </colorScale>
    </cfRule>
    <cfRule type="colorScale" priority="40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3">
    <cfRule type="colorScale" priority="4099">
      <colorScale>
        <cfvo type="min"/>
        <cfvo type="max"/>
        <color rgb="FFFCFCFF"/>
        <color rgb="FF63BE7B"/>
      </colorScale>
    </cfRule>
    <cfRule type="colorScale" priority="41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3">
    <cfRule type="colorScale" priority="4101">
      <colorScale>
        <cfvo type="min"/>
        <cfvo type="max"/>
        <color rgb="FFFCFCFF"/>
        <color rgb="FF63BE7B"/>
      </colorScale>
    </cfRule>
    <cfRule type="colorScale" priority="41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3">
    <cfRule type="cellIs" dxfId="2" priority="4103" operator="greaterThan">
      <formula>1</formula>
    </cfRule>
    <cfRule type="colorScale" priority="4104">
      <colorScale>
        <cfvo type="min"/>
        <cfvo type="max"/>
        <color rgb="FFFCFCFF"/>
        <color rgb="FF63BE7B"/>
      </colorScale>
    </cfRule>
    <cfRule type="colorScale" priority="4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3">
    <cfRule type="colorScale" priority="4106">
      <colorScale>
        <cfvo type="min"/>
        <cfvo type="max"/>
        <color rgb="FFFCFCFF"/>
        <color rgb="FF63BE7B"/>
      </colorScale>
    </cfRule>
    <cfRule type="colorScale" priority="41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3">
    <cfRule type="colorScale" priority="4108">
      <colorScale>
        <cfvo type="min"/>
        <cfvo type="max"/>
        <color rgb="FFFCFCFF"/>
        <color rgb="FF63BE7B"/>
      </colorScale>
    </cfRule>
    <cfRule type="colorScale" priority="41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3">
    <cfRule type="cellIs" dxfId="2" priority="4110" operator="greaterThan">
      <formula>1</formula>
    </cfRule>
    <cfRule type="colorScale" priority="4111">
      <colorScale>
        <cfvo type="min"/>
        <cfvo type="max"/>
        <color rgb="FFFCFCFF"/>
        <color rgb="FF63BE7B"/>
      </colorScale>
    </cfRule>
    <cfRule type="colorScale" priority="4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3:LB83">
    <cfRule type="cellIs" dxfId="2" priority="3824" operator="greaterThan">
      <formula>0.31</formula>
    </cfRule>
    <cfRule type="cellIs" dxfId="2" priority="3825" operator="greaterThan">
      <formula>0.31</formula>
    </cfRule>
    <cfRule type="cellIs" dxfId="2" priority="3826" operator="greaterThan">
      <formula>0.31</formula>
    </cfRule>
    <cfRule type="cellIs" dxfId="2" priority="3827" operator="greaterThan">
      <formula>0.3</formula>
    </cfRule>
    <cfRule type="cellIs" dxfId="2" priority="3828" operator="greaterThan">
      <formula>1</formula>
    </cfRule>
    <cfRule type="cellIs" dxfId="5" priority="3829" operator="equal">
      <formula>0</formula>
    </cfRule>
  </conditionalFormatting>
  <conditionalFormatting sqref="LH83:LI83">
    <cfRule type="containsText" dxfId="0" priority="3770" operator="between" text=" ">
      <formula>NOT(ISERROR(SEARCH(" ",LH83)))</formula>
    </cfRule>
    <cfRule type="containsText" dxfId="1" priority="3771" operator="between" text=" ">
      <formula>NOT(ISERROR(SEARCH(" ",LH83)))</formula>
    </cfRule>
  </conditionalFormatting>
  <conditionalFormatting sqref="LT83">
    <cfRule type="containsText" dxfId="0" priority="410" operator="between" text=" ">
      <formula>NOT(ISERROR(SEARCH(" ",LT83)))</formula>
    </cfRule>
    <cfRule type="containsText" dxfId="1" priority="411" operator="between" text=" ">
      <formula>NOT(ISERROR(SEARCH(" ",LT83)))</formula>
    </cfRule>
  </conditionalFormatting>
  <conditionalFormatting sqref="LU83">
    <cfRule type="containsText" dxfId="0" priority="334" operator="between" text=" ">
      <formula>NOT(ISERROR(SEARCH(" ",LU83)))</formula>
    </cfRule>
    <cfRule type="containsText" dxfId="1" priority="335" operator="between" text=" ">
      <formula>NOT(ISERROR(SEARCH(" ",LU83)))</formula>
    </cfRule>
  </conditionalFormatting>
  <conditionalFormatting sqref="LV83:LX83">
    <cfRule type="containsText" dxfId="0" priority="290" operator="between" text=" ">
      <formula>NOT(ISERROR(SEARCH(" ",LV83)))</formula>
    </cfRule>
    <cfRule type="containsText" dxfId="1" priority="291" operator="between" text=" ">
      <formula>NOT(ISERROR(SEARCH(" ",LV83)))</formula>
    </cfRule>
  </conditionalFormatting>
  <conditionalFormatting sqref="MX83">
    <cfRule type="containsText" dxfId="0" priority="408" operator="between" text=" ">
      <formula>NOT(ISERROR(SEARCH(" ",MX83)))</formula>
    </cfRule>
    <cfRule type="containsText" dxfId="1" priority="409" operator="between" text=" ">
      <formula>NOT(ISERROR(SEARCH(" ",MX83)))</formula>
    </cfRule>
  </conditionalFormatting>
  <conditionalFormatting sqref="MY83">
    <cfRule type="containsText" dxfId="0" priority="332" operator="between" text=" ">
      <formula>NOT(ISERROR(SEARCH(" ",MY83)))</formula>
    </cfRule>
    <cfRule type="containsText" dxfId="1" priority="333" operator="between" text=" ">
      <formula>NOT(ISERROR(SEARCH(" ",MY83)))</formula>
    </cfRule>
  </conditionalFormatting>
  <conditionalFormatting sqref="MZ83:NB83">
    <cfRule type="containsText" dxfId="0" priority="288" operator="between" text=" ">
      <formula>NOT(ISERROR(SEARCH(" ",MZ83)))</formula>
    </cfRule>
    <cfRule type="containsText" dxfId="1" priority="289" operator="between" text=" ">
      <formula>NOT(ISERROR(SEARCH(" ",MZ83)))</formula>
    </cfRule>
  </conditionalFormatting>
  <conditionalFormatting sqref="NC83">
    <cfRule type="containsText" dxfId="0" priority="406" operator="between" text=" ">
      <formula>NOT(ISERROR(SEARCH(" ",NC83)))</formula>
    </cfRule>
    <cfRule type="containsText" dxfId="1" priority="407" operator="between" text=" ">
      <formula>NOT(ISERROR(SEARCH(" ",NC83)))</formula>
    </cfRule>
  </conditionalFormatting>
  <conditionalFormatting sqref="ND83">
    <cfRule type="containsText" dxfId="0" priority="250" operator="between" text=" ">
      <formula>NOT(ISERROR(SEARCH(" ",ND83)))</formula>
    </cfRule>
    <cfRule type="containsText" dxfId="1" priority="251" operator="between" text=" ">
      <formula>NOT(ISERROR(SEARCH(" ",ND83)))</formula>
    </cfRule>
  </conditionalFormatting>
  <conditionalFormatting sqref="NE83">
    <cfRule type="containsText" dxfId="0" priority="226" operator="between" text=" ">
      <formula>NOT(ISERROR(SEARCH(" ",NE83)))</formula>
    </cfRule>
    <cfRule type="containsText" dxfId="1" priority="227" operator="between" text=" ">
      <formula>NOT(ISERROR(SEARCH(" ",NE83)))</formula>
    </cfRule>
  </conditionalFormatting>
  <conditionalFormatting sqref="NF83">
    <cfRule type="containsText" dxfId="0" priority="202" operator="between" text=" ">
      <formula>NOT(ISERROR(SEARCH(" ",NF83)))</formula>
    </cfRule>
    <cfRule type="containsText" dxfId="1" priority="203" operator="between" text=" ">
      <formula>NOT(ISERROR(SEARCH(" ",NF83)))</formula>
    </cfRule>
  </conditionalFormatting>
  <conditionalFormatting sqref="C84">
    <cfRule type="colorScale" priority="3395">
      <colorScale>
        <cfvo type="min"/>
        <cfvo type="percentile" val="50"/>
        <cfvo type="max"/>
        <color rgb="FF63BE7B"/>
        <color rgb="FFFFEB84"/>
        <color rgb="FFF8696B"/>
      </colorScale>
    </cfRule>
    <cfRule type="containsText" dxfId="0" priority="3464" operator="between" text=" ">
      <formula>NOT(ISERROR(SEARCH(" ",C84)))</formula>
    </cfRule>
    <cfRule type="containsText" dxfId="1" priority="3465" operator="between" text=" ">
      <formula>NOT(ISERROR(SEARCH(" ",C84)))</formula>
    </cfRule>
  </conditionalFormatting>
  <conditionalFormatting sqref="R84">
    <cfRule type="containsText" dxfId="0" priority="3391" operator="between" text=" ">
      <formula>NOT(ISERROR(SEARCH(" ",R84)))</formula>
    </cfRule>
    <cfRule type="containsText" dxfId="1" priority="3392" operator="between" text=" ">
      <formula>NOT(ISERROR(SEARCH(" ",R84)))</formula>
    </cfRule>
  </conditionalFormatting>
  <conditionalFormatting sqref="X84">
    <cfRule type="colorScale" priority="3466">
      <colorScale>
        <cfvo type="min"/>
        <cfvo type="max"/>
        <color rgb="FFFCFCFF"/>
        <color rgb="FF63BE7B"/>
      </colorScale>
    </cfRule>
    <cfRule type="colorScale" priority="3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4">
    <cfRule type="cellIs" dxfId="2" priority="3748" operator="equal">
      <formula>0</formula>
    </cfRule>
    <cfRule type="cellIs" dxfId="2" priority="3749" operator="greaterThan">
      <formula>1</formula>
    </cfRule>
    <cfRule type="containsText" dxfId="0" priority="3750" operator="between" text=" ">
      <formula>NOT(ISERROR(SEARCH(" ",AH84)))</formula>
    </cfRule>
    <cfRule type="containsText" dxfId="1" priority="3751" operator="between" text=" ">
      <formula>NOT(ISERROR(SEARCH(" ",AH84)))</formula>
    </cfRule>
  </conditionalFormatting>
  <conditionalFormatting sqref="AI84">
    <cfRule type="cellIs" dxfId="2" priority="3413" operator="equal">
      <formula>0</formula>
    </cfRule>
    <cfRule type="cellIs" dxfId="2" priority="3414" operator="greaterThan">
      <formula>1</formula>
    </cfRule>
    <cfRule type="containsText" dxfId="0" priority="3415" operator="between" text=" ">
      <formula>NOT(ISERROR(SEARCH(" ",AI84)))</formula>
    </cfRule>
    <cfRule type="containsText" dxfId="1" priority="3416" operator="between" text=" ">
      <formula>NOT(ISERROR(SEARCH(" ",AI84)))</formula>
    </cfRule>
    <cfRule type="cellIs" dxfId="4" priority="3417" operator="equal">
      <formula>0</formula>
    </cfRule>
  </conditionalFormatting>
  <conditionalFormatting sqref="AJ84">
    <cfRule type="cellIs" dxfId="4" priority="3432" operator="equal">
      <formula>0</formula>
    </cfRule>
    <cfRule type="cellIs" dxfId="2" priority="3433" operator="equal">
      <formula>0</formula>
    </cfRule>
    <cfRule type="cellIs" dxfId="2" priority="3434" operator="greaterThan">
      <formula>1</formula>
    </cfRule>
    <cfRule type="containsText" dxfId="0" priority="3435" operator="between" text=" ">
      <formula>NOT(ISERROR(SEARCH(" ",AJ84)))</formula>
    </cfRule>
    <cfRule type="containsText" dxfId="1" priority="3436" operator="between" text=" ">
      <formula>NOT(ISERROR(SEARCH(" ",AJ84)))</formula>
    </cfRule>
  </conditionalFormatting>
  <conditionalFormatting sqref="AK84">
    <cfRule type="cellIs" dxfId="4" priority="3427" operator="equal">
      <formula>0</formula>
    </cfRule>
    <cfRule type="cellIs" dxfId="2" priority="3428" operator="equal">
      <formula>0</formula>
    </cfRule>
    <cfRule type="cellIs" dxfId="2" priority="3429" operator="greaterThan">
      <formula>1</formula>
    </cfRule>
    <cfRule type="containsText" dxfId="0" priority="3430" operator="between" text=" ">
      <formula>NOT(ISERROR(SEARCH(" ",AK84)))</formula>
    </cfRule>
    <cfRule type="containsText" dxfId="1" priority="3431" operator="between" text=" ">
      <formula>NOT(ISERROR(SEARCH(" ",AK84)))</formula>
    </cfRule>
  </conditionalFormatting>
  <conditionalFormatting sqref="AL84">
    <cfRule type="cellIs" dxfId="4" priority="3422" operator="equal">
      <formula>0</formula>
    </cfRule>
    <cfRule type="cellIs" dxfId="2" priority="3423" operator="equal">
      <formula>0</formula>
    </cfRule>
    <cfRule type="cellIs" dxfId="2" priority="3424" operator="greaterThan">
      <formula>1</formula>
    </cfRule>
    <cfRule type="containsText" dxfId="0" priority="3425" operator="between" text=" ">
      <formula>NOT(ISERROR(SEARCH(" ",AL84)))</formula>
    </cfRule>
    <cfRule type="containsText" dxfId="1" priority="3426" operator="between" text=" ">
      <formula>NOT(ISERROR(SEARCH(" ",AL84)))</formula>
    </cfRule>
  </conditionalFormatting>
  <conditionalFormatting sqref="AT84">
    <cfRule type="containsText" dxfId="0" priority="3754" operator="between" text=" ">
      <formula>NOT(ISERROR(SEARCH(" ",AT84)))</formula>
    </cfRule>
    <cfRule type="containsText" dxfId="1" priority="3755" operator="between" text=" ">
      <formula>NOT(ISERROR(SEARCH(" ",AT84)))</formula>
    </cfRule>
  </conditionalFormatting>
  <conditionalFormatting sqref="AU84">
    <cfRule type="cellIs" dxfId="4" priority="724" operator="equal">
      <formula>0</formula>
    </cfRule>
    <cfRule type="containsText" dxfId="0" priority="725" operator="between" text=" ">
      <formula>NOT(ISERROR(SEARCH(" ",AU84)))</formula>
    </cfRule>
    <cfRule type="containsText" dxfId="1" priority="726" operator="between" text=" ">
      <formula>NOT(ISERROR(SEARCH(" ",AU84)))</formula>
    </cfRule>
  </conditionalFormatting>
  <conditionalFormatting sqref="AV84">
    <cfRule type="containsText" dxfId="0" priority="3456" operator="between" text=" ">
      <formula>NOT(ISERROR(SEARCH(" ",AV84)))</formula>
    </cfRule>
    <cfRule type="containsText" dxfId="1" priority="3457" operator="between" text=" ">
      <formula>NOT(ISERROR(SEARCH(" ",AV84)))</formula>
    </cfRule>
  </conditionalFormatting>
  <conditionalFormatting sqref="AW84">
    <cfRule type="cellIs" dxfId="2" priority="3438" operator="greaterThan">
      <formula>1</formula>
    </cfRule>
    <cfRule type="containsText" dxfId="0" priority="3439" operator="between" text=" ">
      <formula>NOT(ISERROR(SEARCH(" ",AW84)))</formula>
    </cfRule>
    <cfRule type="containsText" dxfId="1" priority="3440" operator="between" text=" ">
      <formula>NOT(ISERROR(SEARCH(" ",AW84)))</formula>
    </cfRule>
  </conditionalFormatting>
  <conditionalFormatting sqref="AX84">
    <cfRule type="containsText" dxfId="0" priority="3744" operator="between" text=" ">
      <formula>NOT(ISERROR(SEARCH(" ",AX84)))</formula>
    </cfRule>
    <cfRule type="containsText" dxfId="1" priority="3745" operator="between" text=" ">
      <formula>NOT(ISERROR(SEARCH(" ",AX84)))</formula>
    </cfRule>
  </conditionalFormatting>
  <conditionalFormatting sqref="BA84">
    <cfRule type="containsText" dxfId="0" priority="3411" operator="between" text=" ">
      <formula>NOT(ISERROR(SEARCH(" ",BA84)))</formula>
    </cfRule>
    <cfRule type="containsText" dxfId="1" priority="3412" operator="between" text=" ">
      <formula>NOT(ISERROR(SEARCH(" ",BA84)))</formula>
    </cfRule>
  </conditionalFormatting>
  <conditionalFormatting sqref="BB84">
    <cfRule type="containsText" dxfId="0" priority="3752" operator="between" text=" ">
      <formula>NOT(ISERROR(SEARCH(" ",BB84)))</formula>
    </cfRule>
    <cfRule type="containsText" dxfId="1" priority="3753" operator="between" text=" ">
      <formula>NOT(ISERROR(SEARCH(" ",BB84)))</formula>
    </cfRule>
  </conditionalFormatting>
  <conditionalFormatting sqref="BE84:BF84">
    <cfRule type="containsText" dxfId="0" priority="3409" operator="between" text=" ">
      <formula>NOT(ISERROR(SEARCH(" ",BE84)))</formula>
    </cfRule>
    <cfRule type="containsText" dxfId="1" priority="3410" operator="between" text=" ">
      <formula>NOT(ISERROR(SEARCH(" ",BE84)))</formula>
    </cfRule>
  </conditionalFormatting>
  <conditionalFormatting sqref="BL84">
    <cfRule type="containsText" dxfId="0" priority="3403" operator="between" text=" ">
      <formula>NOT(ISERROR(SEARCH(" ",BL84)))</formula>
    </cfRule>
    <cfRule type="containsText" dxfId="1" priority="3404" operator="between" text=" ">
      <formula>NOT(ISERROR(SEARCH(" ",BL84)))</formula>
    </cfRule>
  </conditionalFormatting>
  <conditionalFormatting sqref="BM84">
    <cfRule type="containsText" dxfId="0" priority="3756" operator="between" text=" ">
      <formula>NOT(ISERROR(SEARCH(" ",BM84)))</formula>
    </cfRule>
    <cfRule type="containsText" dxfId="1" priority="3757" operator="between" text=" ">
      <formula>NOT(ISERROR(SEARCH(" ",BM84)))</formula>
    </cfRule>
  </conditionalFormatting>
  <conditionalFormatting sqref="BN84">
    <cfRule type="containsText" dxfId="0" priority="3758" operator="between" text=" ">
      <formula>NOT(ISERROR(SEARCH(" ",BN84)))</formula>
    </cfRule>
    <cfRule type="containsText" dxfId="1" priority="3759" operator="between" text=" ">
      <formula>NOT(ISERROR(SEARCH(" ",BN84)))</formula>
    </cfRule>
  </conditionalFormatting>
  <conditionalFormatting sqref="BO84">
    <cfRule type="containsText" dxfId="0" priority="3418" operator="between" text=" ">
      <formula>NOT(ISERROR(SEARCH(" ",BO84)))</formula>
    </cfRule>
    <cfRule type="containsText" dxfId="1" priority="3419" operator="between" text=" ">
      <formula>NOT(ISERROR(SEARCH(" ",BO84)))</formula>
    </cfRule>
  </conditionalFormatting>
  <conditionalFormatting sqref="BP84">
    <cfRule type="containsText" dxfId="0" priority="3462" operator="between" text=" ">
      <formula>NOT(ISERROR(SEARCH(" ",BP84)))</formula>
    </cfRule>
    <cfRule type="containsText" dxfId="1" priority="3463" operator="between" text=" ">
      <formula>NOT(ISERROR(SEARCH(" ",BP84)))</formula>
    </cfRule>
  </conditionalFormatting>
  <conditionalFormatting sqref="BQ84">
    <cfRule type="containsText" dxfId="0" priority="3407" operator="between" text=" ">
      <formula>NOT(ISERROR(SEARCH(" ",BQ84)))</formula>
    </cfRule>
    <cfRule type="containsText" dxfId="1" priority="3408" operator="between" text=" ">
      <formula>NOT(ISERROR(SEARCH(" ",BQ84)))</formula>
    </cfRule>
  </conditionalFormatting>
  <conditionalFormatting sqref="BR84">
    <cfRule type="containsText" dxfId="0" priority="762" operator="between" text=" ">
      <formula>NOT(ISERROR(SEARCH(" ",BR84)))</formula>
    </cfRule>
    <cfRule type="containsText" dxfId="1" priority="763" operator="between" text=" ">
      <formula>NOT(ISERROR(SEARCH(" ",BR84)))</formula>
    </cfRule>
  </conditionalFormatting>
  <conditionalFormatting sqref="BS84">
    <cfRule type="duplicateValues" dxfId="6" priority="3388"/>
    <cfRule type="containsText" dxfId="0" priority="3389" operator="between" text=" ">
      <formula>NOT(ISERROR(SEARCH(" ",BS84)))</formula>
    </cfRule>
    <cfRule type="containsText" dxfId="1" priority="3390" operator="between" text=" ">
      <formula>NOT(ISERROR(SEARCH(" ",BS84)))</formula>
    </cfRule>
  </conditionalFormatting>
  <conditionalFormatting sqref="BT84">
    <cfRule type="containsText" dxfId="0" priority="3452" operator="between" text=" ">
      <formula>NOT(ISERROR(SEARCH(" ",BT84)))</formula>
    </cfRule>
    <cfRule type="containsText" dxfId="1" priority="3453" operator="between" text=" ">
      <formula>NOT(ISERROR(SEARCH(" ",BT84)))</formula>
    </cfRule>
  </conditionalFormatting>
  <conditionalFormatting sqref="BU84:BV84">
    <cfRule type="containsText" dxfId="0" priority="3405" operator="between" text=" ">
      <formula>NOT(ISERROR(SEARCH(" ",BU84)))</formula>
    </cfRule>
    <cfRule type="containsText" dxfId="1" priority="3406" operator="between" text=" ">
      <formula>NOT(ISERROR(SEARCH(" ",BU84)))</formula>
    </cfRule>
  </conditionalFormatting>
  <conditionalFormatting sqref="BX84">
    <cfRule type="containsText" dxfId="0" priority="3384" operator="between" text=" ">
      <formula>NOT(ISERROR(SEARCH(" ",BX84)))</formula>
    </cfRule>
    <cfRule type="containsText" dxfId="1" priority="3385" operator="between" text=" ">
      <formula>NOT(ISERROR(SEARCH(" ",BX84)))</formula>
    </cfRule>
  </conditionalFormatting>
  <conditionalFormatting sqref="BY84">
    <cfRule type="containsText" dxfId="0" priority="3460" operator="between" text=" ">
      <formula>NOT(ISERROR(SEARCH(" ",BY84)))</formula>
    </cfRule>
    <cfRule type="containsText" dxfId="1" priority="3461" operator="between" text=" ">
      <formula>NOT(ISERROR(SEARCH(" ",BY84)))</formula>
    </cfRule>
  </conditionalFormatting>
  <conditionalFormatting sqref="CD84">
    <cfRule type="containsText" dxfId="0" priority="1052" operator="between" text=" ">
      <formula>NOT(ISERROR(SEARCH(" ",CD84)))</formula>
    </cfRule>
  </conditionalFormatting>
  <conditionalFormatting sqref="CO84">
    <cfRule type="containsText" dxfId="0" priority="601" operator="between" text=" ">
      <formula>NOT(ISERROR(SEARCH(" ",CO84)))</formula>
    </cfRule>
    <cfRule type="containsText" dxfId="1" priority="602" operator="between" text=" ">
      <formula>NOT(ISERROR(SEARCH(" ",CO84)))</formula>
    </cfRule>
  </conditionalFormatting>
  <conditionalFormatting sqref="CP84">
    <cfRule type="containsText" dxfId="0" priority="46" operator="between" text=" ">
      <formula>NOT(ISERROR(SEARCH(" ",CP84)))</formula>
    </cfRule>
    <cfRule type="containsText" dxfId="1" priority="47" operator="between" text=" ">
      <formula>NOT(ISERROR(SEARCH(" ",CP84)))</formula>
    </cfRule>
  </conditionalFormatting>
  <conditionalFormatting sqref="CQ84">
    <cfRule type="containsText" dxfId="0" priority="560" operator="between" text=" ">
      <formula>NOT(ISERROR(SEARCH(" ",CQ84)))</formula>
    </cfRule>
    <cfRule type="containsText" dxfId="1" priority="561" operator="between" text=" ">
      <formula>NOT(ISERROR(SEARCH(" ",CQ84)))</formula>
    </cfRule>
  </conditionalFormatting>
  <conditionalFormatting sqref="CS84">
    <cfRule type="cellIs" dxfId="2" priority="3393" operator="equal">
      <formula>1</formula>
    </cfRule>
    <cfRule type="cellIs" dxfId="2" priority="3394" operator="equal">
      <formula>1</formula>
    </cfRule>
  </conditionalFormatting>
  <conditionalFormatting sqref="CW84:CZ84">
    <cfRule type="cellIs" dxfId="2" priority="898" operator="equal">
      <formula>1</formula>
    </cfRule>
  </conditionalFormatting>
  <conditionalFormatting sqref="DB84:DE84">
    <cfRule type="cellIs" dxfId="2" priority="897" operator="equal">
      <formula>1</formula>
    </cfRule>
  </conditionalFormatting>
  <conditionalFormatting sqref="DG84:DJ84">
    <cfRule type="cellIs" dxfId="2" priority="896" operator="equal">
      <formula>1</formula>
    </cfRule>
  </conditionalFormatting>
  <conditionalFormatting sqref="DL84:DN84">
    <cfRule type="cellIs" dxfId="2" priority="895" operator="equal">
      <formula>1</formula>
    </cfRule>
  </conditionalFormatting>
  <conditionalFormatting sqref="DO84">
    <cfRule type="cellIs" dxfId="2" priority="894" operator="equal">
      <formula>1</formula>
    </cfRule>
  </conditionalFormatting>
  <conditionalFormatting sqref="DQ84:DS84">
    <cfRule type="cellIs" dxfId="2" priority="809" operator="equal">
      <formula>1</formula>
    </cfRule>
  </conditionalFormatting>
  <conditionalFormatting sqref="DT84">
    <cfRule type="cellIs" dxfId="2" priority="805" operator="equal">
      <formula>1</formula>
    </cfRule>
  </conditionalFormatting>
  <conditionalFormatting sqref="DU84">
    <cfRule type="cellIs" dxfId="2" priority="3746" operator="equal">
      <formula>1</formula>
    </cfRule>
  </conditionalFormatting>
  <conditionalFormatting sqref="DV84">
    <cfRule type="containsText" dxfId="0" priority="3380" operator="between" text=" ">
      <formula>NOT(ISERROR(SEARCH(" ",DV84)))</formula>
    </cfRule>
    <cfRule type="containsText" dxfId="1" priority="3381" operator="between" text=" ">
      <formula>NOT(ISERROR(SEARCH(" ",DV84)))</formula>
    </cfRule>
    <cfRule type="containsText" dxfId="0" priority="3382" operator="between" text=" ">
      <formula>NOT(ISERROR(SEARCH(" ",DV84)))</formula>
    </cfRule>
    <cfRule type="containsText" dxfId="1" priority="3383" operator="between" text=" ">
      <formula>NOT(ISERROR(SEARCH(" ",DV84)))</formula>
    </cfRule>
  </conditionalFormatting>
  <conditionalFormatting sqref="DW84">
    <cfRule type="containsText" dxfId="0" priority="3376" operator="between" text=" ">
      <formula>NOT(ISERROR(SEARCH(" ",DW84)))</formula>
    </cfRule>
    <cfRule type="containsText" dxfId="1" priority="3377" operator="between" text=" ">
      <formula>NOT(ISERROR(SEARCH(" ",DW84)))</formula>
    </cfRule>
    <cfRule type="containsText" dxfId="0" priority="3378" operator="between" text=" ">
      <formula>NOT(ISERROR(SEARCH(" ",DW84)))</formula>
    </cfRule>
    <cfRule type="containsText" dxfId="1" priority="3379" operator="between" text=" ">
      <formula>NOT(ISERROR(SEARCH(" ",DW84)))</formula>
    </cfRule>
  </conditionalFormatting>
  <conditionalFormatting sqref="DX84">
    <cfRule type="containsText" dxfId="0" priority="3396" operator="between" text=" ">
      <formula>NOT(ISERROR(SEARCH(" ",DX84)))</formula>
    </cfRule>
    <cfRule type="containsText" dxfId="1" priority="3397" operator="between" text=" ">
      <formula>NOT(ISERROR(SEARCH(" ",DX84)))</formula>
    </cfRule>
    <cfRule type="containsText" dxfId="0" priority="3398" operator="between" text=" ">
      <formula>NOT(ISERROR(SEARCH(" ",DX84)))</formula>
    </cfRule>
    <cfRule type="containsText" dxfId="1" priority="3399" operator="between" text=" ">
      <formula>NOT(ISERROR(SEARCH(" ",DX84)))</formula>
    </cfRule>
  </conditionalFormatting>
  <conditionalFormatting sqref="EA84:EJ84">
    <cfRule type="containsText" dxfId="0" priority="3454" operator="between" text=" ">
      <formula>NOT(ISERROR(SEARCH(" ",EA84)))</formula>
    </cfRule>
    <cfRule type="containsText" dxfId="1" priority="3455" operator="between" text=" ">
      <formula>NOT(ISERROR(SEARCH(" ",EA84)))</formula>
    </cfRule>
  </conditionalFormatting>
  <conditionalFormatting sqref="EL84">
    <cfRule type="cellIs" dxfId="2" priority="3400" operator="equal">
      <formula>0</formula>
    </cfRule>
    <cfRule type="containsText" dxfId="0" priority="3401" operator="between" text=" ">
      <formula>NOT(ISERROR(SEARCH(" ",EL84)))</formula>
    </cfRule>
    <cfRule type="containsText" dxfId="1" priority="3402" operator="between" text=" ">
      <formula>NOT(ISERROR(SEARCH(" ",EL84)))</formula>
    </cfRule>
  </conditionalFormatting>
  <conditionalFormatting sqref="FG84">
    <cfRule type="cellIs" dxfId="2" priority="3468" operator="greaterThan">
      <formula>1</formula>
    </cfRule>
    <cfRule type="colorScale" priority="3469">
      <colorScale>
        <cfvo type="min"/>
        <cfvo type="max"/>
        <color rgb="FFFCFCFF"/>
        <color rgb="FF63BE7B"/>
      </colorScale>
    </cfRule>
    <cfRule type="colorScale" priority="3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4">
    <cfRule type="colorScale" priority="3449">
      <colorScale>
        <cfvo type="min"/>
        <cfvo type="max"/>
        <color rgb="FFFCFCFF"/>
        <color rgb="FF63BE7B"/>
      </colorScale>
    </cfRule>
    <cfRule type="colorScale" priority="34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4:FJ84">
    <cfRule type="colorScale" priority="3471">
      <colorScale>
        <cfvo type="min"/>
        <cfvo type="max"/>
        <color rgb="FFFCFCFF"/>
        <color rgb="FF63BE7B"/>
      </colorScale>
    </cfRule>
    <cfRule type="colorScale" priority="3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4">
    <cfRule type="colorScale" priority="3473">
      <colorScale>
        <cfvo type="min"/>
        <cfvo type="max"/>
        <color rgb="FFFCFCFF"/>
        <color rgb="FF63BE7B"/>
      </colorScale>
    </cfRule>
    <cfRule type="colorScale" priority="3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4">
    <cfRule type="colorScale" priority="3740">
      <colorScale>
        <cfvo type="min"/>
        <cfvo type="max"/>
        <color rgb="FFFCFCFF"/>
        <color rgb="FF63BE7B"/>
      </colorScale>
    </cfRule>
    <cfRule type="colorScale" priority="3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4">
    <cfRule type="cellIs" dxfId="2" priority="3475" operator="greaterThan">
      <formula>1</formula>
    </cfRule>
    <cfRule type="colorScale" priority="3476">
      <colorScale>
        <cfvo type="min"/>
        <cfvo type="max"/>
        <color rgb="FFFCFCFF"/>
        <color rgb="FF63BE7B"/>
      </colorScale>
    </cfRule>
    <cfRule type="colorScale" priority="3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4">
    <cfRule type="colorScale" priority="3478">
      <colorScale>
        <cfvo type="min"/>
        <cfvo type="max"/>
        <color rgb="FFFCFCFF"/>
        <color rgb="FF63BE7B"/>
      </colorScale>
    </cfRule>
    <cfRule type="colorScale" priority="3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4">
    <cfRule type="colorScale" priority="3736">
      <colorScale>
        <cfvo type="min"/>
        <cfvo type="max"/>
        <color rgb="FFFCFCFF"/>
        <color rgb="FF63BE7B"/>
      </colorScale>
    </cfRule>
    <cfRule type="colorScale" priority="37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4">
    <cfRule type="cellIs" dxfId="2" priority="3480" operator="greaterThan">
      <formula>1</formula>
    </cfRule>
    <cfRule type="colorScale" priority="3481">
      <colorScale>
        <cfvo type="min"/>
        <cfvo type="max"/>
        <color rgb="FFFCFCFF"/>
        <color rgb="FF63BE7B"/>
      </colorScale>
    </cfRule>
    <cfRule type="colorScale" priority="3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4">
    <cfRule type="colorScale" priority="3483">
      <colorScale>
        <cfvo type="min"/>
        <cfvo type="max"/>
        <color rgb="FFFCFCFF"/>
        <color rgb="FF63BE7B"/>
      </colorScale>
    </cfRule>
    <cfRule type="colorScale" priority="3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4">
    <cfRule type="colorScale" priority="3485">
      <colorScale>
        <cfvo type="min"/>
        <cfvo type="max"/>
        <color rgb="FFFCFCFF"/>
        <color rgb="FF63BE7B"/>
      </colorScale>
    </cfRule>
    <cfRule type="colorScale" priority="3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4">
    <cfRule type="cellIs" dxfId="2" priority="3487" operator="greaterThan">
      <formula>1</formula>
    </cfRule>
    <cfRule type="colorScale" priority="3488">
      <colorScale>
        <cfvo type="min"/>
        <cfvo type="max"/>
        <color rgb="FFFCFCFF"/>
        <color rgb="FF63BE7B"/>
      </colorScale>
    </cfRule>
    <cfRule type="colorScale" priority="3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4">
    <cfRule type="colorScale" priority="3490">
      <colorScale>
        <cfvo type="min"/>
        <cfvo type="max"/>
        <color rgb="FFFCFCFF"/>
        <color rgb="FF63BE7B"/>
      </colorScale>
    </cfRule>
    <cfRule type="colorScale" priority="3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4">
    <cfRule type="colorScale" priority="3492">
      <colorScale>
        <cfvo type="min"/>
        <cfvo type="max"/>
        <color rgb="FFFCFCFF"/>
        <color rgb="FF63BE7B"/>
      </colorScale>
    </cfRule>
    <cfRule type="colorScale" priority="3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4">
    <cfRule type="cellIs" dxfId="2" priority="3494" operator="greaterThan">
      <formula>1</formula>
    </cfRule>
    <cfRule type="colorScale" priority="3495">
      <colorScale>
        <cfvo type="min"/>
        <cfvo type="max"/>
        <color rgb="FFFCFCFF"/>
        <color rgb="FF63BE7B"/>
      </colorScale>
    </cfRule>
    <cfRule type="colorScale" priority="3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4">
    <cfRule type="colorScale" priority="3497">
      <colorScale>
        <cfvo type="min"/>
        <cfvo type="max"/>
        <color rgb="FFFCFCFF"/>
        <color rgb="FF63BE7B"/>
      </colorScale>
    </cfRule>
    <cfRule type="colorScale" priority="3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4">
    <cfRule type="colorScale" priority="3499">
      <colorScale>
        <cfvo type="min"/>
        <cfvo type="max"/>
        <color rgb="FFFCFCFF"/>
        <color rgb="FF63BE7B"/>
      </colorScale>
    </cfRule>
    <cfRule type="colorScale" priority="3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4">
    <cfRule type="cellIs" dxfId="2" priority="3501" operator="greaterThan">
      <formula>1</formula>
    </cfRule>
    <cfRule type="colorScale" priority="3502">
      <colorScale>
        <cfvo type="min"/>
        <cfvo type="max"/>
        <color rgb="FFFCFCFF"/>
        <color rgb="FF63BE7B"/>
      </colorScale>
    </cfRule>
    <cfRule type="colorScale" priority="3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4">
    <cfRule type="colorScale" priority="3504">
      <colorScale>
        <cfvo type="min"/>
        <cfvo type="max"/>
        <color rgb="FFFCFCFF"/>
        <color rgb="FF63BE7B"/>
      </colorScale>
    </cfRule>
    <cfRule type="colorScale" priority="3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4">
    <cfRule type="colorScale" priority="3506">
      <colorScale>
        <cfvo type="min"/>
        <cfvo type="max"/>
        <color rgb="FFFCFCFF"/>
        <color rgb="FF63BE7B"/>
      </colorScale>
    </cfRule>
    <cfRule type="colorScale" priority="3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4">
    <cfRule type="cellIs" dxfId="2" priority="3508" operator="greaterThan">
      <formula>1</formula>
    </cfRule>
    <cfRule type="colorScale" priority="3509">
      <colorScale>
        <cfvo type="min"/>
        <cfvo type="max"/>
        <color rgb="FFFCFCFF"/>
        <color rgb="FF63BE7B"/>
      </colorScale>
    </cfRule>
    <cfRule type="colorScale" priority="3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4">
    <cfRule type="colorScale" priority="3511">
      <colorScale>
        <cfvo type="min"/>
        <cfvo type="max"/>
        <color rgb="FFFCFCFF"/>
        <color rgb="FF63BE7B"/>
      </colorScale>
    </cfRule>
    <cfRule type="colorScale" priority="3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4">
    <cfRule type="colorScale" priority="3513">
      <colorScale>
        <cfvo type="min"/>
        <cfvo type="max"/>
        <color rgb="FFFCFCFF"/>
        <color rgb="FF63BE7B"/>
      </colorScale>
    </cfRule>
    <cfRule type="colorScale" priority="3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4">
    <cfRule type="cellIs" dxfId="2" priority="3515" operator="greaterThan">
      <formula>1</formula>
    </cfRule>
    <cfRule type="colorScale" priority="3516">
      <colorScale>
        <cfvo type="min"/>
        <cfvo type="max"/>
        <color rgb="FFFCFCFF"/>
        <color rgb="FF63BE7B"/>
      </colorScale>
    </cfRule>
    <cfRule type="colorScale" priority="3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4">
    <cfRule type="colorScale" priority="3518">
      <colorScale>
        <cfvo type="min"/>
        <cfvo type="max"/>
        <color rgb="FFFCFCFF"/>
        <color rgb="FF63BE7B"/>
      </colorScale>
    </cfRule>
    <cfRule type="colorScale" priority="3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4">
    <cfRule type="colorScale" priority="3520">
      <colorScale>
        <cfvo type="min"/>
        <cfvo type="max"/>
        <color rgb="FFFCFCFF"/>
        <color rgb="FF63BE7B"/>
      </colorScale>
    </cfRule>
    <cfRule type="colorScale" priority="3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4">
    <cfRule type="cellIs" dxfId="2" priority="3522" operator="greaterThan">
      <formula>1</formula>
    </cfRule>
    <cfRule type="colorScale" priority="3523">
      <colorScale>
        <cfvo type="min"/>
        <cfvo type="max"/>
        <color rgb="FFFCFCFF"/>
        <color rgb="FF63BE7B"/>
      </colorScale>
    </cfRule>
    <cfRule type="colorScale" priority="3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4">
    <cfRule type="colorScale" priority="3525">
      <colorScale>
        <cfvo type="min"/>
        <cfvo type="max"/>
        <color rgb="FFFCFCFF"/>
        <color rgb="FF63BE7B"/>
      </colorScale>
    </cfRule>
    <cfRule type="colorScale" priority="3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4">
    <cfRule type="colorScale" priority="3527">
      <colorScale>
        <cfvo type="min"/>
        <cfvo type="max"/>
        <color rgb="FFFCFCFF"/>
        <color rgb="FF63BE7B"/>
      </colorScale>
    </cfRule>
    <cfRule type="colorScale" priority="3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4">
    <cfRule type="cellIs" dxfId="2" priority="3529" operator="greaterThan">
      <formula>1</formula>
    </cfRule>
    <cfRule type="colorScale" priority="3530">
      <colorScale>
        <cfvo type="min"/>
        <cfvo type="max"/>
        <color rgb="FFFCFCFF"/>
        <color rgb="FF63BE7B"/>
      </colorScale>
    </cfRule>
    <cfRule type="colorScale" priority="3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4">
    <cfRule type="colorScale" priority="3532">
      <colorScale>
        <cfvo type="min"/>
        <cfvo type="max"/>
        <color rgb="FFFCFCFF"/>
        <color rgb="FF63BE7B"/>
      </colorScale>
    </cfRule>
    <cfRule type="colorScale" priority="3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4">
    <cfRule type="colorScale" priority="3534">
      <colorScale>
        <cfvo type="min"/>
        <cfvo type="max"/>
        <color rgb="FFFCFCFF"/>
        <color rgb="FF63BE7B"/>
      </colorScale>
    </cfRule>
    <cfRule type="colorScale" priority="3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4">
    <cfRule type="cellIs" dxfId="2" priority="3536" operator="greaterThan">
      <formula>1</formula>
    </cfRule>
    <cfRule type="colorScale" priority="3537">
      <colorScale>
        <cfvo type="min"/>
        <cfvo type="max"/>
        <color rgb="FFFCFCFF"/>
        <color rgb="FF63BE7B"/>
      </colorScale>
    </cfRule>
    <cfRule type="colorScale" priority="3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4">
    <cfRule type="colorScale" priority="3539">
      <colorScale>
        <cfvo type="min"/>
        <cfvo type="max"/>
        <color rgb="FFFCFCFF"/>
        <color rgb="FF63BE7B"/>
      </colorScale>
    </cfRule>
    <cfRule type="colorScale" priority="3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4">
    <cfRule type="colorScale" priority="3541">
      <colorScale>
        <cfvo type="min"/>
        <cfvo type="max"/>
        <color rgb="FFFCFCFF"/>
        <color rgb="FF63BE7B"/>
      </colorScale>
    </cfRule>
    <cfRule type="colorScale" priority="3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4">
    <cfRule type="cellIs" dxfId="2" priority="3543" operator="greaterThan">
      <formula>1</formula>
    </cfRule>
    <cfRule type="colorScale" priority="3544">
      <colorScale>
        <cfvo type="min"/>
        <cfvo type="max"/>
        <color rgb="FFFCFCFF"/>
        <color rgb="FF63BE7B"/>
      </colorScale>
    </cfRule>
    <cfRule type="colorScale" priority="35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4">
    <cfRule type="colorScale" priority="3546">
      <colorScale>
        <cfvo type="min"/>
        <cfvo type="max"/>
        <color rgb="FFFCFCFF"/>
        <color rgb="FF63BE7B"/>
      </colorScale>
    </cfRule>
    <cfRule type="colorScale" priority="3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4">
    <cfRule type="colorScale" priority="3548">
      <colorScale>
        <cfvo type="min"/>
        <cfvo type="max"/>
        <color rgb="FFFCFCFF"/>
        <color rgb="FF63BE7B"/>
      </colorScale>
    </cfRule>
    <cfRule type="colorScale" priority="3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4">
    <cfRule type="cellIs" dxfId="2" priority="3550" operator="greaterThan">
      <formula>1</formula>
    </cfRule>
    <cfRule type="colorScale" priority="3551">
      <colorScale>
        <cfvo type="min"/>
        <cfvo type="max"/>
        <color rgb="FFFCFCFF"/>
        <color rgb="FF63BE7B"/>
      </colorScale>
    </cfRule>
    <cfRule type="colorScale" priority="3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4">
    <cfRule type="colorScale" priority="3553">
      <colorScale>
        <cfvo type="min"/>
        <cfvo type="max"/>
        <color rgb="FFFCFCFF"/>
        <color rgb="FF63BE7B"/>
      </colorScale>
    </cfRule>
    <cfRule type="colorScale" priority="3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4">
    <cfRule type="colorScale" priority="3555">
      <colorScale>
        <cfvo type="min"/>
        <cfvo type="max"/>
        <color rgb="FFFCFCFF"/>
        <color rgb="FF63BE7B"/>
      </colorScale>
    </cfRule>
    <cfRule type="colorScale" priority="3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4">
    <cfRule type="cellIs" dxfId="2" priority="3557" operator="greaterThan">
      <formula>1</formula>
    </cfRule>
    <cfRule type="colorScale" priority="3558">
      <colorScale>
        <cfvo type="min"/>
        <cfvo type="max"/>
        <color rgb="FFFCFCFF"/>
        <color rgb="FF63BE7B"/>
      </colorScale>
    </cfRule>
    <cfRule type="colorScale" priority="3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4">
    <cfRule type="colorScale" priority="3560">
      <colorScale>
        <cfvo type="min"/>
        <cfvo type="max"/>
        <color rgb="FFFCFCFF"/>
        <color rgb="FF63BE7B"/>
      </colorScale>
    </cfRule>
    <cfRule type="colorScale" priority="3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4">
    <cfRule type="colorScale" priority="3562">
      <colorScale>
        <cfvo type="min"/>
        <cfvo type="max"/>
        <color rgb="FFFCFCFF"/>
        <color rgb="FF63BE7B"/>
      </colorScale>
    </cfRule>
    <cfRule type="colorScale" priority="3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4">
    <cfRule type="cellIs" dxfId="2" priority="3564" operator="greaterThan">
      <formula>1</formula>
    </cfRule>
    <cfRule type="colorScale" priority="3565">
      <colorScale>
        <cfvo type="min"/>
        <cfvo type="max"/>
        <color rgb="FFFCFCFF"/>
        <color rgb="FF63BE7B"/>
      </colorScale>
    </cfRule>
    <cfRule type="colorScale" priority="3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4">
    <cfRule type="colorScale" priority="3567">
      <colorScale>
        <cfvo type="min"/>
        <cfvo type="max"/>
        <color rgb="FFFCFCFF"/>
        <color rgb="FF63BE7B"/>
      </colorScale>
    </cfRule>
    <cfRule type="colorScale" priority="3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4">
    <cfRule type="colorScale" priority="3569">
      <colorScale>
        <cfvo type="min"/>
        <cfvo type="max"/>
        <color rgb="FFFCFCFF"/>
        <color rgb="FF63BE7B"/>
      </colorScale>
    </cfRule>
    <cfRule type="colorScale" priority="3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4">
    <cfRule type="cellIs" dxfId="2" priority="3571" operator="greaterThan">
      <formula>1</formula>
    </cfRule>
    <cfRule type="colorScale" priority="3572">
      <colorScale>
        <cfvo type="min"/>
        <cfvo type="max"/>
        <color rgb="FFFCFCFF"/>
        <color rgb="FF63BE7B"/>
      </colorScale>
    </cfRule>
    <cfRule type="colorScale" priority="35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4">
    <cfRule type="colorScale" priority="3574">
      <colorScale>
        <cfvo type="min"/>
        <cfvo type="max"/>
        <color rgb="FFFCFCFF"/>
        <color rgb="FF63BE7B"/>
      </colorScale>
    </cfRule>
    <cfRule type="colorScale" priority="3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4">
    <cfRule type="colorScale" priority="3576">
      <colorScale>
        <cfvo type="min"/>
        <cfvo type="max"/>
        <color rgb="FFFCFCFF"/>
        <color rgb="FF63BE7B"/>
      </colorScale>
    </cfRule>
    <cfRule type="colorScale" priority="35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4">
    <cfRule type="cellIs" dxfId="2" priority="3578" operator="greaterThan">
      <formula>1</formula>
    </cfRule>
    <cfRule type="colorScale" priority="3579">
      <colorScale>
        <cfvo type="min"/>
        <cfvo type="max"/>
        <color rgb="FFFCFCFF"/>
        <color rgb="FF63BE7B"/>
      </colorScale>
    </cfRule>
    <cfRule type="colorScale" priority="35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4">
    <cfRule type="colorScale" priority="3581">
      <colorScale>
        <cfvo type="min"/>
        <cfvo type="max"/>
        <color rgb="FFFCFCFF"/>
        <color rgb="FF63BE7B"/>
      </colorScale>
    </cfRule>
    <cfRule type="colorScale" priority="3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4">
    <cfRule type="colorScale" priority="3583">
      <colorScale>
        <cfvo type="min"/>
        <cfvo type="max"/>
        <color rgb="FFFCFCFF"/>
        <color rgb="FF63BE7B"/>
      </colorScale>
    </cfRule>
    <cfRule type="colorScale" priority="3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4">
    <cfRule type="cellIs" dxfId="2" priority="3585" operator="greaterThan">
      <formula>1</formula>
    </cfRule>
    <cfRule type="colorScale" priority="3586">
      <colorScale>
        <cfvo type="min"/>
        <cfvo type="max"/>
        <color rgb="FFFCFCFF"/>
        <color rgb="FF63BE7B"/>
      </colorScale>
    </cfRule>
    <cfRule type="colorScale" priority="35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4">
    <cfRule type="colorScale" priority="3588">
      <colorScale>
        <cfvo type="min"/>
        <cfvo type="max"/>
        <color rgb="FFFCFCFF"/>
        <color rgb="FF63BE7B"/>
      </colorScale>
    </cfRule>
    <cfRule type="colorScale" priority="3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4">
    <cfRule type="colorScale" priority="3590">
      <colorScale>
        <cfvo type="min"/>
        <cfvo type="max"/>
        <color rgb="FFFCFCFF"/>
        <color rgb="FF63BE7B"/>
      </colorScale>
    </cfRule>
    <cfRule type="colorScale" priority="3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4">
    <cfRule type="cellIs" dxfId="2" priority="3592" operator="greaterThan">
      <formula>1</formula>
    </cfRule>
    <cfRule type="colorScale" priority="3593">
      <colorScale>
        <cfvo type="min"/>
        <cfvo type="max"/>
        <color rgb="FFFCFCFF"/>
        <color rgb="FF63BE7B"/>
      </colorScale>
    </cfRule>
    <cfRule type="colorScale" priority="35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4">
    <cfRule type="colorScale" priority="3595">
      <colorScale>
        <cfvo type="min"/>
        <cfvo type="max"/>
        <color rgb="FFFCFCFF"/>
        <color rgb="FF63BE7B"/>
      </colorScale>
    </cfRule>
    <cfRule type="colorScale" priority="35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4">
    <cfRule type="colorScale" priority="3597">
      <colorScale>
        <cfvo type="min"/>
        <cfvo type="max"/>
        <color rgb="FFFCFCFF"/>
        <color rgb="FF63BE7B"/>
      </colorScale>
    </cfRule>
    <cfRule type="colorScale" priority="3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4">
    <cfRule type="cellIs" dxfId="2" priority="3599" operator="greaterThan">
      <formula>1</formula>
    </cfRule>
    <cfRule type="colorScale" priority="3600">
      <colorScale>
        <cfvo type="min"/>
        <cfvo type="max"/>
        <color rgb="FFFCFCFF"/>
        <color rgb="FF63BE7B"/>
      </colorScale>
    </cfRule>
    <cfRule type="colorScale" priority="36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4">
    <cfRule type="cellIs" dxfId="2" priority="3602" operator="greaterThan">
      <formula>1</formula>
    </cfRule>
    <cfRule type="colorScale" priority="3603">
      <colorScale>
        <cfvo type="min"/>
        <cfvo type="max"/>
        <color rgb="FFFCFCFF"/>
        <color rgb="FF63BE7B"/>
      </colorScale>
    </cfRule>
    <cfRule type="colorScale" priority="36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4:HY84">
    <cfRule type="colorScale" priority="3605">
      <colorScale>
        <cfvo type="min"/>
        <cfvo type="max"/>
        <color rgb="FFFCFCFF"/>
        <color rgb="FF63BE7B"/>
      </colorScale>
    </cfRule>
    <cfRule type="colorScale" priority="36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4">
    <cfRule type="colorScale" priority="3607">
      <colorScale>
        <cfvo type="min"/>
        <cfvo type="max"/>
        <color rgb="FFFCFCFF"/>
        <color rgb="FF63BE7B"/>
      </colorScale>
    </cfRule>
    <cfRule type="colorScale" priority="36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4">
    <cfRule type="colorScale" priority="3742">
      <colorScale>
        <cfvo type="min"/>
        <cfvo type="max"/>
        <color rgb="FFFCFCFF"/>
        <color rgb="FF63BE7B"/>
      </colorScale>
    </cfRule>
    <cfRule type="colorScale" priority="37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4">
    <cfRule type="cellIs" dxfId="2" priority="3609" operator="greaterThan">
      <formula>1</formula>
    </cfRule>
    <cfRule type="colorScale" priority="3610">
      <colorScale>
        <cfvo type="min"/>
        <cfvo type="max"/>
        <color rgb="FFFCFCFF"/>
        <color rgb="FF63BE7B"/>
      </colorScale>
    </cfRule>
    <cfRule type="colorScale" priority="36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4">
    <cfRule type="colorScale" priority="3612">
      <colorScale>
        <cfvo type="min"/>
        <cfvo type="max"/>
        <color rgb="FFFCFCFF"/>
        <color rgb="FF63BE7B"/>
      </colorScale>
    </cfRule>
    <cfRule type="colorScale" priority="36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4">
    <cfRule type="colorScale" priority="3738">
      <colorScale>
        <cfvo type="min"/>
        <cfvo type="max"/>
        <color rgb="FFFCFCFF"/>
        <color rgb="FF63BE7B"/>
      </colorScale>
    </cfRule>
    <cfRule type="colorScale" priority="37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4">
    <cfRule type="cellIs" dxfId="2" priority="3614" operator="greaterThan">
      <formula>1</formula>
    </cfRule>
    <cfRule type="colorScale" priority="3615">
      <colorScale>
        <cfvo type="min"/>
        <cfvo type="max"/>
        <color rgb="FFFCFCFF"/>
        <color rgb="FF63BE7B"/>
      </colorScale>
    </cfRule>
    <cfRule type="colorScale" priority="3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4">
    <cfRule type="colorScale" priority="3617">
      <colorScale>
        <cfvo type="min"/>
        <cfvo type="max"/>
        <color rgb="FFFCFCFF"/>
        <color rgb="FF63BE7B"/>
      </colorScale>
    </cfRule>
    <cfRule type="colorScale" priority="36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4">
    <cfRule type="colorScale" priority="3619">
      <colorScale>
        <cfvo type="min"/>
        <cfvo type="max"/>
        <color rgb="FFFCFCFF"/>
        <color rgb="FF63BE7B"/>
      </colorScale>
    </cfRule>
    <cfRule type="colorScale" priority="36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4">
    <cfRule type="cellIs" dxfId="2" priority="3621" operator="greaterThan">
      <formula>1</formula>
    </cfRule>
    <cfRule type="colorScale" priority="3622">
      <colorScale>
        <cfvo type="min"/>
        <cfvo type="max"/>
        <color rgb="FFFCFCFF"/>
        <color rgb="FF63BE7B"/>
      </colorScale>
    </cfRule>
    <cfRule type="colorScale" priority="3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4">
    <cfRule type="colorScale" priority="3624">
      <colorScale>
        <cfvo type="min"/>
        <cfvo type="max"/>
        <color rgb="FFFCFCFF"/>
        <color rgb="FF63BE7B"/>
      </colorScale>
    </cfRule>
    <cfRule type="colorScale" priority="36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4">
    <cfRule type="colorScale" priority="3626">
      <colorScale>
        <cfvo type="min"/>
        <cfvo type="max"/>
        <color rgb="FFFCFCFF"/>
        <color rgb="FF63BE7B"/>
      </colorScale>
    </cfRule>
    <cfRule type="colorScale" priority="36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4">
    <cfRule type="cellIs" dxfId="2" priority="3628" operator="greaterThan">
      <formula>1</formula>
    </cfRule>
    <cfRule type="colorScale" priority="3629">
      <colorScale>
        <cfvo type="min"/>
        <cfvo type="max"/>
        <color rgb="FFFCFCFF"/>
        <color rgb="FF63BE7B"/>
      </colorScale>
    </cfRule>
    <cfRule type="colorScale" priority="3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4">
    <cfRule type="colorScale" priority="3631">
      <colorScale>
        <cfvo type="min"/>
        <cfvo type="max"/>
        <color rgb="FFFCFCFF"/>
        <color rgb="FF63BE7B"/>
      </colorScale>
    </cfRule>
    <cfRule type="colorScale" priority="36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4">
    <cfRule type="colorScale" priority="3633">
      <colorScale>
        <cfvo type="min"/>
        <cfvo type="max"/>
        <color rgb="FFFCFCFF"/>
        <color rgb="FF63BE7B"/>
      </colorScale>
    </cfRule>
    <cfRule type="colorScale" priority="3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4">
    <cfRule type="cellIs" dxfId="2" priority="3635" operator="greaterThan">
      <formula>1</formula>
    </cfRule>
    <cfRule type="colorScale" priority="3636">
      <colorScale>
        <cfvo type="min"/>
        <cfvo type="max"/>
        <color rgb="FFFCFCFF"/>
        <color rgb="FF63BE7B"/>
      </colorScale>
    </cfRule>
    <cfRule type="colorScale" priority="36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4">
    <cfRule type="colorScale" priority="3638">
      <colorScale>
        <cfvo type="min"/>
        <cfvo type="max"/>
        <color rgb="FFFCFCFF"/>
        <color rgb="FF63BE7B"/>
      </colorScale>
    </cfRule>
    <cfRule type="colorScale" priority="36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4">
    <cfRule type="colorScale" priority="3640">
      <colorScale>
        <cfvo type="min"/>
        <cfvo type="max"/>
        <color rgb="FFFCFCFF"/>
        <color rgb="FF63BE7B"/>
      </colorScale>
    </cfRule>
    <cfRule type="colorScale" priority="3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4">
    <cfRule type="cellIs" dxfId="2" priority="3642" operator="greaterThan">
      <formula>1</formula>
    </cfRule>
    <cfRule type="colorScale" priority="3643">
      <colorScale>
        <cfvo type="min"/>
        <cfvo type="max"/>
        <color rgb="FFFCFCFF"/>
        <color rgb="FF63BE7B"/>
      </colorScale>
    </cfRule>
    <cfRule type="colorScale" priority="36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4">
    <cfRule type="colorScale" priority="3645">
      <colorScale>
        <cfvo type="min"/>
        <cfvo type="max"/>
        <color rgb="FFFCFCFF"/>
        <color rgb="FF63BE7B"/>
      </colorScale>
    </cfRule>
    <cfRule type="colorScale" priority="36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4">
    <cfRule type="colorScale" priority="3647">
      <colorScale>
        <cfvo type="min"/>
        <cfvo type="max"/>
        <color rgb="FFFCFCFF"/>
        <color rgb="FF63BE7B"/>
      </colorScale>
    </cfRule>
    <cfRule type="colorScale" priority="3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4">
    <cfRule type="cellIs" dxfId="2" priority="3649" operator="greaterThan">
      <formula>1</formula>
    </cfRule>
    <cfRule type="colorScale" priority="3650">
      <colorScale>
        <cfvo type="min"/>
        <cfvo type="max"/>
        <color rgb="FFFCFCFF"/>
        <color rgb="FF63BE7B"/>
      </colorScale>
    </cfRule>
    <cfRule type="colorScale" priority="36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4">
    <cfRule type="colorScale" priority="3652">
      <colorScale>
        <cfvo type="min"/>
        <cfvo type="max"/>
        <color rgb="FFFCFCFF"/>
        <color rgb="FF63BE7B"/>
      </colorScale>
    </cfRule>
    <cfRule type="colorScale" priority="36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4">
    <cfRule type="colorScale" priority="3654">
      <colorScale>
        <cfvo type="min"/>
        <cfvo type="max"/>
        <color rgb="FFFCFCFF"/>
        <color rgb="FF63BE7B"/>
      </colorScale>
    </cfRule>
    <cfRule type="colorScale" priority="3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4">
    <cfRule type="cellIs" dxfId="2" priority="3656" operator="greaterThan">
      <formula>1</formula>
    </cfRule>
    <cfRule type="colorScale" priority="3657">
      <colorScale>
        <cfvo type="min"/>
        <cfvo type="max"/>
        <color rgb="FFFCFCFF"/>
        <color rgb="FF63BE7B"/>
      </colorScale>
    </cfRule>
    <cfRule type="colorScale" priority="36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4">
    <cfRule type="colorScale" priority="3659">
      <colorScale>
        <cfvo type="min"/>
        <cfvo type="max"/>
        <color rgb="FFFCFCFF"/>
        <color rgb="FF63BE7B"/>
      </colorScale>
    </cfRule>
    <cfRule type="colorScale" priority="36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4">
    <cfRule type="colorScale" priority="3661">
      <colorScale>
        <cfvo type="min"/>
        <cfvo type="max"/>
        <color rgb="FFFCFCFF"/>
        <color rgb="FF63BE7B"/>
      </colorScale>
    </cfRule>
    <cfRule type="colorScale" priority="3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4">
    <cfRule type="cellIs" dxfId="2" priority="3663" operator="greaterThan">
      <formula>1</formula>
    </cfRule>
    <cfRule type="colorScale" priority="3664">
      <colorScale>
        <cfvo type="min"/>
        <cfvo type="max"/>
        <color rgb="FFFCFCFF"/>
        <color rgb="FF63BE7B"/>
      </colorScale>
    </cfRule>
    <cfRule type="colorScale" priority="36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4">
    <cfRule type="colorScale" priority="3666">
      <colorScale>
        <cfvo type="min"/>
        <cfvo type="max"/>
        <color rgb="FFFCFCFF"/>
        <color rgb="FF63BE7B"/>
      </colorScale>
    </cfRule>
    <cfRule type="colorScale" priority="36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4">
    <cfRule type="colorScale" priority="3668">
      <colorScale>
        <cfvo type="min"/>
        <cfvo type="max"/>
        <color rgb="FFFCFCFF"/>
        <color rgb="FF63BE7B"/>
      </colorScale>
    </cfRule>
    <cfRule type="colorScale" priority="3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4">
    <cfRule type="cellIs" dxfId="2" priority="3670" operator="greaterThan">
      <formula>1</formula>
    </cfRule>
    <cfRule type="colorScale" priority="3671">
      <colorScale>
        <cfvo type="min"/>
        <cfvo type="max"/>
        <color rgb="FFFCFCFF"/>
        <color rgb="FF63BE7B"/>
      </colorScale>
    </cfRule>
    <cfRule type="colorScale" priority="36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4">
    <cfRule type="colorScale" priority="3673">
      <colorScale>
        <cfvo type="min"/>
        <cfvo type="max"/>
        <color rgb="FFFCFCFF"/>
        <color rgb="FF63BE7B"/>
      </colorScale>
    </cfRule>
    <cfRule type="colorScale" priority="36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4">
    <cfRule type="colorScale" priority="3675">
      <colorScale>
        <cfvo type="min"/>
        <cfvo type="max"/>
        <color rgb="FFFCFCFF"/>
        <color rgb="FF63BE7B"/>
      </colorScale>
    </cfRule>
    <cfRule type="colorScale" priority="3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4">
    <cfRule type="cellIs" dxfId="2" priority="3677" operator="greaterThan">
      <formula>1</formula>
    </cfRule>
    <cfRule type="colorScale" priority="3678">
      <colorScale>
        <cfvo type="min"/>
        <cfvo type="max"/>
        <color rgb="FFFCFCFF"/>
        <color rgb="FF63BE7B"/>
      </colorScale>
    </cfRule>
    <cfRule type="colorScale" priority="36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4">
    <cfRule type="colorScale" priority="3680">
      <colorScale>
        <cfvo type="min"/>
        <cfvo type="max"/>
        <color rgb="FFFCFCFF"/>
        <color rgb="FF63BE7B"/>
      </colorScale>
    </cfRule>
    <cfRule type="colorScale" priority="36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4">
    <cfRule type="colorScale" priority="3682">
      <colorScale>
        <cfvo type="min"/>
        <cfvo type="max"/>
        <color rgb="FFFCFCFF"/>
        <color rgb="FF63BE7B"/>
      </colorScale>
    </cfRule>
    <cfRule type="colorScale" priority="3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4">
    <cfRule type="cellIs" dxfId="2" priority="3684" operator="greaterThan">
      <formula>1</formula>
    </cfRule>
    <cfRule type="colorScale" priority="3685">
      <colorScale>
        <cfvo type="min"/>
        <cfvo type="max"/>
        <color rgb="FFFCFCFF"/>
        <color rgb="FF63BE7B"/>
      </colorScale>
    </cfRule>
    <cfRule type="colorScale" priority="36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4">
    <cfRule type="colorScale" priority="3687">
      <colorScale>
        <cfvo type="min"/>
        <cfvo type="max"/>
        <color rgb="FFFCFCFF"/>
        <color rgb="FF63BE7B"/>
      </colorScale>
    </cfRule>
    <cfRule type="colorScale" priority="36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4">
    <cfRule type="colorScale" priority="3689">
      <colorScale>
        <cfvo type="min"/>
        <cfvo type="max"/>
        <color rgb="FFFCFCFF"/>
        <color rgb="FF63BE7B"/>
      </colorScale>
    </cfRule>
    <cfRule type="colorScale" priority="36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4">
    <cfRule type="cellIs" dxfId="2" priority="3691" operator="greaterThan">
      <formula>1</formula>
    </cfRule>
    <cfRule type="colorScale" priority="3692">
      <colorScale>
        <cfvo type="min"/>
        <cfvo type="max"/>
        <color rgb="FFFCFCFF"/>
        <color rgb="FF63BE7B"/>
      </colorScale>
    </cfRule>
    <cfRule type="colorScale" priority="3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4">
    <cfRule type="colorScale" priority="3694">
      <colorScale>
        <cfvo type="min"/>
        <cfvo type="max"/>
        <color rgb="FFFCFCFF"/>
        <color rgb="FF63BE7B"/>
      </colorScale>
    </cfRule>
    <cfRule type="colorScale" priority="36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4">
    <cfRule type="colorScale" priority="3696">
      <colorScale>
        <cfvo type="min"/>
        <cfvo type="max"/>
        <color rgb="FFFCFCFF"/>
        <color rgb="FF63BE7B"/>
      </colorScale>
    </cfRule>
    <cfRule type="colorScale" priority="3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4">
    <cfRule type="cellIs" dxfId="2" priority="3698" operator="greaterThan">
      <formula>1</formula>
    </cfRule>
    <cfRule type="colorScale" priority="3699">
      <colorScale>
        <cfvo type="min"/>
        <cfvo type="max"/>
        <color rgb="FFFCFCFF"/>
        <color rgb="FF63BE7B"/>
      </colorScale>
    </cfRule>
    <cfRule type="colorScale" priority="37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4">
    <cfRule type="colorScale" priority="3701">
      <colorScale>
        <cfvo type="min"/>
        <cfvo type="max"/>
        <color rgb="FFFCFCFF"/>
        <color rgb="FF63BE7B"/>
      </colorScale>
    </cfRule>
    <cfRule type="colorScale" priority="3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4">
    <cfRule type="colorScale" priority="3703">
      <colorScale>
        <cfvo type="min"/>
        <cfvo type="max"/>
        <color rgb="FFFCFCFF"/>
        <color rgb="FF63BE7B"/>
      </colorScale>
    </cfRule>
    <cfRule type="colorScale" priority="3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4">
    <cfRule type="cellIs" dxfId="2" priority="3705" operator="greaterThan">
      <formula>1</formula>
    </cfRule>
    <cfRule type="colorScale" priority="3706">
      <colorScale>
        <cfvo type="min"/>
        <cfvo type="max"/>
        <color rgb="FFFCFCFF"/>
        <color rgb="FF63BE7B"/>
      </colorScale>
    </cfRule>
    <cfRule type="colorScale" priority="37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4">
    <cfRule type="colorScale" priority="3708">
      <colorScale>
        <cfvo type="min"/>
        <cfvo type="max"/>
        <color rgb="FFFCFCFF"/>
        <color rgb="FF63BE7B"/>
      </colorScale>
    </cfRule>
    <cfRule type="colorScale" priority="37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4">
    <cfRule type="colorScale" priority="3710">
      <colorScale>
        <cfvo type="min"/>
        <cfvo type="max"/>
        <color rgb="FFFCFCFF"/>
        <color rgb="FF63BE7B"/>
      </colorScale>
    </cfRule>
    <cfRule type="colorScale" priority="3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4">
    <cfRule type="cellIs" dxfId="2" priority="3712" operator="greaterThan">
      <formula>1</formula>
    </cfRule>
    <cfRule type="colorScale" priority="3713">
      <colorScale>
        <cfvo type="min"/>
        <cfvo type="max"/>
        <color rgb="FFFCFCFF"/>
        <color rgb="FF63BE7B"/>
      </colorScale>
    </cfRule>
    <cfRule type="colorScale" priority="3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4">
    <cfRule type="colorScale" priority="3715">
      <colorScale>
        <cfvo type="min"/>
        <cfvo type="max"/>
        <color rgb="FFFCFCFF"/>
        <color rgb="FF63BE7B"/>
      </colorScale>
    </cfRule>
    <cfRule type="colorScale" priority="3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4">
    <cfRule type="colorScale" priority="3717">
      <colorScale>
        <cfvo type="min"/>
        <cfvo type="max"/>
        <color rgb="FFFCFCFF"/>
        <color rgb="FF63BE7B"/>
      </colorScale>
    </cfRule>
    <cfRule type="colorScale" priority="37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4">
    <cfRule type="cellIs" dxfId="2" priority="3719" operator="greaterThan">
      <formula>1</formula>
    </cfRule>
    <cfRule type="colorScale" priority="3720">
      <colorScale>
        <cfvo type="min"/>
        <cfvo type="max"/>
        <color rgb="FFFCFCFF"/>
        <color rgb="FF63BE7B"/>
      </colorScale>
    </cfRule>
    <cfRule type="colorScale" priority="37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4">
    <cfRule type="colorScale" priority="3722">
      <colorScale>
        <cfvo type="min"/>
        <cfvo type="max"/>
        <color rgb="FFFCFCFF"/>
        <color rgb="FF63BE7B"/>
      </colorScale>
    </cfRule>
    <cfRule type="colorScale" priority="37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4">
    <cfRule type="colorScale" priority="3724">
      <colorScale>
        <cfvo type="min"/>
        <cfvo type="max"/>
        <color rgb="FFFCFCFF"/>
        <color rgb="FF63BE7B"/>
      </colorScale>
    </cfRule>
    <cfRule type="colorScale" priority="3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4">
    <cfRule type="cellIs" dxfId="2" priority="3726" operator="greaterThan">
      <formula>1</formula>
    </cfRule>
    <cfRule type="colorScale" priority="3727">
      <colorScale>
        <cfvo type="min"/>
        <cfvo type="max"/>
        <color rgb="FFFCFCFF"/>
        <color rgb="FF63BE7B"/>
      </colorScale>
    </cfRule>
    <cfRule type="colorScale" priority="37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4">
    <cfRule type="colorScale" priority="3729">
      <colorScale>
        <cfvo type="min"/>
        <cfvo type="max"/>
        <color rgb="FFFCFCFF"/>
        <color rgb="FF63BE7B"/>
      </colorScale>
    </cfRule>
    <cfRule type="colorScale" priority="37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4">
    <cfRule type="colorScale" priority="3731">
      <colorScale>
        <cfvo type="min"/>
        <cfvo type="max"/>
        <color rgb="FFFCFCFF"/>
        <color rgb="FF63BE7B"/>
      </colorScale>
    </cfRule>
    <cfRule type="colorScale" priority="37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4">
    <cfRule type="cellIs" dxfId="2" priority="3733" operator="greaterThan">
      <formula>1</formula>
    </cfRule>
    <cfRule type="colorScale" priority="3734">
      <colorScale>
        <cfvo type="min"/>
        <cfvo type="max"/>
        <color rgb="FFFCFCFF"/>
        <color rgb="FF63BE7B"/>
      </colorScale>
    </cfRule>
    <cfRule type="colorScale" priority="37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4:LB84">
    <cfRule type="cellIs" dxfId="2" priority="3441" operator="greaterThan">
      <formula>0.31</formula>
    </cfRule>
    <cfRule type="cellIs" dxfId="2" priority="3442" operator="greaterThan">
      <formula>0.31</formula>
    </cfRule>
    <cfRule type="cellIs" dxfId="2" priority="3443" operator="greaterThan">
      <formula>0.31</formula>
    </cfRule>
    <cfRule type="cellIs" dxfId="2" priority="3444" operator="greaterThan">
      <formula>0.3</formula>
    </cfRule>
    <cfRule type="cellIs" dxfId="2" priority="3445" operator="greaterThan">
      <formula>1</formula>
    </cfRule>
    <cfRule type="cellIs" dxfId="5" priority="3446" operator="equal">
      <formula>0</formula>
    </cfRule>
  </conditionalFormatting>
  <conditionalFormatting sqref="LH84:LI84">
    <cfRule type="containsText" dxfId="0" priority="3386" operator="between" text=" ">
      <formula>NOT(ISERROR(SEARCH(" ",LH84)))</formula>
    </cfRule>
    <cfRule type="containsText" dxfId="1" priority="3387" operator="between" text=" ">
      <formula>NOT(ISERROR(SEARCH(" ",LH84)))</formula>
    </cfRule>
  </conditionalFormatting>
  <conditionalFormatting sqref="LT84">
    <cfRule type="containsText" dxfId="0" priority="402" operator="between" text=" ">
      <formula>NOT(ISERROR(SEARCH(" ",LT84)))</formula>
    </cfRule>
    <cfRule type="containsText" dxfId="1" priority="403" operator="between" text=" ">
      <formula>NOT(ISERROR(SEARCH(" ",LT84)))</formula>
    </cfRule>
  </conditionalFormatting>
  <conditionalFormatting sqref="LU84">
    <cfRule type="containsText" dxfId="0" priority="330" operator="between" text=" ">
      <formula>NOT(ISERROR(SEARCH(" ",LU84)))</formula>
    </cfRule>
    <cfRule type="containsText" dxfId="1" priority="331" operator="between" text=" ">
      <formula>NOT(ISERROR(SEARCH(" ",LU84)))</formula>
    </cfRule>
  </conditionalFormatting>
  <conditionalFormatting sqref="LV84:LX84">
    <cfRule type="containsText" dxfId="0" priority="286" operator="between" text=" ">
      <formula>NOT(ISERROR(SEARCH(" ",LV84)))</formula>
    </cfRule>
    <cfRule type="containsText" dxfId="1" priority="287" operator="between" text=" ">
      <formula>NOT(ISERROR(SEARCH(" ",LV84)))</formula>
    </cfRule>
  </conditionalFormatting>
  <conditionalFormatting sqref="MX84">
    <cfRule type="containsText" dxfId="0" priority="400" operator="between" text=" ">
      <formula>NOT(ISERROR(SEARCH(" ",MX84)))</formula>
    </cfRule>
    <cfRule type="containsText" dxfId="1" priority="401" operator="between" text=" ">
      <formula>NOT(ISERROR(SEARCH(" ",MX84)))</formula>
    </cfRule>
  </conditionalFormatting>
  <conditionalFormatting sqref="MY84">
    <cfRule type="containsText" dxfId="0" priority="328" operator="between" text=" ">
      <formula>NOT(ISERROR(SEARCH(" ",MY84)))</formula>
    </cfRule>
    <cfRule type="containsText" dxfId="1" priority="329" operator="between" text=" ">
      <formula>NOT(ISERROR(SEARCH(" ",MY84)))</formula>
    </cfRule>
  </conditionalFormatting>
  <conditionalFormatting sqref="MZ84:NB84">
    <cfRule type="containsText" dxfId="0" priority="284" operator="between" text=" ">
      <formula>NOT(ISERROR(SEARCH(" ",MZ84)))</formula>
    </cfRule>
    <cfRule type="containsText" dxfId="1" priority="285" operator="between" text=" ">
      <formula>NOT(ISERROR(SEARCH(" ",MZ84)))</formula>
    </cfRule>
  </conditionalFormatting>
  <conditionalFormatting sqref="NC84">
    <cfRule type="containsText" dxfId="0" priority="398" operator="between" text=" ">
      <formula>NOT(ISERROR(SEARCH(" ",NC84)))</formula>
    </cfRule>
    <cfRule type="containsText" dxfId="1" priority="399" operator="between" text=" ">
      <formula>NOT(ISERROR(SEARCH(" ",NC84)))</formula>
    </cfRule>
  </conditionalFormatting>
  <conditionalFormatting sqref="ND84">
    <cfRule type="containsText" dxfId="0" priority="248" operator="between" text=" ">
      <formula>NOT(ISERROR(SEARCH(" ",ND84)))</formula>
    </cfRule>
    <cfRule type="containsText" dxfId="1" priority="249" operator="between" text=" ">
      <formula>NOT(ISERROR(SEARCH(" ",ND84)))</formula>
    </cfRule>
  </conditionalFormatting>
  <conditionalFormatting sqref="NE84">
    <cfRule type="containsText" dxfId="0" priority="224" operator="between" text=" ">
      <formula>NOT(ISERROR(SEARCH(" ",NE84)))</formula>
    </cfRule>
    <cfRule type="containsText" dxfId="1" priority="225" operator="between" text=" ">
      <formula>NOT(ISERROR(SEARCH(" ",NE84)))</formula>
    </cfRule>
  </conditionalFormatting>
  <conditionalFormatting sqref="NF84">
    <cfRule type="containsText" dxfId="0" priority="200" operator="between" text=" ">
      <formula>NOT(ISERROR(SEARCH(" ",NF84)))</formula>
    </cfRule>
    <cfRule type="containsText" dxfId="1" priority="201" operator="between" text=" ">
      <formula>NOT(ISERROR(SEARCH(" ",NF84)))</formula>
    </cfRule>
  </conditionalFormatting>
  <conditionalFormatting sqref="C85">
    <cfRule type="colorScale" priority="30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5">
    <cfRule type="containsText" dxfId="0" priority="3023" operator="between" text=" ">
      <formula>NOT(ISERROR(SEARCH(" ",R85)))</formula>
    </cfRule>
    <cfRule type="containsText" dxfId="1" priority="3024" operator="between" text=" ">
      <formula>NOT(ISERROR(SEARCH(" ",R85)))</formula>
    </cfRule>
  </conditionalFormatting>
  <conditionalFormatting sqref="X85">
    <cfRule type="colorScale" priority="3056">
      <colorScale>
        <cfvo type="min"/>
        <cfvo type="max"/>
        <color rgb="FFFCFCFF"/>
        <color rgb="FF63BE7B"/>
      </colorScale>
    </cfRule>
    <cfRule type="colorScale" priority="30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5">
    <cfRule type="cellIs" dxfId="2" priority="3366" operator="equal">
      <formula>0</formula>
    </cfRule>
    <cfRule type="cellIs" dxfId="2" priority="3367" operator="greaterThan">
      <formula>1</formula>
    </cfRule>
    <cfRule type="containsText" dxfId="0" priority="3368" operator="between" text=" ">
      <formula>NOT(ISERROR(SEARCH(" ",AH85)))</formula>
    </cfRule>
    <cfRule type="containsText" dxfId="1" priority="3369" operator="between" text=" ">
      <formula>NOT(ISERROR(SEARCH(" ",AH85)))</formula>
    </cfRule>
  </conditionalFormatting>
  <conditionalFormatting sqref="AI85">
    <cfRule type="cellIs" dxfId="2" priority="3049" operator="equal">
      <formula>0</formula>
    </cfRule>
    <cfRule type="cellIs" dxfId="2" priority="3050" operator="greaterThan">
      <formula>1</formula>
    </cfRule>
    <cfRule type="containsText" dxfId="0" priority="3051" operator="between" text=" ">
      <formula>NOT(ISERROR(SEARCH(" ",AI85)))</formula>
    </cfRule>
    <cfRule type="containsText" dxfId="1" priority="3052" operator="between" text=" ">
      <formula>NOT(ISERROR(SEARCH(" ",AI85)))</formula>
    </cfRule>
  </conditionalFormatting>
  <conditionalFormatting sqref="AJ85:AL85">
    <cfRule type="cellIs" dxfId="4" priority="3044" operator="equal">
      <formula>0</formula>
    </cfRule>
    <cfRule type="cellIs" dxfId="2" priority="3045" operator="equal">
      <formula>0</formula>
    </cfRule>
    <cfRule type="cellIs" dxfId="2" priority="3046" operator="greaterThan">
      <formula>1</formula>
    </cfRule>
    <cfRule type="containsText" dxfId="0" priority="3047" operator="between" text=" ">
      <formula>NOT(ISERROR(SEARCH(" ",AJ85)))</formula>
    </cfRule>
    <cfRule type="containsText" dxfId="1" priority="3048" operator="between" text=" ">
      <formula>NOT(ISERROR(SEARCH(" ",AJ85)))</formula>
    </cfRule>
  </conditionalFormatting>
  <conditionalFormatting sqref="AT85">
    <cfRule type="containsText" dxfId="0" priority="3372" operator="between" text=" ">
      <formula>NOT(ISERROR(SEARCH(" ",AT85)))</formula>
    </cfRule>
    <cfRule type="containsText" dxfId="1" priority="3373" operator="between" text=" ">
      <formula>NOT(ISERROR(SEARCH(" ",AT85)))</formula>
    </cfRule>
  </conditionalFormatting>
  <conditionalFormatting sqref="AU85">
    <cfRule type="cellIs" dxfId="4" priority="721" operator="equal">
      <formula>0</formula>
    </cfRule>
    <cfRule type="containsText" dxfId="0" priority="722" operator="between" text=" ">
      <formula>NOT(ISERROR(SEARCH(" ",AU85)))</formula>
    </cfRule>
    <cfRule type="containsText" dxfId="1" priority="723" operator="between" text=" ">
      <formula>NOT(ISERROR(SEARCH(" ",AU85)))</formula>
    </cfRule>
  </conditionalFormatting>
  <conditionalFormatting sqref="AV85">
    <cfRule type="cellIs" dxfId="4" priority="3076" operator="equal">
      <formula>0</formula>
    </cfRule>
    <cfRule type="containsText" dxfId="0" priority="3079" operator="between" text=" ">
      <formula>NOT(ISERROR(SEARCH(" ",AV85)))</formula>
    </cfRule>
    <cfRule type="containsText" dxfId="1" priority="3080" operator="between" text=" ">
      <formula>NOT(ISERROR(SEARCH(" ",AV85)))</formula>
    </cfRule>
  </conditionalFormatting>
  <conditionalFormatting sqref="AW85">
    <cfRule type="cellIs" dxfId="2" priority="3061" operator="greaterThan">
      <formula>1</formula>
    </cfRule>
    <cfRule type="containsText" dxfId="0" priority="3062" operator="between" text=" ">
      <formula>NOT(ISERROR(SEARCH(" ",AW85)))</formula>
    </cfRule>
    <cfRule type="containsText" dxfId="1" priority="3063" operator="between" text=" ">
      <formula>NOT(ISERROR(SEARCH(" ",AW85)))</formula>
    </cfRule>
  </conditionalFormatting>
  <conditionalFormatting sqref="AX85">
    <cfRule type="containsText" dxfId="0" priority="3040" operator="between" text=" ">
      <formula>NOT(ISERROR(SEARCH(" ",AX85)))</formula>
    </cfRule>
    <cfRule type="containsText" dxfId="1" priority="3041" operator="between" text=" ">
      <formula>NOT(ISERROR(SEARCH(" ",AX85)))</formula>
    </cfRule>
  </conditionalFormatting>
  <conditionalFormatting sqref="BA85">
    <cfRule type="containsText" dxfId="0" priority="1039" operator="between" text=" ">
      <formula>NOT(ISERROR(SEARCH(" ",BA85)))</formula>
    </cfRule>
    <cfRule type="containsText" dxfId="1" priority="1040" operator="between" text=" ">
      <formula>NOT(ISERROR(SEARCH(" ",BA85)))</formula>
    </cfRule>
  </conditionalFormatting>
  <conditionalFormatting sqref="BB85">
    <cfRule type="containsText" dxfId="0" priority="3370" operator="between" text=" ">
      <formula>NOT(ISERROR(SEARCH(" ",BB85)))</formula>
    </cfRule>
    <cfRule type="containsText" dxfId="1" priority="3371" operator="between" text=" ">
      <formula>NOT(ISERROR(SEARCH(" ",BB85)))</formula>
    </cfRule>
  </conditionalFormatting>
  <conditionalFormatting sqref="BC85">
    <cfRule type="containsText" dxfId="0" priority="3361" operator="between" text=" ">
      <formula>NOT(ISERROR(SEARCH(" ",BC85)))</formula>
    </cfRule>
    <cfRule type="containsText" dxfId="1" priority="3362" operator="between" text=" ">
      <formula>NOT(ISERROR(SEARCH(" ",BC85)))</formula>
    </cfRule>
  </conditionalFormatting>
  <conditionalFormatting sqref="BI85">
    <cfRule type="containsText" dxfId="0" priority="3018" operator="between" text=" ">
      <formula>NOT(ISERROR(SEARCH(" ",BI85)))</formula>
    </cfRule>
    <cfRule type="containsText" dxfId="1" priority="3019" operator="between" text=" ">
      <formula>NOT(ISERROR(SEARCH(" ",BI85)))</formula>
    </cfRule>
  </conditionalFormatting>
  <conditionalFormatting sqref="BJ85">
    <cfRule type="containsText" dxfId="0" priority="3030" operator="between" text=" ">
      <formula>NOT(ISERROR(SEARCH(" ",BJ85)))</formula>
    </cfRule>
    <cfRule type="containsText" dxfId="1" priority="3031" operator="between" text=" ">
      <formula>NOT(ISERROR(SEARCH(" ",BJ85)))</formula>
    </cfRule>
  </conditionalFormatting>
  <conditionalFormatting sqref="BL85">
    <cfRule type="containsText" dxfId="0" priority="3028" operator="between" text=" ">
      <formula>NOT(ISERROR(SEARCH(" ",BL85)))</formula>
    </cfRule>
    <cfRule type="containsText" dxfId="1" priority="3029" operator="between" text=" ">
      <formula>NOT(ISERROR(SEARCH(" ",BL85)))</formula>
    </cfRule>
  </conditionalFormatting>
  <conditionalFormatting sqref="BM85">
    <cfRule type="containsText" dxfId="0" priority="3374" operator="between" text=" ">
      <formula>NOT(ISERROR(SEARCH(" ",BM85)))</formula>
    </cfRule>
    <cfRule type="containsText" dxfId="1" priority="3375" operator="between" text=" ">
      <formula>NOT(ISERROR(SEARCH(" ",BM85)))</formula>
    </cfRule>
  </conditionalFormatting>
  <conditionalFormatting sqref="BN85:BP85">
    <cfRule type="containsText" dxfId="0" priority="3032" operator="between" text=" ">
      <formula>NOT(ISERROR(SEARCH(" ",BN85)))</formula>
    </cfRule>
    <cfRule type="containsText" dxfId="1" priority="3033" operator="between" text=" ">
      <formula>NOT(ISERROR(SEARCH(" ",BN85)))</formula>
    </cfRule>
  </conditionalFormatting>
  <conditionalFormatting sqref="BS85">
    <cfRule type="duplicateValues" dxfId="6" priority="3020"/>
    <cfRule type="containsText" dxfId="0" priority="3021" operator="between" text=" ">
      <formula>NOT(ISERROR(SEARCH(" ",BS85)))</formula>
    </cfRule>
    <cfRule type="containsText" dxfId="1" priority="3022" operator="between" text=" ">
      <formula>NOT(ISERROR(SEARCH(" ",BS85)))</formula>
    </cfRule>
  </conditionalFormatting>
  <conditionalFormatting sqref="BT85:BV85">
    <cfRule type="containsText" dxfId="0" priority="3058" operator="between" text=" ">
      <formula>NOT(ISERROR(SEARCH(" ",BT85)))</formula>
    </cfRule>
    <cfRule type="containsText" dxfId="1" priority="3059" operator="between" text=" ">
      <formula>NOT(ISERROR(SEARCH(" ",BT85)))</formula>
    </cfRule>
  </conditionalFormatting>
  <conditionalFormatting sqref="BX85">
    <cfRule type="containsText" dxfId="0" priority="3014" operator="between" text=" ">
      <formula>NOT(ISERROR(SEARCH(" ",BX85)))</formula>
    </cfRule>
    <cfRule type="containsText" dxfId="1" priority="3015" operator="between" text=" ">
      <formula>NOT(ISERROR(SEARCH(" ",BX85)))</formula>
    </cfRule>
  </conditionalFormatting>
  <conditionalFormatting sqref="BY85">
    <cfRule type="containsText" dxfId="0" priority="3083" operator="between" text=" ">
      <formula>NOT(ISERROR(SEARCH(" ",BY85)))</formula>
    </cfRule>
    <cfRule type="containsText" dxfId="1" priority="3084" operator="between" text=" ">
      <formula>NOT(ISERROR(SEARCH(" ",BY85)))</formula>
    </cfRule>
  </conditionalFormatting>
  <conditionalFormatting sqref="CA85:CB85">
    <cfRule type="containsText" dxfId="0" priority="3035" operator="between" text=" ">
      <formula>NOT(ISERROR(SEARCH(" ",CA85)))</formula>
    </cfRule>
  </conditionalFormatting>
  <conditionalFormatting sqref="CC85">
    <cfRule type="containsText" dxfId="0" priority="1054" operator="between" text=" ">
      <formula>NOT(ISERROR(SEARCH(" ",CC85)))</formula>
    </cfRule>
  </conditionalFormatting>
  <conditionalFormatting sqref="CD85">
    <cfRule type="containsText" dxfId="0" priority="1053" operator="between" text=" ">
      <formula>NOT(ISERROR(SEARCH(" ",CD85)))</formula>
    </cfRule>
  </conditionalFormatting>
  <conditionalFormatting sqref="CE85">
    <cfRule type="containsText" dxfId="0" priority="1065" operator="between" text=" ">
      <formula>NOT(ISERROR(SEARCH(" ",CE85)))</formula>
    </cfRule>
  </conditionalFormatting>
  <conditionalFormatting sqref="CF85">
    <cfRule type="containsText" dxfId="0" priority="3034" operator="between" text=" ">
      <formula>NOT(ISERROR(SEARCH(" ",CF85)))</formula>
    </cfRule>
  </conditionalFormatting>
  <conditionalFormatting sqref="CG85">
    <cfRule type="containsText" dxfId="0" priority="3364" operator="between" text=" ">
      <formula>NOT(ISERROR(SEARCH(" ",CG85)))</formula>
    </cfRule>
  </conditionalFormatting>
  <conditionalFormatting sqref="CJ85:CN85">
    <cfRule type="containsText" dxfId="0" priority="3043" operator="between" text=" ">
      <formula>NOT(ISERROR(SEARCH(" ",CJ85)))</formula>
    </cfRule>
  </conditionalFormatting>
  <conditionalFormatting sqref="CO85">
    <cfRule type="containsText" dxfId="0" priority="600" operator="between" text=" ">
      <formula>NOT(ISERROR(SEARCH(" ",CO85)))</formula>
    </cfRule>
  </conditionalFormatting>
  <conditionalFormatting sqref="CP85">
    <cfRule type="containsText" dxfId="0" priority="45" operator="between" text=" ">
      <formula>NOT(ISERROR(SEARCH(" ",CP85)))</formula>
    </cfRule>
  </conditionalFormatting>
  <conditionalFormatting sqref="CQ85">
    <cfRule type="containsText" dxfId="0" priority="552" operator="between" text=" ">
      <formula>NOT(ISERROR(SEARCH(" ",CQ85)))</formula>
    </cfRule>
    <cfRule type="containsText" dxfId="1" priority="553" operator="between" text=" ">
      <formula>NOT(ISERROR(SEARCH(" ",CQ85)))</formula>
    </cfRule>
  </conditionalFormatting>
  <conditionalFormatting sqref="CR85">
    <cfRule type="containsText" dxfId="0" priority="737" operator="between" text=" ">
      <formula>NOT(ISERROR(SEARCH(" ",CR85)))</formula>
    </cfRule>
  </conditionalFormatting>
  <conditionalFormatting sqref="CS85">
    <cfRule type="cellIs" dxfId="2" priority="3025" operator="equal">
      <formula>1</formula>
    </cfRule>
    <cfRule type="cellIs" dxfId="2" priority="3026" operator="equal">
      <formula>1</formula>
    </cfRule>
  </conditionalFormatting>
  <conditionalFormatting sqref="CW85:CZ85">
    <cfRule type="cellIs" dxfId="2" priority="893" operator="equal">
      <formula>1</formula>
    </cfRule>
  </conditionalFormatting>
  <conditionalFormatting sqref="DB85:DE85">
    <cfRule type="cellIs" dxfId="2" priority="892" operator="equal">
      <formula>1</formula>
    </cfRule>
  </conditionalFormatting>
  <conditionalFormatting sqref="DG85:DI85">
    <cfRule type="cellIs" dxfId="2" priority="889" operator="equal">
      <formula>1</formula>
    </cfRule>
  </conditionalFormatting>
  <conditionalFormatting sqref="DJ85">
    <cfRule type="cellIs" dxfId="2" priority="891" operator="equal">
      <formula>1</formula>
    </cfRule>
  </conditionalFormatting>
  <conditionalFormatting sqref="DL85:DO85">
    <cfRule type="cellIs" dxfId="2" priority="890" operator="equal">
      <formula>1</formula>
    </cfRule>
  </conditionalFormatting>
  <conditionalFormatting sqref="DQ85:DS85">
    <cfRule type="cellIs" dxfId="2" priority="814" operator="equal">
      <formula>1</formula>
    </cfRule>
  </conditionalFormatting>
  <conditionalFormatting sqref="DT85">
    <cfRule type="cellIs" dxfId="2" priority="813" operator="equal">
      <formula>1</formula>
    </cfRule>
  </conditionalFormatting>
  <conditionalFormatting sqref="DU85">
    <cfRule type="cellIs" dxfId="2" priority="3363" operator="equal">
      <formula>1</formula>
    </cfRule>
  </conditionalFormatting>
  <conditionalFormatting sqref="DV85">
    <cfRule type="containsText" dxfId="0" priority="3010" operator="between" text=" ">
      <formula>NOT(ISERROR(SEARCH(" ",DV85)))</formula>
    </cfRule>
    <cfRule type="containsText" dxfId="1" priority="3011" operator="between" text=" ">
      <formula>NOT(ISERROR(SEARCH(" ",DV85)))</formula>
    </cfRule>
    <cfRule type="containsText" dxfId="0" priority="3012" operator="between" text=" ">
      <formula>NOT(ISERROR(SEARCH(" ",DV85)))</formula>
    </cfRule>
    <cfRule type="containsText" dxfId="1" priority="3013" operator="between" text=" ">
      <formula>NOT(ISERROR(SEARCH(" ",DV85)))</formula>
    </cfRule>
  </conditionalFormatting>
  <conditionalFormatting sqref="DW85">
    <cfRule type="containsText" dxfId="0" priority="3006" operator="between" text=" ">
      <formula>NOT(ISERROR(SEARCH(" ",DW85)))</formula>
    </cfRule>
    <cfRule type="containsText" dxfId="1" priority="3007" operator="between" text=" ">
      <formula>NOT(ISERROR(SEARCH(" ",DW85)))</formula>
    </cfRule>
    <cfRule type="containsText" dxfId="0" priority="3008" operator="between" text=" ">
      <formula>NOT(ISERROR(SEARCH(" ",DW85)))</formula>
    </cfRule>
    <cfRule type="containsText" dxfId="1" priority="3009" operator="between" text=" ">
      <formula>NOT(ISERROR(SEARCH(" ",DW85)))</formula>
    </cfRule>
  </conditionalFormatting>
  <conditionalFormatting sqref="DX85">
    <cfRule type="containsText" dxfId="0" priority="3036" operator="between" text=" ">
      <formula>NOT(ISERROR(SEARCH(" ",DX85)))</formula>
    </cfRule>
    <cfRule type="containsText" dxfId="1" priority="3037" operator="between" text=" ">
      <formula>NOT(ISERROR(SEARCH(" ",DX85)))</formula>
    </cfRule>
    <cfRule type="containsText" dxfId="0" priority="3038" operator="between" text=" ">
      <formula>NOT(ISERROR(SEARCH(" ",DX85)))</formula>
    </cfRule>
    <cfRule type="containsText" dxfId="1" priority="3039" operator="between" text=" ">
      <formula>NOT(ISERROR(SEARCH(" ",DX85)))</formula>
    </cfRule>
  </conditionalFormatting>
  <conditionalFormatting sqref="EA85:EJ85">
    <cfRule type="containsText" dxfId="0" priority="3077" operator="between" text=" ">
      <formula>NOT(ISERROR(SEARCH(" ",EA85)))</formula>
    </cfRule>
    <cfRule type="containsText" dxfId="1" priority="3078" operator="between" text=" ">
      <formula>NOT(ISERROR(SEARCH(" ",EA85)))</formula>
    </cfRule>
  </conditionalFormatting>
  <conditionalFormatting sqref="EL85">
    <cfRule type="cellIs" dxfId="2" priority="3042" operator="equal">
      <formula>0</formula>
    </cfRule>
    <cfRule type="containsText" dxfId="0" priority="3072" operator="between" text=" ">
      <formula>NOT(ISERROR(SEARCH(" ",EL85)))</formula>
    </cfRule>
    <cfRule type="containsText" dxfId="1" priority="3073" operator="between" text=" ">
      <formula>NOT(ISERROR(SEARCH(" ",EL85)))</formula>
    </cfRule>
  </conditionalFormatting>
  <conditionalFormatting sqref="FG85">
    <cfRule type="cellIs" dxfId="2" priority="3085" operator="greaterThan">
      <formula>1</formula>
    </cfRule>
    <cfRule type="colorScale" priority="3086">
      <colorScale>
        <cfvo type="min"/>
        <cfvo type="max"/>
        <color rgb="FFFCFCFF"/>
        <color rgb="FF63BE7B"/>
      </colorScale>
    </cfRule>
    <cfRule type="colorScale" priority="30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5">
    <cfRule type="colorScale" priority="3074">
      <colorScale>
        <cfvo type="min"/>
        <cfvo type="max"/>
        <color rgb="FFFCFCFF"/>
        <color rgb="FF63BE7B"/>
      </colorScale>
    </cfRule>
    <cfRule type="colorScale" priority="30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5:FJ85">
    <cfRule type="colorScale" priority="3088">
      <colorScale>
        <cfvo type="min"/>
        <cfvo type="max"/>
        <color rgb="FFFCFCFF"/>
        <color rgb="FF63BE7B"/>
      </colorScale>
    </cfRule>
    <cfRule type="colorScale" priority="30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5">
    <cfRule type="colorScale" priority="3090">
      <colorScale>
        <cfvo type="min"/>
        <cfvo type="max"/>
        <color rgb="FFFCFCFF"/>
        <color rgb="FF63BE7B"/>
      </colorScale>
    </cfRule>
    <cfRule type="colorScale" priority="30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5">
    <cfRule type="colorScale" priority="3357">
      <colorScale>
        <cfvo type="min"/>
        <cfvo type="max"/>
        <color rgb="FFFCFCFF"/>
        <color rgb="FF63BE7B"/>
      </colorScale>
    </cfRule>
    <cfRule type="colorScale" priority="3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5">
    <cfRule type="cellIs" dxfId="2" priority="3092" operator="greaterThan">
      <formula>1</formula>
    </cfRule>
    <cfRule type="colorScale" priority="3093">
      <colorScale>
        <cfvo type="min"/>
        <cfvo type="max"/>
        <color rgb="FFFCFCFF"/>
        <color rgb="FF63BE7B"/>
      </colorScale>
    </cfRule>
    <cfRule type="colorScale" priority="30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5">
    <cfRule type="colorScale" priority="3095">
      <colorScale>
        <cfvo type="min"/>
        <cfvo type="max"/>
        <color rgb="FFFCFCFF"/>
        <color rgb="FF63BE7B"/>
      </colorScale>
    </cfRule>
    <cfRule type="colorScale" priority="30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5">
    <cfRule type="colorScale" priority="3353">
      <colorScale>
        <cfvo type="min"/>
        <cfvo type="max"/>
        <color rgb="FFFCFCFF"/>
        <color rgb="FF63BE7B"/>
      </colorScale>
    </cfRule>
    <cfRule type="colorScale" priority="3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5">
    <cfRule type="cellIs" dxfId="2" priority="3097" operator="greaterThan">
      <formula>1</formula>
    </cfRule>
    <cfRule type="colorScale" priority="3098">
      <colorScale>
        <cfvo type="min"/>
        <cfvo type="max"/>
        <color rgb="FFFCFCFF"/>
        <color rgb="FF63BE7B"/>
      </colorScale>
    </cfRule>
    <cfRule type="colorScale" priority="30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5">
    <cfRule type="colorScale" priority="3100">
      <colorScale>
        <cfvo type="min"/>
        <cfvo type="max"/>
        <color rgb="FFFCFCFF"/>
        <color rgb="FF63BE7B"/>
      </colorScale>
    </cfRule>
    <cfRule type="colorScale" priority="3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5">
    <cfRule type="colorScale" priority="3102">
      <colorScale>
        <cfvo type="min"/>
        <cfvo type="max"/>
        <color rgb="FFFCFCFF"/>
        <color rgb="FF63BE7B"/>
      </colorScale>
    </cfRule>
    <cfRule type="colorScale" priority="3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5">
    <cfRule type="cellIs" dxfId="2" priority="3104" operator="greaterThan">
      <formula>1</formula>
    </cfRule>
    <cfRule type="colorScale" priority="3105">
      <colorScale>
        <cfvo type="min"/>
        <cfvo type="max"/>
        <color rgb="FFFCFCFF"/>
        <color rgb="FF63BE7B"/>
      </colorScale>
    </cfRule>
    <cfRule type="colorScale" priority="31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5">
    <cfRule type="colorScale" priority="3107">
      <colorScale>
        <cfvo type="min"/>
        <cfvo type="max"/>
        <color rgb="FFFCFCFF"/>
        <color rgb="FF63BE7B"/>
      </colorScale>
    </cfRule>
    <cfRule type="colorScale" priority="3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5">
    <cfRule type="colorScale" priority="3109">
      <colorScale>
        <cfvo type="min"/>
        <cfvo type="max"/>
        <color rgb="FFFCFCFF"/>
        <color rgb="FF63BE7B"/>
      </colorScale>
    </cfRule>
    <cfRule type="colorScale" priority="3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5">
    <cfRule type="cellIs" dxfId="2" priority="3111" operator="greaterThan">
      <formula>1</formula>
    </cfRule>
    <cfRule type="colorScale" priority="3112">
      <colorScale>
        <cfvo type="min"/>
        <cfvo type="max"/>
        <color rgb="FFFCFCFF"/>
        <color rgb="FF63BE7B"/>
      </colorScale>
    </cfRule>
    <cfRule type="colorScale" priority="31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5">
    <cfRule type="colorScale" priority="3114">
      <colorScale>
        <cfvo type="min"/>
        <cfvo type="max"/>
        <color rgb="FFFCFCFF"/>
        <color rgb="FF63BE7B"/>
      </colorScale>
    </cfRule>
    <cfRule type="colorScale" priority="3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5">
    <cfRule type="colorScale" priority="3116">
      <colorScale>
        <cfvo type="min"/>
        <cfvo type="max"/>
        <color rgb="FFFCFCFF"/>
        <color rgb="FF63BE7B"/>
      </colorScale>
    </cfRule>
    <cfRule type="colorScale" priority="3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5">
    <cfRule type="cellIs" dxfId="2" priority="3118" operator="greaterThan">
      <formula>1</formula>
    </cfRule>
    <cfRule type="colorScale" priority="3119">
      <colorScale>
        <cfvo type="min"/>
        <cfvo type="max"/>
        <color rgb="FFFCFCFF"/>
        <color rgb="FF63BE7B"/>
      </colorScale>
    </cfRule>
    <cfRule type="colorScale" priority="31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5">
    <cfRule type="colorScale" priority="3121">
      <colorScale>
        <cfvo type="min"/>
        <cfvo type="max"/>
        <color rgb="FFFCFCFF"/>
        <color rgb="FF63BE7B"/>
      </colorScale>
    </cfRule>
    <cfRule type="colorScale" priority="31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5">
    <cfRule type="colorScale" priority="3123">
      <colorScale>
        <cfvo type="min"/>
        <cfvo type="max"/>
        <color rgb="FFFCFCFF"/>
        <color rgb="FF63BE7B"/>
      </colorScale>
    </cfRule>
    <cfRule type="colorScale" priority="3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5">
    <cfRule type="cellIs" dxfId="2" priority="3125" operator="greaterThan">
      <formula>1</formula>
    </cfRule>
    <cfRule type="colorScale" priority="3126">
      <colorScale>
        <cfvo type="min"/>
        <cfvo type="max"/>
        <color rgb="FFFCFCFF"/>
        <color rgb="FF63BE7B"/>
      </colorScale>
    </cfRule>
    <cfRule type="colorScale" priority="31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5">
    <cfRule type="colorScale" priority="3128">
      <colorScale>
        <cfvo type="min"/>
        <cfvo type="max"/>
        <color rgb="FFFCFCFF"/>
        <color rgb="FF63BE7B"/>
      </colorScale>
    </cfRule>
    <cfRule type="colorScale" priority="31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5">
    <cfRule type="colorScale" priority="3130">
      <colorScale>
        <cfvo type="min"/>
        <cfvo type="max"/>
        <color rgb="FFFCFCFF"/>
        <color rgb="FF63BE7B"/>
      </colorScale>
    </cfRule>
    <cfRule type="colorScale" priority="31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5">
    <cfRule type="cellIs" dxfId="2" priority="3132" operator="greaterThan">
      <formula>1</formula>
    </cfRule>
    <cfRule type="colorScale" priority="3133">
      <colorScale>
        <cfvo type="min"/>
        <cfvo type="max"/>
        <color rgb="FFFCFCFF"/>
        <color rgb="FF63BE7B"/>
      </colorScale>
    </cfRule>
    <cfRule type="colorScale" priority="31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5">
    <cfRule type="colorScale" priority="3135">
      <colorScale>
        <cfvo type="min"/>
        <cfvo type="max"/>
        <color rgb="FFFCFCFF"/>
        <color rgb="FF63BE7B"/>
      </colorScale>
    </cfRule>
    <cfRule type="colorScale" priority="31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5">
    <cfRule type="colorScale" priority="3137">
      <colorScale>
        <cfvo type="min"/>
        <cfvo type="max"/>
        <color rgb="FFFCFCFF"/>
        <color rgb="FF63BE7B"/>
      </colorScale>
    </cfRule>
    <cfRule type="colorScale" priority="31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5">
    <cfRule type="cellIs" dxfId="2" priority="3139" operator="greaterThan">
      <formula>1</formula>
    </cfRule>
    <cfRule type="colorScale" priority="3140">
      <colorScale>
        <cfvo type="min"/>
        <cfvo type="max"/>
        <color rgb="FFFCFCFF"/>
        <color rgb="FF63BE7B"/>
      </colorScale>
    </cfRule>
    <cfRule type="colorScale" priority="31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5">
    <cfRule type="colorScale" priority="3142">
      <colorScale>
        <cfvo type="min"/>
        <cfvo type="max"/>
        <color rgb="FFFCFCFF"/>
        <color rgb="FF63BE7B"/>
      </colorScale>
    </cfRule>
    <cfRule type="colorScale" priority="3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5">
    <cfRule type="colorScale" priority="3144">
      <colorScale>
        <cfvo type="min"/>
        <cfvo type="max"/>
        <color rgb="FFFCFCFF"/>
        <color rgb="FF63BE7B"/>
      </colorScale>
    </cfRule>
    <cfRule type="colorScale" priority="31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5">
    <cfRule type="cellIs" dxfId="2" priority="3146" operator="greaterThan">
      <formula>1</formula>
    </cfRule>
    <cfRule type="colorScale" priority="3147">
      <colorScale>
        <cfvo type="min"/>
        <cfvo type="max"/>
        <color rgb="FFFCFCFF"/>
        <color rgb="FF63BE7B"/>
      </colorScale>
    </cfRule>
    <cfRule type="colorScale" priority="31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5">
    <cfRule type="colorScale" priority="3149">
      <colorScale>
        <cfvo type="min"/>
        <cfvo type="max"/>
        <color rgb="FFFCFCFF"/>
        <color rgb="FF63BE7B"/>
      </colorScale>
    </cfRule>
    <cfRule type="colorScale" priority="31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5">
    <cfRule type="colorScale" priority="3151">
      <colorScale>
        <cfvo type="min"/>
        <cfvo type="max"/>
        <color rgb="FFFCFCFF"/>
        <color rgb="FF63BE7B"/>
      </colorScale>
    </cfRule>
    <cfRule type="colorScale" priority="31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5">
    <cfRule type="cellIs" dxfId="2" priority="3153" operator="greaterThan">
      <formula>1</formula>
    </cfRule>
    <cfRule type="colorScale" priority="3154">
      <colorScale>
        <cfvo type="min"/>
        <cfvo type="max"/>
        <color rgb="FFFCFCFF"/>
        <color rgb="FF63BE7B"/>
      </colorScale>
    </cfRule>
    <cfRule type="colorScale" priority="31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5">
    <cfRule type="colorScale" priority="3156">
      <colorScale>
        <cfvo type="min"/>
        <cfvo type="max"/>
        <color rgb="FFFCFCFF"/>
        <color rgb="FF63BE7B"/>
      </colorScale>
    </cfRule>
    <cfRule type="colorScale" priority="31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5">
    <cfRule type="colorScale" priority="3158">
      <colorScale>
        <cfvo type="min"/>
        <cfvo type="max"/>
        <color rgb="FFFCFCFF"/>
        <color rgb="FF63BE7B"/>
      </colorScale>
    </cfRule>
    <cfRule type="colorScale" priority="31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5">
    <cfRule type="cellIs" dxfId="2" priority="3160" operator="greaterThan">
      <formula>1</formula>
    </cfRule>
    <cfRule type="colorScale" priority="3161">
      <colorScale>
        <cfvo type="min"/>
        <cfvo type="max"/>
        <color rgb="FFFCFCFF"/>
        <color rgb="FF63BE7B"/>
      </colorScale>
    </cfRule>
    <cfRule type="colorScale" priority="31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5">
    <cfRule type="colorScale" priority="3163">
      <colorScale>
        <cfvo type="min"/>
        <cfvo type="max"/>
        <color rgb="FFFCFCFF"/>
        <color rgb="FF63BE7B"/>
      </colorScale>
    </cfRule>
    <cfRule type="colorScale" priority="31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5">
    <cfRule type="colorScale" priority="3165">
      <colorScale>
        <cfvo type="min"/>
        <cfvo type="max"/>
        <color rgb="FFFCFCFF"/>
        <color rgb="FF63BE7B"/>
      </colorScale>
    </cfRule>
    <cfRule type="colorScale" priority="3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5">
    <cfRule type="cellIs" dxfId="2" priority="3167" operator="greaterThan">
      <formula>1</formula>
    </cfRule>
    <cfRule type="colorScale" priority="3168">
      <colorScale>
        <cfvo type="min"/>
        <cfvo type="max"/>
        <color rgb="FFFCFCFF"/>
        <color rgb="FF63BE7B"/>
      </colorScale>
    </cfRule>
    <cfRule type="colorScale" priority="31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5">
    <cfRule type="colorScale" priority="3170">
      <colorScale>
        <cfvo type="min"/>
        <cfvo type="max"/>
        <color rgb="FFFCFCFF"/>
        <color rgb="FF63BE7B"/>
      </colorScale>
    </cfRule>
    <cfRule type="colorScale" priority="31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5">
    <cfRule type="colorScale" priority="3172">
      <colorScale>
        <cfvo type="min"/>
        <cfvo type="max"/>
        <color rgb="FFFCFCFF"/>
        <color rgb="FF63BE7B"/>
      </colorScale>
    </cfRule>
    <cfRule type="colorScale" priority="31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5">
    <cfRule type="cellIs" dxfId="2" priority="3174" operator="greaterThan">
      <formula>1</formula>
    </cfRule>
    <cfRule type="colorScale" priority="3175">
      <colorScale>
        <cfvo type="min"/>
        <cfvo type="max"/>
        <color rgb="FFFCFCFF"/>
        <color rgb="FF63BE7B"/>
      </colorScale>
    </cfRule>
    <cfRule type="colorScale" priority="31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5">
    <cfRule type="colorScale" priority="3177">
      <colorScale>
        <cfvo type="min"/>
        <cfvo type="max"/>
        <color rgb="FFFCFCFF"/>
        <color rgb="FF63BE7B"/>
      </colorScale>
    </cfRule>
    <cfRule type="colorScale" priority="3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5">
    <cfRule type="colorScale" priority="3179">
      <colorScale>
        <cfvo type="min"/>
        <cfvo type="max"/>
        <color rgb="FFFCFCFF"/>
        <color rgb="FF63BE7B"/>
      </colorScale>
    </cfRule>
    <cfRule type="colorScale" priority="31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5">
    <cfRule type="cellIs" dxfId="2" priority="3181" operator="greaterThan">
      <formula>1</formula>
    </cfRule>
    <cfRule type="colorScale" priority="3182">
      <colorScale>
        <cfvo type="min"/>
        <cfvo type="max"/>
        <color rgb="FFFCFCFF"/>
        <color rgb="FF63BE7B"/>
      </colorScale>
    </cfRule>
    <cfRule type="colorScale" priority="31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5">
    <cfRule type="colorScale" priority="3184">
      <colorScale>
        <cfvo type="min"/>
        <cfvo type="max"/>
        <color rgb="FFFCFCFF"/>
        <color rgb="FF63BE7B"/>
      </colorScale>
    </cfRule>
    <cfRule type="colorScale" priority="31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5">
    <cfRule type="colorScale" priority="3186">
      <colorScale>
        <cfvo type="min"/>
        <cfvo type="max"/>
        <color rgb="FFFCFCFF"/>
        <color rgb="FF63BE7B"/>
      </colorScale>
    </cfRule>
    <cfRule type="colorScale" priority="31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5">
    <cfRule type="cellIs" dxfId="2" priority="3188" operator="greaterThan">
      <formula>1</formula>
    </cfRule>
    <cfRule type="colorScale" priority="3189">
      <colorScale>
        <cfvo type="min"/>
        <cfvo type="max"/>
        <color rgb="FFFCFCFF"/>
        <color rgb="FF63BE7B"/>
      </colorScale>
    </cfRule>
    <cfRule type="colorScale" priority="31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5">
    <cfRule type="colorScale" priority="3191">
      <colorScale>
        <cfvo type="min"/>
        <cfvo type="max"/>
        <color rgb="FFFCFCFF"/>
        <color rgb="FF63BE7B"/>
      </colorScale>
    </cfRule>
    <cfRule type="colorScale" priority="3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5">
    <cfRule type="colorScale" priority="3193">
      <colorScale>
        <cfvo type="min"/>
        <cfvo type="max"/>
        <color rgb="FFFCFCFF"/>
        <color rgb="FF63BE7B"/>
      </colorScale>
    </cfRule>
    <cfRule type="colorScale" priority="3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5">
    <cfRule type="cellIs" dxfId="2" priority="3195" operator="greaterThan">
      <formula>1</formula>
    </cfRule>
    <cfRule type="colorScale" priority="3196">
      <colorScale>
        <cfvo type="min"/>
        <cfvo type="max"/>
        <color rgb="FFFCFCFF"/>
        <color rgb="FF63BE7B"/>
      </colorScale>
    </cfRule>
    <cfRule type="colorScale" priority="31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5">
    <cfRule type="colorScale" priority="3198">
      <colorScale>
        <cfvo type="min"/>
        <cfvo type="max"/>
        <color rgb="FFFCFCFF"/>
        <color rgb="FF63BE7B"/>
      </colorScale>
    </cfRule>
    <cfRule type="colorScale" priority="31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5">
    <cfRule type="colorScale" priority="3200">
      <colorScale>
        <cfvo type="min"/>
        <cfvo type="max"/>
        <color rgb="FFFCFCFF"/>
        <color rgb="FF63BE7B"/>
      </colorScale>
    </cfRule>
    <cfRule type="colorScale" priority="3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5">
    <cfRule type="cellIs" dxfId="2" priority="3202" operator="greaterThan">
      <formula>1</formula>
    </cfRule>
    <cfRule type="colorScale" priority="3203">
      <colorScale>
        <cfvo type="min"/>
        <cfvo type="max"/>
        <color rgb="FFFCFCFF"/>
        <color rgb="FF63BE7B"/>
      </colorScale>
    </cfRule>
    <cfRule type="colorScale" priority="32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5">
    <cfRule type="colorScale" priority="3205">
      <colorScale>
        <cfvo type="min"/>
        <cfvo type="max"/>
        <color rgb="FFFCFCFF"/>
        <color rgb="FF63BE7B"/>
      </colorScale>
    </cfRule>
    <cfRule type="colorScale" priority="32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5">
    <cfRule type="colorScale" priority="3207">
      <colorScale>
        <cfvo type="min"/>
        <cfvo type="max"/>
        <color rgb="FFFCFCFF"/>
        <color rgb="FF63BE7B"/>
      </colorScale>
    </cfRule>
    <cfRule type="colorScale" priority="3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5">
    <cfRule type="cellIs" dxfId="2" priority="3209" operator="greaterThan">
      <formula>1</formula>
    </cfRule>
    <cfRule type="colorScale" priority="3210">
      <colorScale>
        <cfvo type="min"/>
        <cfvo type="max"/>
        <color rgb="FFFCFCFF"/>
        <color rgb="FF63BE7B"/>
      </colorScale>
    </cfRule>
    <cfRule type="colorScale" priority="32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5">
    <cfRule type="colorScale" priority="3212">
      <colorScale>
        <cfvo type="min"/>
        <cfvo type="max"/>
        <color rgb="FFFCFCFF"/>
        <color rgb="FF63BE7B"/>
      </colorScale>
    </cfRule>
    <cfRule type="colorScale" priority="32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5">
    <cfRule type="colorScale" priority="3214">
      <colorScale>
        <cfvo type="min"/>
        <cfvo type="max"/>
        <color rgb="FFFCFCFF"/>
        <color rgb="FF63BE7B"/>
      </colorScale>
    </cfRule>
    <cfRule type="colorScale" priority="32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5">
    <cfRule type="cellIs" dxfId="2" priority="3216" operator="greaterThan">
      <formula>1</formula>
    </cfRule>
    <cfRule type="colorScale" priority="3217">
      <colorScale>
        <cfvo type="min"/>
        <cfvo type="max"/>
        <color rgb="FFFCFCFF"/>
        <color rgb="FF63BE7B"/>
      </colorScale>
    </cfRule>
    <cfRule type="colorScale" priority="32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5">
    <cfRule type="cellIs" dxfId="2" priority="3219" operator="greaterThan">
      <formula>1</formula>
    </cfRule>
    <cfRule type="colorScale" priority="3220">
      <colorScale>
        <cfvo type="min"/>
        <cfvo type="max"/>
        <color rgb="FFFCFCFF"/>
        <color rgb="FF63BE7B"/>
      </colorScale>
    </cfRule>
    <cfRule type="colorScale" priority="32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5:HY85">
    <cfRule type="colorScale" priority="3222">
      <colorScale>
        <cfvo type="min"/>
        <cfvo type="max"/>
        <color rgb="FFFCFCFF"/>
        <color rgb="FF63BE7B"/>
      </colorScale>
    </cfRule>
    <cfRule type="colorScale" priority="32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5">
    <cfRule type="colorScale" priority="3224">
      <colorScale>
        <cfvo type="min"/>
        <cfvo type="max"/>
        <color rgb="FFFCFCFF"/>
        <color rgb="FF63BE7B"/>
      </colorScale>
    </cfRule>
    <cfRule type="colorScale" priority="32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5">
    <cfRule type="colorScale" priority="3359">
      <colorScale>
        <cfvo type="min"/>
        <cfvo type="max"/>
        <color rgb="FFFCFCFF"/>
        <color rgb="FF63BE7B"/>
      </colorScale>
    </cfRule>
    <cfRule type="colorScale" priority="33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5">
    <cfRule type="cellIs" dxfId="2" priority="3226" operator="greaterThan">
      <formula>1</formula>
    </cfRule>
    <cfRule type="colorScale" priority="3227">
      <colorScale>
        <cfvo type="min"/>
        <cfvo type="max"/>
        <color rgb="FFFCFCFF"/>
        <color rgb="FF63BE7B"/>
      </colorScale>
    </cfRule>
    <cfRule type="colorScale" priority="3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5">
    <cfRule type="colorScale" priority="3229">
      <colorScale>
        <cfvo type="min"/>
        <cfvo type="max"/>
        <color rgb="FFFCFCFF"/>
        <color rgb="FF63BE7B"/>
      </colorScale>
    </cfRule>
    <cfRule type="colorScale" priority="3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5">
    <cfRule type="colorScale" priority="3355">
      <colorScale>
        <cfvo type="min"/>
        <cfvo type="max"/>
        <color rgb="FFFCFCFF"/>
        <color rgb="FF63BE7B"/>
      </colorScale>
    </cfRule>
    <cfRule type="colorScale" priority="3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5">
    <cfRule type="cellIs" dxfId="2" priority="3231" operator="greaterThan">
      <formula>1</formula>
    </cfRule>
    <cfRule type="colorScale" priority="3232">
      <colorScale>
        <cfvo type="min"/>
        <cfvo type="max"/>
        <color rgb="FFFCFCFF"/>
        <color rgb="FF63BE7B"/>
      </colorScale>
    </cfRule>
    <cfRule type="colorScale" priority="32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5">
    <cfRule type="colorScale" priority="3234">
      <colorScale>
        <cfvo type="min"/>
        <cfvo type="max"/>
        <color rgb="FFFCFCFF"/>
        <color rgb="FF63BE7B"/>
      </colorScale>
    </cfRule>
    <cfRule type="colorScale" priority="3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5">
    <cfRule type="colorScale" priority="3236">
      <colorScale>
        <cfvo type="min"/>
        <cfvo type="max"/>
        <color rgb="FFFCFCFF"/>
        <color rgb="FF63BE7B"/>
      </colorScale>
    </cfRule>
    <cfRule type="colorScale" priority="3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5">
    <cfRule type="cellIs" dxfId="2" priority="3238" operator="greaterThan">
      <formula>1</formula>
    </cfRule>
    <cfRule type="colorScale" priority="3239">
      <colorScale>
        <cfvo type="min"/>
        <cfvo type="max"/>
        <color rgb="FFFCFCFF"/>
        <color rgb="FF63BE7B"/>
      </colorScale>
    </cfRule>
    <cfRule type="colorScale" priority="3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5">
    <cfRule type="colorScale" priority="3241">
      <colorScale>
        <cfvo type="min"/>
        <cfvo type="max"/>
        <color rgb="FFFCFCFF"/>
        <color rgb="FF63BE7B"/>
      </colorScale>
    </cfRule>
    <cfRule type="colorScale" priority="3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5">
    <cfRule type="colorScale" priority="3243">
      <colorScale>
        <cfvo type="min"/>
        <cfvo type="max"/>
        <color rgb="FFFCFCFF"/>
        <color rgb="FF63BE7B"/>
      </colorScale>
    </cfRule>
    <cfRule type="colorScale" priority="3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5">
    <cfRule type="cellIs" dxfId="2" priority="3245" operator="greaterThan">
      <formula>1</formula>
    </cfRule>
    <cfRule type="colorScale" priority="3246">
      <colorScale>
        <cfvo type="min"/>
        <cfvo type="max"/>
        <color rgb="FFFCFCFF"/>
        <color rgb="FF63BE7B"/>
      </colorScale>
    </cfRule>
    <cfRule type="colorScale" priority="3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5">
    <cfRule type="colorScale" priority="3248">
      <colorScale>
        <cfvo type="min"/>
        <cfvo type="max"/>
        <color rgb="FFFCFCFF"/>
        <color rgb="FF63BE7B"/>
      </colorScale>
    </cfRule>
    <cfRule type="colorScale" priority="3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5">
    <cfRule type="colorScale" priority="3250">
      <colorScale>
        <cfvo type="min"/>
        <cfvo type="max"/>
        <color rgb="FFFCFCFF"/>
        <color rgb="FF63BE7B"/>
      </colorScale>
    </cfRule>
    <cfRule type="colorScale" priority="32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5">
    <cfRule type="cellIs" dxfId="2" priority="3252" operator="greaterThan">
      <formula>1</formula>
    </cfRule>
    <cfRule type="colorScale" priority="3253">
      <colorScale>
        <cfvo type="min"/>
        <cfvo type="max"/>
        <color rgb="FFFCFCFF"/>
        <color rgb="FF63BE7B"/>
      </colorScale>
    </cfRule>
    <cfRule type="colorScale" priority="3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5">
    <cfRule type="colorScale" priority="3255">
      <colorScale>
        <cfvo type="min"/>
        <cfvo type="max"/>
        <color rgb="FFFCFCFF"/>
        <color rgb="FF63BE7B"/>
      </colorScale>
    </cfRule>
    <cfRule type="colorScale" priority="3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5">
    <cfRule type="colorScale" priority="3257">
      <colorScale>
        <cfvo type="min"/>
        <cfvo type="max"/>
        <color rgb="FFFCFCFF"/>
        <color rgb="FF63BE7B"/>
      </colorScale>
    </cfRule>
    <cfRule type="colorScale" priority="32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5">
    <cfRule type="cellIs" dxfId="2" priority="3259" operator="greaterThan">
      <formula>1</formula>
    </cfRule>
    <cfRule type="colorScale" priority="3260">
      <colorScale>
        <cfvo type="min"/>
        <cfvo type="max"/>
        <color rgb="FFFCFCFF"/>
        <color rgb="FF63BE7B"/>
      </colorScale>
    </cfRule>
    <cfRule type="colorScale" priority="3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5">
    <cfRule type="colorScale" priority="3262">
      <colorScale>
        <cfvo type="min"/>
        <cfvo type="max"/>
        <color rgb="FFFCFCFF"/>
        <color rgb="FF63BE7B"/>
      </colorScale>
    </cfRule>
    <cfRule type="colorScale" priority="32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5">
    <cfRule type="colorScale" priority="3264">
      <colorScale>
        <cfvo type="min"/>
        <cfvo type="max"/>
        <color rgb="FFFCFCFF"/>
        <color rgb="FF63BE7B"/>
      </colorScale>
    </cfRule>
    <cfRule type="colorScale" priority="3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5">
    <cfRule type="cellIs" dxfId="2" priority="3266" operator="greaterThan">
      <formula>1</formula>
    </cfRule>
    <cfRule type="colorScale" priority="3267">
      <colorScale>
        <cfvo type="min"/>
        <cfvo type="max"/>
        <color rgb="FFFCFCFF"/>
        <color rgb="FF63BE7B"/>
      </colorScale>
    </cfRule>
    <cfRule type="colorScale" priority="3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5">
    <cfRule type="colorScale" priority="3269">
      <colorScale>
        <cfvo type="min"/>
        <cfvo type="max"/>
        <color rgb="FFFCFCFF"/>
        <color rgb="FF63BE7B"/>
      </colorScale>
    </cfRule>
    <cfRule type="colorScale" priority="32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5">
    <cfRule type="colorScale" priority="3271">
      <colorScale>
        <cfvo type="min"/>
        <cfvo type="max"/>
        <color rgb="FFFCFCFF"/>
        <color rgb="FF63BE7B"/>
      </colorScale>
    </cfRule>
    <cfRule type="colorScale" priority="32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5">
    <cfRule type="cellIs" dxfId="2" priority="3273" operator="greaterThan">
      <formula>1</formula>
    </cfRule>
    <cfRule type="colorScale" priority="3274">
      <colorScale>
        <cfvo type="min"/>
        <cfvo type="max"/>
        <color rgb="FFFCFCFF"/>
        <color rgb="FF63BE7B"/>
      </colorScale>
    </cfRule>
    <cfRule type="colorScale" priority="3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5">
    <cfRule type="colorScale" priority="3276">
      <colorScale>
        <cfvo type="min"/>
        <cfvo type="max"/>
        <color rgb="FFFCFCFF"/>
        <color rgb="FF63BE7B"/>
      </colorScale>
    </cfRule>
    <cfRule type="colorScale" priority="3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5">
    <cfRule type="colorScale" priority="3278">
      <colorScale>
        <cfvo type="min"/>
        <cfvo type="max"/>
        <color rgb="FFFCFCFF"/>
        <color rgb="FF63BE7B"/>
      </colorScale>
    </cfRule>
    <cfRule type="colorScale" priority="32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5">
    <cfRule type="cellIs" dxfId="2" priority="3280" operator="greaterThan">
      <formula>1</formula>
    </cfRule>
    <cfRule type="colorScale" priority="3281">
      <colorScale>
        <cfvo type="min"/>
        <cfvo type="max"/>
        <color rgb="FFFCFCFF"/>
        <color rgb="FF63BE7B"/>
      </colorScale>
    </cfRule>
    <cfRule type="colorScale" priority="3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5">
    <cfRule type="colorScale" priority="3283">
      <colorScale>
        <cfvo type="min"/>
        <cfvo type="max"/>
        <color rgb="FFFCFCFF"/>
        <color rgb="FF63BE7B"/>
      </colorScale>
    </cfRule>
    <cfRule type="colorScale" priority="32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5">
    <cfRule type="colorScale" priority="3285">
      <colorScale>
        <cfvo type="min"/>
        <cfvo type="max"/>
        <color rgb="FFFCFCFF"/>
        <color rgb="FF63BE7B"/>
      </colorScale>
    </cfRule>
    <cfRule type="colorScale" priority="3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5">
    <cfRule type="cellIs" dxfId="2" priority="3287" operator="greaterThan">
      <formula>1</formula>
    </cfRule>
    <cfRule type="colorScale" priority="3288">
      <colorScale>
        <cfvo type="min"/>
        <cfvo type="max"/>
        <color rgb="FFFCFCFF"/>
        <color rgb="FF63BE7B"/>
      </colorScale>
    </cfRule>
    <cfRule type="colorScale" priority="3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5">
    <cfRule type="colorScale" priority="3290">
      <colorScale>
        <cfvo type="min"/>
        <cfvo type="max"/>
        <color rgb="FFFCFCFF"/>
        <color rgb="FF63BE7B"/>
      </colorScale>
    </cfRule>
    <cfRule type="colorScale" priority="32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5">
    <cfRule type="colorScale" priority="3292">
      <colorScale>
        <cfvo type="min"/>
        <cfvo type="max"/>
        <color rgb="FFFCFCFF"/>
        <color rgb="FF63BE7B"/>
      </colorScale>
    </cfRule>
    <cfRule type="colorScale" priority="32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5">
    <cfRule type="cellIs" dxfId="2" priority="3294" operator="greaterThan">
      <formula>1</formula>
    </cfRule>
    <cfRule type="colorScale" priority="3295">
      <colorScale>
        <cfvo type="min"/>
        <cfvo type="max"/>
        <color rgb="FFFCFCFF"/>
        <color rgb="FF63BE7B"/>
      </colorScale>
    </cfRule>
    <cfRule type="colorScale" priority="3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5">
    <cfRule type="colorScale" priority="3297">
      <colorScale>
        <cfvo type="min"/>
        <cfvo type="max"/>
        <color rgb="FFFCFCFF"/>
        <color rgb="FF63BE7B"/>
      </colorScale>
    </cfRule>
    <cfRule type="colorScale" priority="3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5">
    <cfRule type="colorScale" priority="3299">
      <colorScale>
        <cfvo type="min"/>
        <cfvo type="max"/>
        <color rgb="FFFCFCFF"/>
        <color rgb="FF63BE7B"/>
      </colorScale>
    </cfRule>
    <cfRule type="colorScale" priority="33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5">
    <cfRule type="cellIs" dxfId="2" priority="3301" operator="greaterThan">
      <formula>1</formula>
    </cfRule>
    <cfRule type="colorScale" priority="3302">
      <colorScale>
        <cfvo type="min"/>
        <cfvo type="max"/>
        <color rgb="FFFCFCFF"/>
        <color rgb="FF63BE7B"/>
      </colorScale>
    </cfRule>
    <cfRule type="colorScale" priority="3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5">
    <cfRule type="colorScale" priority="3304">
      <colorScale>
        <cfvo type="min"/>
        <cfvo type="max"/>
        <color rgb="FFFCFCFF"/>
        <color rgb="FF63BE7B"/>
      </colorScale>
    </cfRule>
    <cfRule type="colorScale" priority="33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5">
    <cfRule type="colorScale" priority="3306">
      <colorScale>
        <cfvo type="min"/>
        <cfvo type="max"/>
        <color rgb="FFFCFCFF"/>
        <color rgb="FF63BE7B"/>
      </colorScale>
    </cfRule>
    <cfRule type="colorScale" priority="3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5">
    <cfRule type="cellIs" dxfId="2" priority="3308" operator="greaterThan">
      <formula>1</formula>
    </cfRule>
    <cfRule type="colorScale" priority="3309">
      <colorScale>
        <cfvo type="min"/>
        <cfvo type="max"/>
        <color rgb="FFFCFCFF"/>
        <color rgb="FF63BE7B"/>
      </colorScale>
    </cfRule>
    <cfRule type="colorScale" priority="3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5">
    <cfRule type="colorScale" priority="3311">
      <colorScale>
        <cfvo type="min"/>
        <cfvo type="max"/>
        <color rgb="FFFCFCFF"/>
        <color rgb="FF63BE7B"/>
      </colorScale>
    </cfRule>
    <cfRule type="colorScale" priority="3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5">
    <cfRule type="colorScale" priority="3313">
      <colorScale>
        <cfvo type="min"/>
        <cfvo type="max"/>
        <color rgb="FFFCFCFF"/>
        <color rgb="FF63BE7B"/>
      </colorScale>
    </cfRule>
    <cfRule type="colorScale" priority="33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5">
    <cfRule type="cellIs" dxfId="2" priority="3315" operator="greaterThan">
      <formula>1</formula>
    </cfRule>
    <cfRule type="colorScale" priority="3316">
      <colorScale>
        <cfvo type="min"/>
        <cfvo type="max"/>
        <color rgb="FFFCFCFF"/>
        <color rgb="FF63BE7B"/>
      </colorScale>
    </cfRule>
    <cfRule type="colorScale" priority="3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5">
    <cfRule type="colorScale" priority="3318">
      <colorScale>
        <cfvo type="min"/>
        <cfvo type="max"/>
        <color rgb="FFFCFCFF"/>
        <color rgb="FF63BE7B"/>
      </colorScale>
    </cfRule>
    <cfRule type="colorScale" priority="33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5">
    <cfRule type="colorScale" priority="3320">
      <colorScale>
        <cfvo type="min"/>
        <cfvo type="max"/>
        <color rgb="FFFCFCFF"/>
        <color rgb="FF63BE7B"/>
      </colorScale>
    </cfRule>
    <cfRule type="colorScale" priority="3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5">
    <cfRule type="cellIs" dxfId="2" priority="3322" operator="greaterThan">
      <formula>1</formula>
    </cfRule>
    <cfRule type="colorScale" priority="3323">
      <colorScale>
        <cfvo type="min"/>
        <cfvo type="max"/>
        <color rgb="FFFCFCFF"/>
        <color rgb="FF63BE7B"/>
      </colorScale>
    </cfRule>
    <cfRule type="colorScale" priority="3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5">
    <cfRule type="colorScale" priority="3325">
      <colorScale>
        <cfvo type="min"/>
        <cfvo type="max"/>
        <color rgb="FFFCFCFF"/>
        <color rgb="FF63BE7B"/>
      </colorScale>
    </cfRule>
    <cfRule type="colorScale" priority="3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5">
    <cfRule type="colorScale" priority="3327">
      <colorScale>
        <cfvo type="min"/>
        <cfvo type="max"/>
        <color rgb="FFFCFCFF"/>
        <color rgb="FF63BE7B"/>
      </colorScale>
    </cfRule>
    <cfRule type="colorScale" priority="3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5">
    <cfRule type="cellIs" dxfId="2" priority="3329" operator="greaterThan">
      <formula>1</formula>
    </cfRule>
    <cfRule type="colorScale" priority="3330">
      <colorScale>
        <cfvo type="min"/>
        <cfvo type="max"/>
        <color rgb="FFFCFCFF"/>
        <color rgb="FF63BE7B"/>
      </colorScale>
    </cfRule>
    <cfRule type="colorScale" priority="3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5">
    <cfRule type="colorScale" priority="3332">
      <colorScale>
        <cfvo type="min"/>
        <cfvo type="max"/>
        <color rgb="FFFCFCFF"/>
        <color rgb="FF63BE7B"/>
      </colorScale>
    </cfRule>
    <cfRule type="colorScale" priority="33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5">
    <cfRule type="colorScale" priority="3334">
      <colorScale>
        <cfvo type="min"/>
        <cfvo type="max"/>
        <color rgb="FFFCFCFF"/>
        <color rgb="FF63BE7B"/>
      </colorScale>
    </cfRule>
    <cfRule type="colorScale" priority="3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5">
    <cfRule type="cellIs" dxfId="2" priority="3336" operator="greaterThan">
      <formula>1</formula>
    </cfRule>
    <cfRule type="colorScale" priority="3337">
      <colorScale>
        <cfvo type="min"/>
        <cfvo type="max"/>
        <color rgb="FFFCFCFF"/>
        <color rgb="FF63BE7B"/>
      </colorScale>
    </cfRule>
    <cfRule type="colorScale" priority="3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5">
    <cfRule type="colorScale" priority="3339">
      <colorScale>
        <cfvo type="min"/>
        <cfvo type="max"/>
        <color rgb="FFFCFCFF"/>
        <color rgb="FF63BE7B"/>
      </colorScale>
    </cfRule>
    <cfRule type="colorScale" priority="3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5">
    <cfRule type="colorScale" priority="3341">
      <colorScale>
        <cfvo type="min"/>
        <cfvo type="max"/>
        <color rgb="FFFCFCFF"/>
        <color rgb="FF63BE7B"/>
      </colorScale>
    </cfRule>
    <cfRule type="colorScale" priority="3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5">
    <cfRule type="cellIs" dxfId="2" priority="3343" operator="greaterThan">
      <formula>1</formula>
    </cfRule>
    <cfRule type="colorScale" priority="3344">
      <colorScale>
        <cfvo type="min"/>
        <cfvo type="max"/>
        <color rgb="FFFCFCFF"/>
        <color rgb="FF63BE7B"/>
      </colorScale>
    </cfRule>
    <cfRule type="colorScale" priority="3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5">
    <cfRule type="colorScale" priority="3346">
      <colorScale>
        <cfvo type="min"/>
        <cfvo type="max"/>
        <color rgb="FFFCFCFF"/>
        <color rgb="FF63BE7B"/>
      </colorScale>
    </cfRule>
    <cfRule type="colorScale" priority="3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5">
    <cfRule type="colorScale" priority="3348">
      <colorScale>
        <cfvo type="min"/>
        <cfvo type="max"/>
        <color rgb="FFFCFCFF"/>
        <color rgb="FF63BE7B"/>
      </colorScale>
    </cfRule>
    <cfRule type="colorScale" priority="3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5">
    <cfRule type="cellIs" dxfId="2" priority="3350" operator="greaterThan">
      <formula>1</formula>
    </cfRule>
    <cfRule type="colorScale" priority="3351">
      <colorScale>
        <cfvo type="min"/>
        <cfvo type="max"/>
        <color rgb="FFFCFCFF"/>
        <color rgb="FF63BE7B"/>
      </colorScale>
    </cfRule>
    <cfRule type="colorScale" priority="3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5:LB85">
    <cfRule type="cellIs" dxfId="2" priority="3064" operator="greaterThan">
      <formula>0.31</formula>
    </cfRule>
    <cfRule type="cellIs" dxfId="2" priority="3065" operator="greaterThan">
      <formula>0.31</formula>
    </cfRule>
    <cfRule type="cellIs" dxfId="2" priority="3066" operator="greaterThan">
      <formula>0.31</formula>
    </cfRule>
    <cfRule type="cellIs" dxfId="2" priority="3067" operator="greaterThan">
      <formula>0.3</formula>
    </cfRule>
    <cfRule type="cellIs" dxfId="2" priority="3068" operator="greaterThan">
      <formula>1</formula>
    </cfRule>
    <cfRule type="cellIs" dxfId="5" priority="3069" operator="equal">
      <formula>0</formula>
    </cfRule>
  </conditionalFormatting>
  <conditionalFormatting sqref="LH85:LI85">
    <cfRule type="containsText" dxfId="0" priority="3016" operator="between" text=" ">
      <formula>NOT(ISERROR(SEARCH(" ",LH85)))</formula>
    </cfRule>
    <cfRule type="containsText" dxfId="1" priority="3017" operator="between" text=" ">
      <formula>NOT(ISERROR(SEARCH(" ",LH85)))</formula>
    </cfRule>
  </conditionalFormatting>
  <conditionalFormatting sqref="LT85">
    <cfRule type="containsText" dxfId="0" priority="394" operator="between" text=" ">
      <formula>NOT(ISERROR(SEARCH(" ",LT85)))</formula>
    </cfRule>
    <cfRule type="containsText" dxfId="1" priority="395" operator="between" text=" ">
      <formula>NOT(ISERROR(SEARCH(" ",LT85)))</formula>
    </cfRule>
  </conditionalFormatting>
  <conditionalFormatting sqref="LU85">
    <cfRule type="containsText" dxfId="0" priority="326" operator="between" text=" ">
      <formula>NOT(ISERROR(SEARCH(" ",LU85)))</formula>
    </cfRule>
    <cfRule type="containsText" dxfId="1" priority="327" operator="between" text=" ">
      <formula>NOT(ISERROR(SEARCH(" ",LU85)))</formula>
    </cfRule>
  </conditionalFormatting>
  <conditionalFormatting sqref="LV85:LX85">
    <cfRule type="containsText" dxfId="0" priority="282" operator="between" text=" ">
      <formula>NOT(ISERROR(SEARCH(" ",LV85)))</formula>
    </cfRule>
    <cfRule type="containsText" dxfId="1" priority="283" operator="between" text=" ">
      <formula>NOT(ISERROR(SEARCH(" ",LV85)))</formula>
    </cfRule>
  </conditionalFormatting>
  <conditionalFormatting sqref="MX85">
    <cfRule type="containsText" dxfId="0" priority="392" operator="between" text=" ">
      <formula>NOT(ISERROR(SEARCH(" ",MX85)))</formula>
    </cfRule>
    <cfRule type="containsText" dxfId="1" priority="393" operator="between" text=" ">
      <formula>NOT(ISERROR(SEARCH(" ",MX85)))</formula>
    </cfRule>
  </conditionalFormatting>
  <conditionalFormatting sqref="MY85">
    <cfRule type="containsText" dxfId="0" priority="324" operator="between" text=" ">
      <formula>NOT(ISERROR(SEARCH(" ",MY85)))</formula>
    </cfRule>
    <cfRule type="containsText" dxfId="1" priority="325" operator="between" text=" ">
      <formula>NOT(ISERROR(SEARCH(" ",MY85)))</formula>
    </cfRule>
  </conditionalFormatting>
  <conditionalFormatting sqref="MZ85:NB85">
    <cfRule type="containsText" dxfId="0" priority="280" operator="between" text=" ">
      <formula>NOT(ISERROR(SEARCH(" ",MZ85)))</formula>
    </cfRule>
    <cfRule type="containsText" dxfId="1" priority="281" operator="between" text=" ">
      <formula>NOT(ISERROR(SEARCH(" ",MZ85)))</formula>
    </cfRule>
  </conditionalFormatting>
  <conditionalFormatting sqref="NC85">
    <cfRule type="containsText" dxfId="0" priority="390" operator="between" text=" ">
      <formula>NOT(ISERROR(SEARCH(" ",NC85)))</formula>
    </cfRule>
    <cfRule type="containsText" dxfId="1" priority="391" operator="between" text=" ">
      <formula>NOT(ISERROR(SEARCH(" ",NC85)))</formula>
    </cfRule>
  </conditionalFormatting>
  <conditionalFormatting sqref="ND85">
    <cfRule type="containsText" dxfId="0" priority="246" operator="between" text=" ">
      <formula>NOT(ISERROR(SEARCH(" ",ND85)))</formula>
    </cfRule>
    <cfRule type="containsText" dxfId="1" priority="247" operator="between" text=" ">
      <formula>NOT(ISERROR(SEARCH(" ",ND85)))</formula>
    </cfRule>
  </conditionalFormatting>
  <conditionalFormatting sqref="NE85">
    <cfRule type="containsText" dxfId="0" priority="222" operator="between" text=" ">
      <formula>NOT(ISERROR(SEARCH(" ",NE85)))</formula>
    </cfRule>
    <cfRule type="containsText" dxfId="1" priority="223" operator="between" text=" ">
      <formula>NOT(ISERROR(SEARCH(" ",NE85)))</formula>
    </cfRule>
  </conditionalFormatting>
  <conditionalFormatting sqref="NF85">
    <cfRule type="containsText" dxfId="0" priority="198" operator="between" text=" ">
      <formula>NOT(ISERROR(SEARCH(" ",NF85)))</formula>
    </cfRule>
    <cfRule type="containsText" dxfId="1" priority="199" operator="between" text=" ">
      <formula>NOT(ISERROR(SEARCH(" ",NF85)))</formula>
    </cfRule>
  </conditionalFormatting>
  <conditionalFormatting sqref="C86">
    <cfRule type="colorScale" priority="2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6">
    <cfRule type="containsText" dxfId="0" priority="2296" operator="between" text=" ">
      <formula>NOT(ISERROR(SEARCH(" ",H86)))</formula>
    </cfRule>
    <cfRule type="containsText" dxfId="1" priority="2297" operator="between" text=" ">
      <formula>NOT(ISERROR(SEARCH(" ",H86)))</formula>
    </cfRule>
  </conditionalFormatting>
  <conditionalFormatting sqref="R86">
    <cfRule type="containsText" dxfId="0" priority="2245" operator="between" text=" ">
      <formula>NOT(ISERROR(SEARCH(" ",R86)))</formula>
    </cfRule>
    <cfRule type="containsText" dxfId="1" priority="2246" operator="between" text=" ">
      <formula>NOT(ISERROR(SEARCH(" ",R86)))</formula>
    </cfRule>
  </conditionalFormatting>
  <conditionalFormatting sqref="X86">
    <cfRule type="colorScale" priority="2316">
      <colorScale>
        <cfvo type="min"/>
        <cfvo type="max"/>
        <color rgb="FFFCFCFF"/>
        <color rgb="FF63BE7B"/>
      </colorScale>
    </cfRule>
    <cfRule type="colorScale" priority="2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86">
    <cfRule type="cellIs" dxfId="2" priority="1078" operator="greaterThan">
      <formula>1</formula>
    </cfRule>
    <cfRule type="containsText" dxfId="0" priority="1079" operator="between" text=" ">
      <formula>NOT(ISERROR(SEARCH(" ",AE86)))</formula>
    </cfRule>
    <cfRule type="containsText" dxfId="1" priority="1080" operator="between" text=" ">
      <formula>NOT(ISERROR(SEARCH(" ",AE86)))</formula>
    </cfRule>
  </conditionalFormatting>
  <conditionalFormatting sqref="AF86">
    <cfRule type="cellIs" dxfId="4" priority="648" operator="equal">
      <formula>0</formula>
    </cfRule>
    <cfRule type="cellIs" dxfId="2" priority="649" operator="equal">
      <formula>0</formula>
    </cfRule>
    <cfRule type="cellIs" dxfId="2" priority="650" operator="greaterThan">
      <formula>1</formula>
    </cfRule>
    <cfRule type="containsText" dxfId="0" priority="651" operator="between" text=" ">
      <formula>NOT(ISERROR(SEARCH(" ",AF86)))</formula>
    </cfRule>
    <cfRule type="containsText" dxfId="1" priority="652" operator="between" text=" ">
      <formula>NOT(ISERROR(SEARCH(" ",AF86)))</formula>
    </cfRule>
  </conditionalFormatting>
  <conditionalFormatting sqref="AG86">
    <cfRule type="cellIs" dxfId="4" priority="2262" operator="equal">
      <formula>0</formula>
    </cfRule>
    <cfRule type="cellIs" dxfId="2" priority="2263" operator="equal">
      <formula>0</formula>
    </cfRule>
    <cfRule type="cellIs" dxfId="2" priority="2264" operator="greaterThan">
      <formula>1</formula>
    </cfRule>
    <cfRule type="containsText" dxfId="0" priority="2265" operator="between" text=" ">
      <formula>NOT(ISERROR(SEARCH(" ",AG86)))</formula>
    </cfRule>
    <cfRule type="containsText" dxfId="1" priority="2266" operator="between" text=" ">
      <formula>NOT(ISERROR(SEARCH(" ",AG86)))</formula>
    </cfRule>
  </conditionalFormatting>
  <conditionalFormatting sqref="AH86">
    <cfRule type="cellIs" dxfId="2" priority="2602" operator="equal">
      <formula>0</formula>
    </cfRule>
    <cfRule type="cellIs" dxfId="2" priority="2605" operator="greaterThan">
      <formula>1</formula>
    </cfRule>
    <cfRule type="containsText" dxfId="0" priority="2606" operator="between" text=" ">
      <formula>NOT(ISERROR(SEARCH(" ",AH86)))</formula>
    </cfRule>
    <cfRule type="containsText" dxfId="1" priority="2607" operator="between" text=" ">
      <formula>NOT(ISERROR(SEARCH(" ",AH86)))</formula>
    </cfRule>
  </conditionalFormatting>
  <conditionalFormatting sqref="AI86">
    <cfRule type="cellIs" dxfId="4" priority="2267" operator="equal">
      <formula>0</formula>
    </cfRule>
    <cfRule type="cellIs" dxfId="2" priority="2268" operator="equal">
      <formula>0</formula>
    </cfRule>
    <cfRule type="cellIs" dxfId="2" priority="2269" operator="greaterThan">
      <formula>1</formula>
    </cfRule>
    <cfRule type="containsText" dxfId="0" priority="2270" operator="between" text=" ">
      <formula>NOT(ISERROR(SEARCH(" ",AI86)))</formula>
    </cfRule>
    <cfRule type="containsText" dxfId="1" priority="2271" operator="between" text=" ">
      <formula>NOT(ISERROR(SEARCH(" ",AI86)))</formula>
    </cfRule>
  </conditionalFormatting>
  <conditionalFormatting sqref="AJ86:AL86">
    <cfRule type="cellIs" dxfId="4" priority="1081" operator="equal">
      <formula>0</formula>
    </cfRule>
    <cfRule type="cellIs" dxfId="2" priority="1082" operator="equal">
      <formula>0</formula>
    </cfRule>
    <cfRule type="cellIs" dxfId="2" priority="1083" operator="greaterThan">
      <formula>1</formula>
    </cfRule>
    <cfRule type="containsText" dxfId="0" priority="1084" operator="between" text=" ">
      <formula>NOT(ISERROR(SEARCH(" ",AJ86)))</formula>
    </cfRule>
    <cfRule type="containsText" dxfId="1" priority="1085" operator="between" text=" ">
      <formula>NOT(ISERROR(SEARCH(" ",AJ86)))</formula>
    </cfRule>
  </conditionalFormatting>
  <conditionalFormatting sqref="AN86:AS86">
    <cfRule type="cellIs" dxfId="4" priority="2289" operator="equal">
      <formula>0</formula>
    </cfRule>
    <cfRule type="containsText" dxfId="0" priority="2298" operator="between" text=" ">
      <formula>NOT(ISERROR(SEARCH(" ",AN86)))</formula>
    </cfRule>
    <cfRule type="containsText" dxfId="1" priority="2299" operator="between" text=" ">
      <formula>NOT(ISERROR(SEARCH(" ",AN86)))</formula>
    </cfRule>
  </conditionalFormatting>
  <conditionalFormatting sqref="AU86">
    <cfRule type="cellIs" dxfId="4" priority="718" operator="equal">
      <formula>0</formula>
    </cfRule>
    <cfRule type="containsText" dxfId="0" priority="719" operator="between" text=" ">
      <formula>NOT(ISERROR(SEARCH(" ",AU86)))</formula>
    </cfRule>
    <cfRule type="containsText" dxfId="1" priority="720" operator="between" text=" ">
      <formula>NOT(ISERROR(SEARCH(" ",AU86)))</formula>
    </cfRule>
  </conditionalFormatting>
  <conditionalFormatting sqref="AW86">
    <cfRule type="cellIs" dxfId="2" priority="2274" operator="greaterThan">
      <formula>1</formula>
    </cfRule>
    <cfRule type="containsText" dxfId="0" priority="2275" operator="between" text=" ">
      <formula>NOT(ISERROR(SEARCH(" ",AW86)))</formula>
    </cfRule>
    <cfRule type="containsText" dxfId="1" priority="2276" operator="between" text=" ">
      <formula>NOT(ISERROR(SEARCH(" ",AW86)))</formula>
    </cfRule>
  </conditionalFormatting>
  <conditionalFormatting sqref="AZ86">
    <cfRule type="containsText" dxfId="0" priority="2599" operator="between" text=" ">
      <formula>NOT(ISERROR(SEARCH(" ",AZ86)))</formula>
    </cfRule>
    <cfRule type="containsText" dxfId="1" priority="2600" operator="between" text=" ">
      <formula>NOT(ISERROR(SEARCH(" ",AZ86)))</formula>
    </cfRule>
  </conditionalFormatting>
  <conditionalFormatting sqref="BB86">
    <cfRule type="containsText" dxfId="0" priority="987" operator="between" text=" ">
      <formula>NOT(ISERROR(SEARCH(" ",BB86)))</formula>
    </cfRule>
    <cfRule type="containsText" dxfId="1" priority="988" operator="between" text=" ">
      <formula>NOT(ISERROR(SEARCH(" ",BB86)))</formula>
    </cfRule>
  </conditionalFormatting>
  <conditionalFormatting sqref="BE86:BF86">
    <cfRule type="containsText" dxfId="0" priority="2294" operator="between" text=" ">
      <formula>NOT(ISERROR(SEARCH(" ",BE86)))</formula>
    </cfRule>
    <cfRule type="containsText" dxfId="1" priority="2295" operator="between" text=" ">
      <formula>NOT(ISERROR(SEARCH(" ",BE86)))</formula>
    </cfRule>
  </conditionalFormatting>
  <conditionalFormatting sqref="BH86">
    <cfRule type="containsText" dxfId="0" priority="2300" operator="between" text=" ">
      <formula>NOT(ISERROR(SEARCH(" ",BH86)))</formula>
    </cfRule>
    <cfRule type="containsText" dxfId="1" priority="2301" operator="between" text=" ">
      <formula>NOT(ISERROR(SEARCH(" ",BH86)))</formula>
    </cfRule>
  </conditionalFormatting>
  <conditionalFormatting sqref="BI86">
    <cfRule type="containsText" dxfId="0" priority="1015" operator="between" text=" ">
      <formula>NOT(ISERROR(SEARCH(" ",BI86)))</formula>
    </cfRule>
    <cfRule type="containsText" dxfId="1" priority="1016" operator="between" text=" ">
      <formula>NOT(ISERROR(SEARCH(" ",BI86)))</formula>
    </cfRule>
  </conditionalFormatting>
  <conditionalFormatting sqref="BJ86">
    <cfRule type="containsText" dxfId="0" priority="2302" operator="between" text=" ">
      <formula>NOT(ISERROR(SEARCH(" ",BJ86)))</formula>
    </cfRule>
    <cfRule type="containsText" dxfId="1" priority="2303" operator="between" text=" ">
      <formula>NOT(ISERROR(SEARCH(" ",BJ86)))</formula>
    </cfRule>
  </conditionalFormatting>
  <conditionalFormatting sqref="BL86">
    <cfRule type="containsText" dxfId="0" priority="733" operator="between" text=" ">
      <formula>NOT(ISERROR(SEARCH(" ",BL86)))</formula>
    </cfRule>
    <cfRule type="containsText" dxfId="1" priority="734" operator="between" text=" ">
      <formula>NOT(ISERROR(SEARCH(" ",BL86)))</formula>
    </cfRule>
  </conditionalFormatting>
  <conditionalFormatting sqref="BM86">
    <cfRule type="containsText" dxfId="0" priority="2610" operator="between" text=" ">
      <formula>NOT(ISERROR(SEARCH(" ",BM86)))</formula>
    </cfRule>
    <cfRule type="containsText" dxfId="1" priority="2611" operator="between" text=" ">
      <formula>NOT(ISERROR(SEARCH(" ",BM86)))</formula>
    </cfRule>
  </conditionalFormatting>
  <conditionalFormatting sqref="BQ86">
    <cfRule type="containsText" dxfId="0" priority="2285" operator="between" text=" ">
      <formula>NOT(ISERROR(SEARCH(" ",BQ86)))</formula>
    </cfRule>
    <cfRule type="containsText" dxfId="1" priority="2286" operator="between" text=" ">
      <formula>NOT(ISERROR(SEARCH(" ",BQ86)))</formula>
    </cfRule>
  </conditionalFormatting>
  <conditionalFormatting sqref="BR86">
    <cfRule type="containsText" dxfId="0" priority="758" operator="between" text=" ">
      <formula>NOT(ISERROR(SEARCH(" ",BR86)))</formula>
    </cfRule>
    <cfRule type="containsText" dxfId="1" priority="759" operator="between" text=" ">
      <formula>NOT(ISERROR(SEARCH(" ",BR86)))</formula>
    </cfRule>
  </conditionalFormatting>
  <conditionalFormatting sqref="BS86">
    <cfRule type="duplicateValues" dxfId="6" priority="2244"/>
    <cfRule type="containsText" dxfId="0" priority="2603" operator="between" text=" ">
      <formula>NOT(ISERROR(SEARCH(" ",BS86)))</formula>
    </cfRule>
    <cfRule type="containsText" dxfId="1" priority="2604" operator="between" text=" ">
      <formula>NOT(ISERROR(SEARCH(" ",BS86)))</formula>
    </cfRule>
  </conditionalFormatting>
  <conditionalFormatting sqref="BT86">
    <cfRule type="containsText" dxfId="0" priority="2292" operator="between" text=" ">
      <formula>NOT(ISERROR(SEARCH(" ",BT86)))</formula>
    </cfRule>
    <cfRule type="containsText" dxfId="1" priority="2293" operator="between" text=" ">
      <formula>NOT(ISERROR(SEARCH(" ",BT86)))</formula>
    </cfRule>
  </conditionalFormatting>
  <conditionalFormatting sqref="BU86">
    <cfRule type="containsText" dxfId="0" priority="2255" operator="between" text=" ">
      <formula>NOT(ISERROR(SEARCH(" ",BU86)))</formula>
    </cfRule>
    <cfRule type="containsText" dxfId="1" priority="2256" operator="between" text=" ">
      <formula>NOT(ISERROR(SEARCH(" ",BU86)))</formula>
    </cfRule>
  </conditionalFormatting>
  <conditionalFormatting sqref="BV86">
    <cfRule type="containsText" dxfId="0" priority="2257" operator="between" text=" ">
      <formula>NOT(ISERROR(SEARCH(" ",BV86)))</formula>
    </cfRule>
    <cfRule type="containsText" dxfId="1" priority="2258" operator="between" text=" ">
      <formula>NOT(ISERROR(SEARCH(" ",BV86)))</formula>
    </cfRule>
  </conditionalFormatting>
  <conditionalFormatting sqref="BX86">
    <cfRule type="containsText" dxfId="0" priority="2240" operator="between" text=" ">
      <formula>NOT(ISERROR(SEARCH(" ",BX86)))</formula>
    </cfRule>
    <cfRule type="containsText" dxfId="1" priority="2241" operator="between" text=" ">
      <formula>NOT(ISERROR(SEARCH(" ",BX86)))</formula>
    </cfRule>
  </conditionalFormatting>
  <conditionalFormatting sqref="BY86">
    <cfRule type="containsText" dxfId="0" priority="2308" operator="between" text=" ">
      <formula>NOT(ISERROR(SEARCH(" ",BY86)))</formula>
    </cfRule>
    <cfRule type="containsText" dxfId="1" priority="2309" operator="between" text=" ">
      <formula>NOT(ISERROR(SEARCH(" ",BY86)))</formula>
    </cfRule>
  </conditionalFormatting>
  <conditionalFormatting sqref="CA86:CB86">
    <cfRule type="containsText" dxfId="0" priority="2250" operator="between" text=" ">
      <formula>NOT(ISERROR(SEARCH(" ",CA86)))</formula>
    </cfRule>
  </conditionalFormatting>
  <conditionalFormatting sqref="CC86">
    <cfRule type="containsText" dxfId="0" priority="1055" operator="between" text=" ">
      <formula>NOT(ISERROR(SEARCH(" ",CC86)))</formula>
    </cfRule>
  </conditionalFormatting>
  <conditionalFormatting sqref="CD86">
    <cfRule type="containsText" dxfId="0" priority="1056" operator="between" text=" ">
      <formula>NOT(ISERROR(SEARCH(" ",CD86)))</formula>
    </cfRule>
  </conditionalFormatting>
  <conditionalFormatting sqref="CE86">
    <cfRule type="containsText" dxfId="0" priority="1057" operator="between" text=" ">
      <formula>NOT(ISERROR(SEARCH(" ",CE86)))</formula>
    </cfRule>
  </conditionalFormatting>
  <conditionalFormatting sqref="CF86">
    <cfRule type="containsText" dxfId="0" priority="2249" operator="between" text=" ">
      <formula>NOT(ISERROR(SEARCH(" ",CF86)))</formula>
    </cfRule>
  </conditionalFormatting>
  <conditionalFormatting sqref="CG86">
    <cfRule type="containsText" dxfId="0" priority="1058" operator="between" text=" ">
      <formula>NOT(ISERROR(SEARCH(" ",CG86)))</formula>
    </cfRule>
  </conditionalFormatting>
  <conditionalFormatting sqref="CO86">
    <cfRule type="containsText" dxfId="0" priority="598" operator="between" text=" ">
      <formula>NOT(ISERROR(SEARCH(" ",CO86)))</formula>
    </cfRule>
  </conditionalFormatting>
  <conditionalFormatting sqref="CP86">
    <cfRule type="containsText" dxfId="0" priority="43" operator="between" text=" ">
      <formula>NOT(ISERROR(SEARCH(" ",CP86)))</formula>
    </cfRule>
  </conditionalFormatting>
  <conditionalFormatting sqref="CQ86">
    <cfRule type="containsText" dxfId="0" priority="558" operator="between" text=" ">
      <formula>NOT(ISERROR(SEARCH(" ",CQ86)))</formula>
    </cfRule>
  </conditionalFormatting>
  <conditionalFormatting sqref="CS86">
    <cfRule type="cellIs" dxfId="2" priority="2247" operator="equal">
      <formula>1</formula>
    </cfRule>
  </conditionalFormatting>
  <conditionalFormatting sqref="CW86:CZ86">
    <cfRule type="cellIs" dxfId="2" priority="883" operator="equal">
      <formula>1</formula>
    </cfRule>
  </conditionalFormatting>
  <conditionalFormatting sqref="DB86:DE86">
    <cfRule type="cellIs" dxfId="2" priority="882" operator="equal">
      <formula>1</formula>
    </cfRule>
  </conditionalFormatting>
  <conditionalFormatting sqref="DG86:DJ86">
    <cfRule type="cellIs" dxfId="2" priority="881" operator="equal">
      <formula>1</formula>
    </cfRule>
  </conditionalFormatting>
  <conditionalFormatting sqref="DL86:DN86">
    <cfRule type="cellIs" dxfId="2" priority="778" operator="equal">
      <formula>1</formula>
    </cfRule>
  </conditionalFormatting>
  <conditionalFormatting sqref="DO86">
    <cfRule type="cellIs" dxfId="2" priority="779" operator="equal">
      <formula>1</formula>
    </cfRule>
  </conditionalFormatting>
  <conditionalFormatting sqref="DQ86:DS86">
    <cfRule type="cellIs" dxfId="2" priority="815" operator="equal">
      <formula>1</formula>
    </cfRule>
  </conditionalFormatting>
  <conditionalFormatting sqref="DT86">
    <cfRule type="cellIs" dxfId="2" priority="804" operator="equal">
      <formula>1</formula>
    </cfRule>
  </conditionalFormatting>
  <conditionalFormatting sqref="DU86">
    <cfRule type="cellIs" dxfId="2" priority="2598" operator="equal">
      <formula>1</formula>
    </cfRule>
  </conditionalFormatting>
  <conditionalFormatting sqref="DV86">
    <cfRule type="containsText" dxfId="0" priority="2594" operator="between" text=" ">
      <formula>NOT(ISERROR(SEARCH(" ",DV86)))</formula>
    </cfRule>
    <cfRule type="containsText" dxfId="1" priority="2595" operator="between" text=" ">
      <formula>NOT(ISERROR(SEARCH(" ",DV86)))</formula>
    </cfRule>
    <cfRule type="containsText" dxfId="0" priority="2596" operator="between" text=" ">
      <formula>NOT(ISERROR(SEARCH(" ",DV86)))</formula>
    </cfRule>
    <cfRule type="containsText" dxfId="1" priority="2597" operator="between" text=" ">
      <formula>NOT(ISERROR(SEARCH(" ",DV86)))</formula>
    </cfRule>
  </conditionalFormatting>
  <conditionalFormatting sqref="DW86">
    <cfRule type="containsText" dxfId="0" priority="2236" operator="between" text=" ">
      <formula>NOT(ISERROR(SEARCH(" ",DW86)))</formula>
    </cfRule>
    <cfRule type="containsText" dxfId="1" priority="2237" operator="between" text=" ">
      <formula>NOT(ISERROR(SEARCH(" ",DW86)))</formula>
    </cfRule>
    <cfRule type="containsText" dxfId="0" priority="2238" operator="between" text=" ">
      <formula>NOT(ISERROR(SEARCH(" ",DW86)))</formula>
    </cfRule>
    <cfRule type="containsText" dxfId="1" priority="2239" operator="between" text=" ">
      <formula>NOT(ISERROR(SEARCH(" ",DW86)))</formula>
    </cfRule>
  </conditionalFormatting>
  <conditionalFormatting sqref="DX86">
    <cfRule type="containsText" dxfId="0" priority="2251" operator="between" text=" ">
      <formula>NOT(ISERROR(SEARCH(" ",DX86)))</formula>
    </cfRule>
    <cfRule type="containsText" dxfId="1" priority="2252" operator="between" text=" ">
      <formula>NOT(ISERROR(SEARCH(" ",DX86)))</formula>
    </cfRule>
    <cfRule type="containsText" dxfId="0" priority="2253" operator="between" text=" ">
      <formula>NOT(ISERROR(SEARCH(" ",DX86)))</formula>
    </cfRule>
    <cfRule type="containsText" dxfId="1" priority="2254" operator="between" text=" ">
      <formula>NOT(ISERROR(SEARCH(" ",DX86)))</formula>
    </cfRule>
  </conditionalFormatting>
  <conditionalFormatting sqref="EA86:EJ86">
    <cfRule type="containsText" dxfId="0" priority="2290" operator="between" text=" ">
      <formula>NOT(ISERROR(SEARCH(" ",EA86)))</formula>
    </cfRule>
    <cfRule type="containsText" dxfId="1" priority="2291" operator="between" text=" ">
      <formula>NOT(ISERROR(SEARCH(" ",EA86)))</formula>
    </cfRule>
  </conditionalFormatting>
  <conditionalFormatting sqref="EL86">
    <cfRule type="cellIs" dxfId="2" priority="2259" operator="equal">
      <formula>0</formula>
    </cfRule>
    <cfRule type="containsText" dxfId="0" priority="2260" operator="between" text=" ">
      <formula>NOT(ISERROR(SEARCH(" ",EL86)))</formula>
    </cfRule>
    <cfRule type="containsText" dxfId="1" priority="2261" operator="between" text=" ">
      <formula>NOT(ISERROR(SEARCH(" ",EL86)))</formula>
    </cfRule>
  </conditionalFormatting>
  <conditionalFormatting sqref="FG86">
    <cfRule type="cellIs" dxfId="2" priority="2318" operator="greaterThan">
      <formula>1</formula>
    </cfRule>
    <cfRule type="colorScale" priority="2319">
      <colorScale>
        <cfvo type="min"/>
        <cfvo type="max"/>
        <color rgb="FFFCFCFF"/>
        <color rgb="FF63BE7B"/>
      </colorScale>
    </cfRule>
    <cfRule type="colorScale" priority="2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6">
    <cfRule type="colorScale" priority="2287">
      <colorScale>
        <cfvo type="min"/>
        <cfvo type="max"/>
        <color rgb="FFFCFCFF"/>
        <color rgb="FF63BE7B"/>
      </colorScale>
    </cfRule>
    <cfRule type="colorScale" priority="22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6:FJ86">
    <cfRule type="colorScale" priority="2321">
      <colorScale>
        <cfvo type="min"/>
        <cfvo type="max"/>
        <color rgb="FFFCFCFF"/>
        <color rgb="FF63BE7B"/>
      </colorScale>
    </cfRule>
    <cfRule type="colorScale" priority="2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6">
    <cfRule type="colorScale" priority="2323">
      <colorScale>
        <cfvo type="min"/>
        <cfvo type="max"/>
        <color rgb="FFFCFCFF"/>
        <color rgb="FF63BE7B"/>
      </colorScale>
    </cfRule>
    <cfRule type="colorScale" priority="2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6">
    <cfRule type="colorScale" priority="2590">
      <colorScale>
        <cfvo type="min"/>
        <cfvo type="max"/>
        <color rgb="FFFCFCFF"/>
        <color rgb="FF63BE7B"/>
      </colorScale>
    </cfRule>
    <cfRule type="colorScale" priority="2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6">
    <cfRule type="cellIs" dxfId="2" priority="2325" operator="greaterThan">
      <formula>1</formula>
    </cfRule>
    <cfRule type="colorScale" priority="2326">
      <colorScale>
        <cfvo type="min"/>
        <cfvo type="max"/>
        <color rgb="FFFCFCFF"/>
        <color rgb="FF63BE7B"/>
      </colorScale>
    </cfRule>
    <cfRule type="colorScale" priority="23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6">
    <cfRule type="colorScale" priority="2328">
      <colorScale>
        <cfvo type="min"/>
        <cfvo type="max"/>
        <color rgb="FFFCFCFF"/>
        <color rgb="FF63BE7B"/>
      </colorScale>
    </cfRule>
    <cfRule type="colorScale" priority="23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6">
    <cfRule type="colorScale" priority="2586">
      <colorScale>
        <cfvo type="min"/>
        <cfvo type="max"/>
        <color rgb="FFFCFCFF"/>
        <color rgb="FF63BE7B"/>
      </colorScale>
    </cfRule>
    <cfRule type="colorScale" priority="25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6">
    <cfRule type="cellIs" dxfId="2" priority="2330" operator="greaterThan">
      <formula>1</formula>
    </cfRule>
    <cfRule type="colorScale" priority="2331">
      <colorScale>
        <cfvo type="min"/>
        <cfvo type="max"/>
        <color rgb="FFFCFCFF"/>
        <color rgb="FF63BE7B"/>
      </colorScale>
    </cfRule>
    <cfRule type="colorScale" priority="2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6">
    <cfRule type="colorScale" priority="2333">
      <colorScale>
        <cfvo type="min"/>
        <cfvo type="max"/>
        <color rgb="FFFCFCFF"/>
        <color rgb="FF63BE7B"/>
      </colorScale>
    </cfRule>
    <cfRule type="colorScale" priority="2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6">
    <cfRule type="colorScale" priority="2335">
      <colorScale>
        <cfvo type="min"/>
        <cfvo type="max"/>
        <color rgb="FFFCFCFF"/>
        <color rgb="FF63BE7B"/>
      </colorScale>
    </cfRule>
    <cfRule type="colorScale" priority="2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6">
    <cfRule type="cellIs" dxfId="2" priority="2337" operator="greaterThan">
      <formula>1</formula>
    </cfRule>
    <cfRule type="colorScale" priority="2338">
      <colorScale>
        <cfvo type="min"/>
        <cfvo type="max"/>
        <color rgb="FFFCFCFF"/>
        <color rgb="FF63BE7B"/>
      </colorScale>
    </cfRule>
    <cfRule type="colorScale" priority="23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6">
    <cfRule type="colorScale" priority="2340">
      <colorScale>
        <cfvo type="min"/>
        <cfvo type="max"/>
        <color rgb="FFFCFCFF"/>
        <color rgb="FF63BE7B"/>
      </colorScale>
    </cfRule>
    <cfRule type="colorScale" priority="2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6">
    <cfRule type="colorScale" priority="2342">
      <colorScale>
        <cfvo type="min"/>
        <cfvo type="max"/>
        <color rgb="FFFCFCFF"/>
        <color rgb="FF63BE7B"/>
      </colorScale>
    </cfRule>
    <cfRule type="colorScale" priority="23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6">
    <cfRule type="cellIs" dxfId="2" priority="2344" operator="greaterThan">
      <formula>1</formula>
    </cfRule>
    <cfRule type="colorScale" priority="2345">
      <colorScale>
        <cfvo type="min"/>
        <cfvo type="max"/>
        <color rgb="FFFCFCFF"/>
        <color rgb="FF63BE7B"/>
      </colorScale>
    </cfRule>
    <cfRule type="colorScale" priority="23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6">
    <cfRule type="colorScale" priority="2347">
      <colorScale>
        <cfvo type="min"/>
        <cfvo type="max"/>
        <color rgb="FFFCFCFF"/>
        <color rgb="FF63BE7B"/>
      </colorScale>
    </cfRule>
    <cfRule type="colorScale" priority="2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6">
    <cfRule type="colorScale" priority="2349">
      <colorScale>
        <cfvo type="min"/>
        <cfvo type="max"/>
        <color rgb="FFFCFCFF"/>
        <color rgb="FF63BE7B"/>
      </colorScale>
    </cfRule>
    <cfRule type="colorScale" priority="2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6">
    <cfRule type="cellIs" dxfId="2" priority="2351" operator="greaterThan">
      <formula>1</formula>
    </cfRule>
    <cfRule type="colorScale" priority="2352">
      <colorScale>
        <cfvo type="min"/>
        <cfvo type="max"/>
        <color rgb="FFFCFCFF"/>
        <color rgb="FF63BE7B"/>
      </colorScale>
    </cfRule>
    <cfRule type="colorScale" priority="2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6">
    <cfRule type="colorScale" priority="2354">
      <colorScale>
        <cfvo type="min"/>
        <cfvo type="max"/>
        <color rgb="FFFCFCFF"/>
        <color rgb="FF63BE7B"/>
      </colorScale>
    </cfRule>
    <cfRule type="colorScale" priority="2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6">
    <cfRule type="colorScale" priority="2356">
      <colorScale>
        <cfvo type="min"/>
        <cfvo type="max"/>
        <color rgb="FFFCFCFF"/>
        <color rgb="FF63BE7B"/>
      </colorScale>
    </cfRule>
    <cfRule type="colorScale" priority="23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6">
    <cfRule type="cellIs" dxfId="2" priority="2358" operator="greaterThan">
      <formula>1</formula>
    </cfRule>
    <cfRule type="colorScale" priority="2359">
      <colorScale>
        <cfvo type="min"/>
        <cfvo type="max"/>
        <color rgb="FFFCFCFF"/>
        <color rgb="FF63BE7B"/>
      </colorScale>
    </cfRule>
    <cfRule type="colorScale" priority="23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6">
    <cfRule type="colorScale" priority="2361">
      <colorScale>
        <cfvo type="min"/>
        <cfvo type="max"/>
        <color rgb="FFFCFCFF"/>
        <color rgb="FF63BE7B"/>
      </colorScale>
    </cfRule>
    <cfRule type="colorScale" priority="2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6">
    <cfRule type="colorScale" priority="2363">
      <colorScale>
        <cfvo type="min"/>
        <cfvo type="max"/>
        <color rgb="FFFCFCFF"/>
        <color rgb="FF63BE7B"/>
      </colorScale>
    </cfRule>
    <cfRule type="colorScale" priority="2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6">
    <cfRule type="cellIs" dxfId="2" priority="2365" operator="greaterThan">
      <formula>1</formula>
    </cfRule>
    <cfRule type="colorScale" priority="2366">
      <colorScale>
        <cfvo type="min"/>
        <cfvo type="max"/>
        <color rgb="FFFCFCFF"/>
        <color rgb="FF63BE7B"/>
      </colorScale>
    </cfRule>
    <cfRule type="colorScale" priority="23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6">
    <cfRule type="colorScale" priority="2368">
      <colorScale>
        <cfvo type="min"/>
        <cfvo type="max"/>
        <color rgb="FFFCFCFF"/>
        <color rgb="FF63BE7B"/>
      </colorScale>
    </cfRule>
    <cfRule type="colorScale" priority="23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6">
    <cfRule type="colorScale" priority="2370">
      <colorScale>
        <cfvo type="min"/>
        <cfvo type="max"/>
        <color rgb="FFFCFCFF"/>
        <color rgb="FF63BE7B"/>
      </colorScale>
    </cfRule>
    <cfRule type="colorScale" priority="2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6">
    <cfRule type="cellIs" dxfId="2" priority="2372" operator="greaterThan">
      <formula>1</formula>
    </cfRule>
    <cfRule type="colorScale" priority="2373">
      <colorScale>
        <cfvo type="min"/>
        <cfvo type="max"/>
        <color rgb="FFFCFCFF"/>
        <color rgb="FF63BE7B"/>
      </colorScale>
    </cfRule>
    <cfRule type="colorScale" priority="2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6">
    <cfRule type="colorScale" priority="2375">
      <colorScale>
        <cfvo type="min"/>
        <cfvo type="max"/>
        <color rgb="FFFCFCFF"/>
        <color rgb="FF63BE7B"/>
      </colorScale>
    </cfRule>
    <cfRule type="colorScale" priority="2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6">
    <cfRule type="colorScale" priority="2377">
      <colorScale>
        <cfvo type="min"/>
        <cfvo type="max"/>
        <color rgb="FFFCFCFF"/>
        <color rgb="FF63BE7B"/>
      </colorScale>
    </cfRule>
    <cfRule type="colorScale" priority="2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6">
    <cfRule type="cellIs" dxfId="2" priority="2379" operator="greaterThan">
      <formula>1</formula>
    </cfRule>
    <cfRule type="colorScale" priority="2380">
      <colorScale>
        <cfvo type="min"/>
        <cfvo type="max"/>
        <color rgb="FFFCFCFF"/>
        <color rgb="FF63BE7B"/>
      </colorScale>
    </cfRule>
    <cfRule type="colorScale" priority="2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6">
    <cfRule type="colorScale" priority="2382">
      <colorScale>
        <cfvo type="min"/>
        <cfvo type="max"/>
        <color rgb="FFFCFCFF"/>
        <color rgb="FF63BE7B"/>
      </colorScale>
    </cfRule>
    <cfRule type="colorScale" priority="23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6">
    <cfRule type="colorScale" priority="2384">
      <colorScale>
        <cfvo type="min"/>
        <cfvo type="max"/>
        <color rgb="FFFCFCFF"/>
        <color rgb="FF63BE7B"/>
      </colorScale>
    </cfRule>
    <cfRule type="colorScale" priority="2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6">
    <cfRule type="cellIs" dxfId="2" priority="2386" operator="greaterThan">
      <formula>1</formula>
    </cfRule>
    <cfRule type="colorScale" priority="2387">
      <colorScale>
        <cfvo type="min"/>
        <cfvo type="max"/>
        <color rgb="FFFCFCFF"/>
        <color rgb="FF63BE7B"/>
      </colorScale>
    </cfRule>
    <cfRule type="colorScale" priority="23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6">
    <cfRule type="colorScale" priority="2389">
      <colorScale>
        <cfvo type="min"/>
        <cfvo type="max"/>
        <color rgb="FFFCFCFF"/>
        <color rgb="FF63BE7B"/>
      </colorScale>
    </cfRule>
    <cfRule type="colorScale" priority="23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6">
    <cfRule type="colorScale" priority="2391">
      <colorScale>
        <cfvo type="min"/>
        <cfvo type="max"/>
        <color rgb="FFFCFCFF"/>
        <color rgb="FF63BE7B"/>
      </colorScale>
    </cfRule>
    <cfRule type="colorScale" priority="23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6">
    <cfRule type="cellIs" dxfId="2" priority="2393" operator="greaterThan">
      <formula>1</formula>
    </cfRule>
    <cfRule type="colorScale" priority="2394">
      <colorScale>
        <cfvo type="min"/>
        <cfvo type="max"/>
        <color rgb="FFFCFCFF"/>
        <color rgb="FF63BE7B"/>
      </colorScale>
    </cfRule>
    <cfRule type="colorScale" priority="2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6">
    <cfRule type="colorScale" priority="2396">
      <colorScale>
        <cfvo type="min"/>
        <cfvo type="max"/>
        <color rgb="FFFCFCFF"/>
        <color rgb="FF63BE7B"/>
      </colorScale>
    </cfRule>
    <cfRule type="colorScale" priority="23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6">
    <cfRule type="colorScale" priority="2398">
      <colorScale>
        <cfvo type="min"/>
        <cfvo type="max"/>
        <color rgb="FFFCFCFF"/>
        <color rgb="FF63BE7B"/>
      </colorScale>
    </cfRule>
    <cfRule type="colorScale" priority="23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6">
    <cfRule type="cellIs" dxfId="2" priority="2400" operator="greaterThan">
      <formula>1</formula>
    </cfRule>
    <cfRule type="colorScale" priority="2401">
      <colorScale>
        <cfvo type="min"/>
        <cfvo type="max"/>
        <color rgb="FFFCFCFF"/>
        <color rgb="FF63BE7B"/>
      </colorScale>
    </cfRule>
    <cfRule type="colorScale" priority="2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6">
    <cfRule type="colorScale" priority="2403">
      <colorScale>
        <cfvo type="min"/>
        <cfvo type="max"/>
        <color rgb="FFFCFCFF"/>
        <color rgb="FF63BE7B"/>
      </colorScale>
    </cfRule>
    <cfRule type="colorScale" priority="24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6">
    <cfRule type="colorScale" priority="2405">
      <colorScale>
        <cfvo type="min"/>
        <cfvo type="max"/>
        <color rgb="FFFCFCFF"/>
        <color rgb="FF63BE7B"/>
      </colorScale>
    </cfRule>
    <cfRule type="colorScale" priority="24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6">
    <cfRule type="cellIs" dxfId="2" priority="2407" operator="greaterThan">
      <formula>1</formula>
    </cfRule>
    <cfRule type="colorScale" priority="2408">
      <colorScale>
        <cfvo type="min"/>
        <cfvo type="max"/>
        <color rgb="FFFCFCFF"/>
        <color rgb="FF63BE7B"/>
      </colorScale>
    </cfRule>
    <cfRule type="colorScale" priority="2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6">
    <cfRule type="colorScale" priority="2410">
      <colorScale>
        <cfvo type="min"/>
        <cfvo type="max"/>
        <color rgb="FFFCFCFF"/>
        <color rgb="FF63BE7B"/>
      </colorScale>
    </cfRule>
    <cfRule type="colorScale" priority="24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6">
    <cfRule type="colorScale" priority="2412">
      <colorScale>
        <cfvo type="min"/>
        <cfvo type="max"/>
        <color rgb="FFFCFCFF"/>
        <color rgb="FF63BE7B"/>
      </colorScale>
    </cfRule>
    <cfRule type="colorScale" priority="24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6">
    <cfRule type="cellIs" dxfId="2" priority="2414" operator="greaterThan">
      <formula>1</formula>
    </cfRule>
    <cfRule type="colorScale" priority="2415">
      <colorScale>
        <cfvo type="min"/>
        <cfvo type="max"/>
        <color rgb="FFFCFCFF"/>
        <color rgb="FF63BE7B"/>
      </colorScale>
    </cfRule>
    <cfRule type="colorScale" priority="24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6">
    <cfRule type="colorScale" priority="2417">
      <colorScale>
        <cfvo type="min"/>
        <cfvo type="max"/>
        <color rgb="FFFCFCFF"/>
        <color rgb="FF63BE7B"/>
      </colorScale>
    </cfRule>
    <cfRule type="colorScale" priority="24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6">
    <cfRule type="colorScale" priority="2419">
      <colorScale>
        <cfvo type="min"/>
        <cfvo type="max"/>
        <color rgb="FFFCFCFF"/>
        <color rgb="FF63BE7B"/>
      </colorScale>
    </cfRule>
    <cfRule type="colorScale" priority="24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6">
    <cfRule type="cellIs" dxfId="2" priority="2421" operator="greaterThan">
      <formula>1</formula>
    </cfRule>
    <cfRule type="colorScale" priority="2422">
      <colorScale>
        <cfvo type="min"/>
        <cfvo type="max"/>
        <color rgb="FFFCFCFF"/>
        <color rgb="FF63BE7B"/>
      </colorScale>
    </cfRule>
    <cfRule type="colorScale" priority="2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6">
    <cfRule type="colorScale" priority="2424">
      <colorScale>
        <cfvo type="min"/>
        <cfvo type="max"/>
        <color rgb="FFFCFCFF"/>
        <color rgb="FF63BE7B"/>
      </colorScale>
    </cfRule>
    <cfRule type="colorScale" priority="24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6">
    <cfRule type="colorScale" priority="2426">
      <colorScale>
        <cfvo type="min"/>
        <cfvo type="max"/>
        <color rgb="FFFCFCFF"/>
        <color rgb="FF63BE7B"/>
      </colorScale>
    </cfRule>
    <cfRule type="colorScale" priority="24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6">
    <cfRule type="cellIs" dxfId="2" priority="2428" operator="greaterThan">
      <formula>1</formula>
    </cfRule>
    <cfRule type="colorScale" priority="2429">
      <colorScale>
        <cfvo type="min"/>
        <cfvo type="max"/>
        <color rgb="FFFCFCFF"/>
        <color rgb="FF63BE7B"/>
      </colorScale>
    </cfRule>
    <cfRule type="colorScale" priority="2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6">
    <cfRule type="colorScale" priority="2431">
      <colorScale>
        <cfvo type="min"/>
        <cfvo type="max"/>
        <color rgb="FFFCFCFF"/>
        <color rgb="FF63BE7B"/>
      </colorScale>
    </cfRule>
    <cfRule type="colorScale" priority="24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6">
    <cfRule type="colorScale" priority="2433">
      <colorScale>
        <cfvo type="min"/>
        <cfvo type="max"/>
        <color rgb="FFFCFCFF"/>
        <color rgb="FF63BE7B"/>
      </colorScale>
    </cfRule>
    <cfRule type="colorScale" priority="24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6">
    <cfRule type="cellIs" dxfId="2" priority="2435" operator="greaterThan">
      <formula>1</formula>
    </cfRule>
    <cfRule type="colorScale" priority="2436">
      <colorScale>
        <cfvo type="min"/>
        <cfvo type="max"/>
        <color rgb="FFFCFCFF"/>
        <color rgb="FF63BE7B"/>
      </colorScale>
    </cfRule>
    <cfRule type="colorScale" priority="2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6">
    <cfRule type="colorScale" priority="2438">
      <colorScale>
        <cfvo type="min"/>
        <cfvo type="max"/>
        <color rgb="FFFCFCFF"/>
        <color rgb="FF63BE7B"/>
      </colorScale>
    </cfRule>
    <cfRule type="colorScale" priority="24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6">
    <cfRule type="colorScale" priority="2440">
      <colorScale>
        <cfvo type="min"/>
        <cfvo type="max"/>
        <color rgb="FFFCFCFF"/>
        <color rgb="FF63BE7B"/>
      </colorScale>
    </cfRule>
    <cfRule type="colorScale" priority="24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6">
    <cfRule type="cellIs" dxfId="2" priority="2442" operator="greaterThan">
      <formula>1</formula>
    </cfRule>
    <cfRule type="colorScale" priority="2443">
      <colorScale>
        <cfvo type="min"/>
        <cfvo type="max"/>
        <color rgb="FFFCFCFF"/>
        <color rgb="FF63BE7B"/>
      </colorScale>
    </cfRule>
    <cfRule type="colorScale" priority="24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6">
    <cfRule type="colorScale" priority="2445">
      <colorScale>
        <cfvo type="min"/>
        <cfvo type="max"/>
        <color rgb="FFFCFCFF"/>
        <color rgb="FF63BE7B"/>
      </colorScale>
    </cfRule>
    <cfRule type="colorScale" priority="24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6">
    <cfRule type="colorScale" priority="2447">
      <colorScale>
        <cfvo type="min"/>
        <cfvo type="max"/>
        <color rgb="FFFCFCFF"/>
        <color rgb="FF63BE7B"/>
      </colorScale>
    </cfRule>
    <cfRule type="colorScale" priority="24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6">
    <cfRule type="cellIs" dxfId="2" priority="2449" operator="greaterThan">
      <formula>1</formula>
    </cfRule>
    <cfRule type="colorScale" priority="2450">
      <colorScale>
        <cfvo type="min"/>
        <cfvo type="max"/>
        <color rgb="FFFCFCFF"/>
        <color rgb="FF63BE7B"/>
      </colorScale>
    </cfRule>
    <cfRule type="colorScale" priority="2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6">
    <cfRule type="cellIs" dxfId="2" priority="2452" operator="greaterThan">
      <formula>1</formula>
    </cfRule>
    <cfRule type="colorScale" priority="2453">
      <colorScale>
        <cfvo type="min"/>
        <cfvo type="max"/>
        <color rgb="FFFCFCFF"/>
        <color rgb="FF63BE7B"/>
      </colorScale>
    </cfRule>
    <cfRule type="colorScale" priority="2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6:HY86">
    <cfRule type="colorScale" priority="2455">
      <colorScale>
        <cfvo type="min"/>
        <cfvo type="max"/>
        <color rgb="FFFCFCFF"/>
        <color rgb="FF63BE7B"/>
      </colorScale>
    </cfRule>
    <cfRule type="colorScale" priority="24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6">
    <cfRule type="colorScale" priority="2457">
      <colorScale>
        <cfvo type="min"/>
        <cfvo type="max"/>
        <color rgb="FFFCFCFF"/>
        <color rgb="FF63BE7B"/>
      </colorScale>
    </cfRule>
    <cfRule type="colorScale" priority="24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6">
    <cfRule type="colorScale" priority="2592">
      <colorScale>
        <cfvo type="min"/>
        <cfvo type="max"/>
        <color rgb="FFFCFCFF"/>
        <color rgb="FF63BE7B"/>
      </colorScale>
    </cfRule>
    <cfRule type="colorScale" priority="2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6">
    <cfRule type="cellIs" dxfId="2" priority="2459" operator="greaterThan">
      <formula>1</formula>
    </cfRule>
    <cfRule type="colorScale" priority="2460">
      <colorScale>
        <cfvo type="min"/>
        <cfvo type="max"/>
        <color rgb="FFFCFCFF"/>
        <color rgb="FF63BE7B"/>
      </colorScale>
    </cfRule>
    <cfRule type="colorScale" priority="2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6">
    <cfRule type="colorScale" priority="2462">
      <colorScale>
        <cfvo type="min"/>
        <cfvo type="max"/>
        <color rgb="FFFCFCFF"/>
        <color rgb="FF63BE7B"/>
      </colorScale>
    </cfRule>
    <cfRule type="colorScale" priority="2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6">
    <cfRule type="colorScale" priority="2588">
      <colorScale>
        <cfvo type="min"/>
        <cfvo type="max"/>
        <color rgb="FFFCFCFF"/>
        <color rgb="FF63BE7B"/>
      </colorScale>
    </cfRule>
    <cfRule type="colorScale" priority="25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6">
    <cfRule type="cellIs" dxfId="2" priority="2464" operator="greaterThan">
      <formula>1</formula>
    </cfRule>
    <cfRule type="colorScale" priority="2465">
      <colorScale>
        <cfvo type="min"/>
        <cfvo type="max"/>
        <color rgb="FFFCFCFF"/>
        <color rgb="FF63BE7B"/>
      </colorScale>
    </cfRule>
    <cfRule type="colorScale" priority="24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6">
    <cfRule type="colorScale" priority="2467">
      <colorScale>
        <cfvo type="min"/>
        <cfvo type="max"/>
        <color rgb="FFFCFCFF"/>
        <color rgb="FF63BE7B"/>
      </colorScale>
    </cfRule>
    <cfRule type="colorScale" priority="2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6">
    <cfRule type="colorScale" priority="2469">
      <colorScale>
        <cfvo type="min"/>
        <cfvo type="max"/>
        <color rgb="FFFCFCFF"/>
        <color rgb="FF63BE7B"/>
      </colorScale>
    </cfRule>
    <cfRule type="colorScale" priority="24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6">
    <cfRule type="cellIs" dxfId="2" priority="2471" operator="greaterThan">
      <formula>1</formula>
    </cfRule>
    <cfRule type="colorScale" priority="2472">
      <colorScale>
        <cfvo type="min"/>
        <cfvo type="max"/>
        <color rgb="FFFCFCFF"/>
        <color rgb="FF63BE7B"/>
      </colorScale>
    </cfRule>
    <cfRule type="colorScale" priority="24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6">
    <cfRule type="colorScale" priority="2474">
      <colorScale>
        <cfvo type="min"/>
        <cfvo type="max"/>
        <color rgb="FFFCFCFF"/>
        <color rgb="FF63BE7B"/>
      </colorScale>
    </cfRule>
    <cfRule type="colorScale" priority="2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6">
    <cfRule type="colorScale" priority="2476">
      <colorScale>
        <cfvo type="min"/>
        <cfvo type="max"/>
        <color rgb="FFFCFCFF"/>
        <color rgb="FF63BE7B"/>
      </colorScale>
    </cfRule>
    <cfRule type="colorScale" priority="2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6">
    <cfRule type="cellIs" dxfId="2" priority="2478" operator="greaterThan">
      <formula>1</formula>
    </cfRule>
    <cfRule type="colorScale" priority="2479">
      <colorScale>
        <cfvo type="min"/>
        <cfvo type="max"/>
        <color rgb="FFFCFCFF"/>
        <color rgb="FF63BE7B"/>
      </colorScale>
    </cfRule>
    <cfRule type="colorScale" priority="2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6">
    <cfRule type="colorScale" priority="2481">
      <colorScale>
        <cfvo type="min"/>
        <cfvo type="max"/>
        <color rgb="FFFCFCFF"/>
        <color rgb="FF63BE7B"/>
      </colorScale>
    </cfRule>
    <cfRule type="colorScale" priority="2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6">
    <cfRule type="colorScale" priority="2483">
      <colorScale>
        <cfvo type="min"/>
        <cfvo type="max"/>
        <color rgb="FFFCFCFF"/>
        <color rgb="FF63BE7B"/>
      </colorScale>
    </cfRule>
    <cfRule type="colorScale" priority="24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6">
    <cfRule type="cellIs" dxfId="2" priority="2485" operator="greaterThan">
      <formula>1</formula>
    </cfRule>
    <cfRule type="colorScale" priority="2486">
      <colorScale>
        <cfvo type="min"/>
        <cfvo type="max"/>
        <color rgb="FFFCFCFF"/>
        <color rgb="FF63BE7B"/>
      </colorScale>
    </cfRule>
    <cfRule type="colorScale" priority="2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6">
    <cfRule type="colorScale" priority="2488">
      <colorScale>
        <cfvo type="min"/>
        <cfvo type="max"/>
        <color rgb="FFFCFCFF"/>
        <color rgb="FF63BE7B"/>
      </colorScale>
    </cfRule>
    <cfRule type="colorScale" priority="2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6">
    <cfRule type="colorScale" priority="2490">
      <colorScale>
        <cfvo type="min"/>
        <cfvo type="max"/>
        <color rgb="FFFCFCFF"/>
        <color rgb="FF63BE7B"/>
      </colorScale>
    </cfRule>
    <cfRule type="colorScale" priority="2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6">
    <cfRule type="cellIs" dxfId="2" priority="2492" operator="greaterThan">
      <formula>1</formula>
    </cfRule>
    <cfRule type="colorScale" priority="2493">
      <colorScale>
        <cfvo type="min"/>
        <cfvo type="max"/>
        <color rgb="FFFCFCFF"/>
        <color rgb="FF63BE7B"/>
      </colorScale>
    </cfRule>
    <cfRule type="colorScale" priority="2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6">
    <cfRule type="colorScale" priority="2495">
      <colorScale>
        <cfvo type="min"/>
        <cfvo type="max"/>
        <color rgb="FFFCFCFF"/>
        <color rgb="FF63BE7B"/>
      </colorScale>
    </cfRule>
    <cfRule type="colorScale" priority="2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6">
    <cfRule type="colorScale" priority="2497">
      <colorScale>
        <cfvo type="min"/>
        <cfvo type="max"/>
        <color rgb="FFFCFCFF"/>
        <color rgb="FF63BE7B"/>
      </colorScale>
    </cfRule>
    <cfRule type="colorScale" priority="24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6">
    <cfRule type="cellIs" dxfId="2" priority="2499" operator="greaterThan">
      <formula>1</formula>
    </cfRule>
    <cfRule type="colorScale" priority="2500">
      <colorScale>
        <cfvo type="min"/>
        <cfvo type="max"/>
        <color rgb="FFFCFCFF"/>
        <color rgb="FF63BE7B"/>
      </colorScale>
    </cfRule>
    <cfRule type="colorScale" priority="2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6">
    <cfRule type="colorScale" priority="2502">
      <colorScale>
        <cfvo type="min"/>
        <cfvo type="max"/>
        <color rgb="FFFCFCFF"/>
        <color rgb="FF63BE7B"/>
      </colorScale>
    </cfRule>
    <cfRule type="colorScale" priority="2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6">
    <cfRule type="colorScale" priority="2504">
      <colorScale>
        <cfvo type="min"/>
        <cfvo type="max"/>
        <color rgb="FFFCFCFF"/>
        <color rgb="FF63BE7B"/>
      </colorScale>
    </cfRule>
    <cfRule type="colorScale" priority="2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6">
    <cfRule type="cellIs" dxfId="2" priority="2506" operator="greaterThan">
      <formula>1</formula>
    </cfRule>
    <cfRule type="colorScale" priority="2507">
      <colorScale>
        <cfvo type="min"/>
        <cfvo type="max"/>
        <color rgb="FFFCFCFF"/>
        <color rgb="FF63BE7B"/>
      </colorScale>
    </cfRule>
    <cfRule type="colorScale" priority="25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6">
    <cfRule type="colorScale" priority="2509">
      <colorScale>
        <cfvo type="min"/>
        <cfvo type="max"/>
        <color rgb="FFFCFCFF"/>
        <color rgb="FF63BE7B"/>
      </colorScale>
    </cfRule>
    <cfRule type="colorScale" priority="2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6">
    <cfRule type="colorScale" priority="2511">
      <colorScale>
        <cfvo type="min"/>
        <cfvo type="max"/>
        <color rgb="FFFCFCFF"/>
        <color rgb="FF63BE7B"/>
      </colorScale>
    </cfRule>
    <cfRule type="colorScale" priority="25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6">
    <cfRule type="cellIs" dxfId="2" priority="2513" operator="greaterThan">
      <formula>1</formula>
    </cfRule>
    <cfRule type="colorScale" priority="2514">
      <colorScale>
        <cfvo type="min"/>
        <cfvo type="max"/>
        <color rgb="FFFCFCFF"/>
        <color rgb="FF63BE7B"/>
      </colorScale>
    </cfRule>
    <cfRule type="colorScale" priority="25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6">
    <cfRule type="colorScale" priority="2516">
      <colorScale>
        <cfvo type="min"/>
        <cfvo type="max"/>
        <color rgb="FFFCFCFF"/>
        <color rgb="FF63BE7B"/>
      </colorScale>
    </cfRule>
    <cfRule type="colorScale" priority="2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6">
    <cfRule type="colorScale" priority="2518">
      <colorScale>
        <cfvo type="min"/>
        <cfvo type="max"/>
        <color rgb="FFFCFCFF"/>
        <color rgb="FF63BE7B"/>
      </colorScale>
    </cfRule>
    <cfRule type="colorScale" priority="25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6">
    <cfRule type="cellIs" dxfId="2" priority="2520" operator="greaterThan">
      <formula>1</formula>
    </cfRule>
    <cfRule type="colorScale" priority="2521">
      <colorScale>
        <cfvo type="min"/>
        <cfvo type="max"/>
        <color rgb="FFFCFCFF"/>
        <color rgb="FF63BE7B"/>
      </colorScale>
    </cfRule>
    <cfRule type="colorScale" priority="25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6">
    <cfRule type="colorScale" priority="2523">
      <colorScale>
        <cfvo type="min"/>
        <cfvo type="max"/>
        <color rgb="FFFCFCFF"/>
        <color rgb="FF63BE7B"/>
      </colorScale>
    </cfRule>
    <cfRule type="colorScale" priority="2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6">
    <cfRule type="colorScale" priority="2525">
      <colorScale>
        <cfvo type="min"/>
        <cfvo type="max"/>
        <color rgb="FFFCFCFF"/>
        <color rgb="FF63BE7B"/>
      </colorScale>
    </cfRule>
    <cfRule type="colorScale" priority="2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6">
    <cfRule type="cellIs" dxfId="2" priority="2527" operator="greaterThan">
      <formula>1</formula>
    </cfRule>
    <cfRule type="colorScale" priority="2528">
      <colorScale>
        <cfvo type="min"/>
        <cfvo type="max"/>
        <color rgb="FFFCFCFF"/>
        <color rgb="FF63BE7B"/>
      </colorScale>
    </cfRule>
    <cfRule type="colorScale" priority="2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6">
    <cfRule type="colorScale" priority="2530">
      <colorScale>
        <cfvo type="min"/>
        <cfvo type="max"/>
        <color rgb="FFFCFCFF"/>
        <color rgb="FF63BE7B"/>
      </colorScale>
    </cfRule>
    <cfRule type="colorScale" priority="25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6">
    <cfRule type="colorScale" priority="2532">
      <colorScale>
        <cfvo type="min"/>
        <cfvo type="max"/>
        <color rgb="FFFCFCFF"/>
        <color rgb="FF63BE7B"/>
      </colorScale>
    </cfRule>
    <cfRule type="colorScale" priority="25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6">
    <cfRule type="cellIs" dxfId="2" priority="2534" operator="greaterThan">
      <formula>1</formula>
    </cfRule>
    <cfRule type="colorScale" priority="2535">
      <colorScale>
        <cfvo type="min"/>
        <cfvo type="max"/>
        <color rgb="FFFCFCFF"/>
        <color rgb="FF63BE7B"/>
      </colorScale>
    </cfRule>
    <cfRule type="colorScale" priority="25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6">
    <cfRule type="colorScale" priority="2537">
      <colorScale>
        <cfvo type="min"/>
        <cfvo type="max"/>
        <color rgb="FFFCFCFF"/>
        <color rgb="FF63BE7B"/>
      </colorScale>
    </cfRule>
    <cfRule type="colorScale" priority="2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6">
    <cfRule type="colorScale" priority="2539">
      <colorScale>
        <cfvo type="min"/>
        <cfvo type="max"/>
        <color rgb="FFFCFCFF"/>
        <color rgb="FF63BE7B"/>
      </colorScale>
    </cfRule>
    <cfRule type="colorScale" priority="25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6">
    <cfRule type="cellIs" dxfId="2" priority="2541" operator="greaterThan">
      <formula>1</formula>
    </cfRule>
    <cfRule type="colorScale" priority="2542">
      <colorScale>
        <cfvo type="min"/>
        <cfvo type="max"/>
        <color rgb="FFFCFCFF"/>
        <color rgb="FF63BE7B"/>
      </colorScale>
    </cfRule>
    <cfRule type="colorScale" priority="25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6">
    <cfRule type="colorScale" priority="2544">
      <colorScale>
        <cfvo type="min"/>
        <cfvo type="max"/>
        <color rgb="FFFCFCFF"/>
        <color rgb="FF63BE7B"/>
      </colorScale>
    </cfRule>
    <cfRule type="colorScale" priority="25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6">
    <cfRule type="colorScale" priority="2546">
      <colorScale>
        <cfvo type="min"/>
        <cfvo type="max"/>
        <color rgb="FFFCFCFF"/>
        <color rgb="FF63BE7B"/>
      </colorScale>
    </cfRule>
    <cfRule type="colorScale" priority="2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6">
    <cfRule type="cellIs" dxfId="2" priority="2548" operator="greaterThan">
      <formula>1</formula>
    </cfRule>
    <cfRule type="colorScale" priority="2549">
      <colorScale>
        <cfvo type="min"/>
        <cfvo type="max"/>
        <color rgb="FFFCFCFF"/>
        <color rgb="FF63BE7B"/>
      </colorScale>
    </cfRule>
    <cfRule type="colorScale" priority="2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6">
    <cfRule type="colorScale" priority="2551">
      <colorScale>
        <cfvo type="min"/>
        <cfvo type="max"/>
        <color rgb="FFFCFCFF"/>
        <color rgb="FF63BE7B"/>
      </colorScale>
    </cfRule>
    <cfRule type="colorScale" priority="2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6">
    <cfRule type="colorScale" priority="2553">
      <colorScale>
        <cfvo type="min"/>
        <cfvo type="max"/>
        <color rgb="FFFCFCFF"/>
        <color rgb="FF63BE7B"/>
      </colorScale>
    </cfRule>
    <cfRule type="colorScale" priority="25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6">
    <cfRule type="cellIs" dxfId="2" priority="2555" operator="greaterThan">
      <formula>1</formula>
    </cfRule>
    <cfRule type="colorScale" priority="2556">
      <colorScale>
        <cfvo type="min"/>
        <cfvo type="max"/>
        <color rgb="FFFCFCFF"/>
        <color rgb="FF63BE7B"/>
      </colorScale>
    </cfRule>
    <cfRule type="colorScale" priority="25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6">
    <cfRule type="colorScale" priority="2558">
      <colorScale>
        <cfvo type="min"/>
        <cfvo type="max"/>
        <color rgb="FFFCFCFF"/>
        <color rgb="FF63BE7B"/>
      </colorScale>
    </cfRule>
    <cfRule type="colorScale" priority="2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6">
    <cfRule type="colorScale" priority="2560">
      <colorScale>
        <cfvo type="min"/>
        <cfvo type="max"/>
        <color rgb="FFFCFCFF"/>
        <color rgb="FF63BE7B"/>
      </colorScale>
    </cfRule>
    <cfRule type="colorScale" priority="25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6">
    <cfRule type="cellIs" dxfId="2" priority="2562" operator="greaterThan">
      <formula>1</formula>
    </cfRule>
    <cfRule type="colorScale" priority="2563">
      <colorScale>
        <cfvo type="min"/>
        <cfvo type="max"/>
        <color rgb="FFFCFCFF"/>
        <color rgb="FF63BE7B"/>
      </colorScale>
    </cfRule>
    <cfRule type="colorScale" priority="25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6">
    <cfRule type="colorScale" priority="2565">
      <colorScale>
        <cfvo type="min"/>
        <cfvo type="max"/>
        <color rgb="FFFCFCFF"/>
        <color rgb="FF63BE7B"/>
      </colorScale>
    </cfRule>
    <cfRule type="colorScale" priority="25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6">
    <cfRule type="colorScale" priority="2567">
      <colorScale>
        <cfvo type="min"/>
        <cfvo type="max"/>
        <color rgb="FFFCFCFF"/>
        <color rgb="FF63BE7B"/>
      </colorScale>
    </cfRule>
    <cfRule type="colorScale" priority="25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6">
    <cfRule type="cellIs" dxfId="2" priority="2569" operator="greaterThan">
      <formula>1</formula>
    </cfRule>
    <cfRule type="colorScale" priority="2570">
      <colorScale>
        <cfvo type="min"/>
        <cfvo type="max"/>
        <color rgb="FFFCFCFF"/>
        <color rgb="FF63BE7B"/>
      </colorScale>
    </cfRule>
    <cfRule type="colorScale" priority="25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6">
    <cfRule type="colorScale" priority="2572">
      <colorScale>
        <cfvo type="min"/>
        <cfvo type="max"/>
        <color rgb="FFFCFCFF"/>
        <color rgb="FF63BE7B"/>
      </colorScale>
    </cfRule>
    <cfRule type="colorScale" priority="25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6">
    <cfRule type="colorScale" priority="2574">
      <colorScale>
        <cfvo type="min"/>
        <cfvo type="max"/>
        <color rgb="FFFCFCFF"/>
        <color rgb="FF63BE7B"/>
      </colorScale>
    </cfRule>
    <cfRule type="colorScale" priority="25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6">
    <cfRule type="cellIs" dxfId="2" priority="2576" operator="greaterThan">
      <formula>1</formula>
    </cfRule>
    <cfRule type="colorScale" priority="2577">
      <colorScale>
        <cfvo type="min"/>
        <cfvo type="max"/>
        <color rgb="FFFCFCFF"/>
        <color rgb="FF63BE7B"/>
      </colorScale>
    </cfRule>
    <cfRule type="colorScale" priority="25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6">
    <cfRule type="colorScale" priority="2579">
      <colorScale>
        <cfvo type="min"/>
        <cfvo type="max"/>
        <color rgb="FFFCFCFF"/>
        <color rgb="FF63BE7B"/>
      </colorScale>
    </cfRule>
    <cfRule type="colorScale" priority="25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6">
    <cfRule type="colorScale" priority="2581">
      <colorScale>
        <cfvo type="min"/>
        <cfvo type="max"/>
        <color rgb="FFFCFCFF"/>
        <color rgb="FF63BE7B"/>
      </colorScale>
    </cfRule>
    <cfRule type="colorScale" priority="25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6">
    <cfRule type="cellIs" dxfId="2" priority="2583" operator="greaterThan">
      <formula>1</formula>
    </cfRule>
    <cfRule type="colorScale" priority="2584">
      <colorScale>
        <cfvo type="min"/>
        <cfvo type="max"/>
        <color rgb="FFFCFCFF"/>
        <color rgb="FF63BE7B"/>
      </colorScale>
    </cfRule>
    <cfRule type="colorScale" priority="25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6:LB86">
    <cfRule type="cellIs" dxfId="2" priority="2277" operator="greaterThan">
      <formula>0.31</formula>
    </cfRule>
    <cfRule type="cellIs" dxfId="2" priority="2278" operator="greaterThan">
      <formula>0.31</formula>
    </cfRule>
    <cfRule type="cellIs" dxfId="2" priority="2279" operator="greaterThan">
      <formula>0.31</formula>
    </cfRule>
    <cfRule type="cellIs" dxfId="2" priority="2280" operator="greaterThan">
      <formula>0.3</formula>
    </cfRule>
    <cfRule type="cellIs" dxfId="2" priority="2281" operator="greaterThan">
      <formula>1</formula>
    </cfRule>
    <cfRule type="cellIs" dxfId="5" priority="2282" operator="equal">
      <formula>0</formula>
    </cfRule>
  </conditionalFormatting>
  <conditionalFormatting sqref="LH86:LI86">
    <cfRule type="containsText" dxfId="0" priority="2242" operator="between" text=" ">
      <formula>NOT(ISERROR(SEARCH(" ",LH86)))</formula>
    </cfRule>
    <cfRule type="containsText" dxfId="1" priority="2243" operator="between" text=" ">
      <formula>NOT(ISERROR(SEARCH(" ",LH86)))</formula>
    </cfRule>
  </conditionalFormatting>
  <conditionalFormatting sqref="LT86">
    <cfRule type="containsText" dxfId="0" priority="378" operator="between" text=" ">
      <formula>NOT(ISERROR(SEARCH(" ",LT86)))</formula>
    </cfRule>
    <cfRule type="containsText" dxfId="1" priority="379" operator="between" text=" ">
      <formula>NOT(ISERROR(SEARCH(" ",LT86)))</formula>
    </cfRule>
  </conditionalFormatting>
  <conditionalFormatting sqref="LU86">
    <cfRule type="containsText" dxfId="0" priority="318" operator="between" text=" ">
      <formula>NOT(ISERROR(SEARCH(" ",LU86)))</formula>
    </cfRule>
    <cfRule type="containsText" dxfId="1" priority="319" operator="between" text=" ">
      <formula>NOT(ISERROR(SEARCH(" ",LU86)))</formula>
    </cfRule>
  </conditionalFormatting>
  <conditionalFormatting sqref="LV86:LX86">
    <cfRule type="containsText" dxfId="0" priority="274" operator="between" text=" ">
      <formula>NOT(ISERROR(SEARCH(" ",LV86)))</formula>
    </cfRule>
    <cfRule type="containsText" dxfId="1" priority="275" operator="between" text=" ">
      <formula>NOT(ISERROR(SEARCH(" ",LV86)))</formula>
    </cfRule>
  </conditionalFormatting>
  <conditionalFormatting sqref="MX86">
    <cfRule type="containsText" dxfId="0" priority="376" operator="between" text=" ">
      <formula>NOT(ISERROR(SEARCH(" ",MX86)))</formula>
    </cfRule>
    <cfRule type="containsText" dxfId="1" priority="377" operator="between" text=" ">
      <formula>NOT(ISERROR(SEARCH(" ",MX86)))</formula>
    </cfRule>
  </conditionalFormatting>
  <conditionalFormatting sqref="MY86">
    <cfRule type="containsText" dxfId="0" priority="316" operator="between" text=" ">
      <formula>NOT(ISERROR(SEARCH(" ",MY86)))</formula>
    </cfRule>
    <cfRule type="containsText" dxfId="1" priority="317" operator="between" text=" ">
      <formula>NOT(ISERROR(SEARCH(" ",MY86)))</formula>
    </cfRule>
  </conditionalFormatting>
  <conditionalFormatting sqref="MZ86:NB86">
    <cfRule type="containsText" dxfId="0" priority="272" operator="between" text=" ">
      <formula>NOT(ISERROR(SEARCH(" ",MZ86)))</formula>
    </cfRule>
    <cfRule type="containsText" dxfId="1" priority="273" operator="between" text=" ">
      <formula>NOT(ISERROR(SEARCH(" ",MZ86)))</formula>
    </cfRule>
  </conditionalFormatting>
  <conditionalFormatting sqref="NC86">
    <cfRule type="containsText" dxfId="0" priority="374" operator="between" text=" ">
      <formula>NOT(ISERROR(SEARCH(" ",NC86)))</formula>
    </cfRule>
    <cfRule type="containsText" dxfId="1" priority="375" operator="between" text=" ">
      <formula>NOT(ISERROR(SEARCH(" ",NC86)))</formula>
    </cfRule>
  </conditionalFormatting>
  <conditionalFormatting sqref="ND86">
    <cfRule type="containsText" dxfId="0" priority="242" operator="between" text=" ">
      <formula>NOT(ISERROR(SEARCH(" ",ND86)))</formula>
    </cfRule>
    <cfRule type="containsText" dxfId="1" priority="243" operator="between" text=" ">
      <formula>NOT(ISERROR(SEARCH(" ",ND86)))</formula>
    </cfRule>
  </conditionalFormatting>
  <conditionalFormatting sqref="NE86">
    <cfRule type="containsText" dxfId="0" priority="218" operator="between" text=" ">
      <formula>NOT(ISERROR(SEARCH(" ",NE86)))</formula>
    </cfRule>
    <cfRule type="containsText" dxfId="1" priority="219" operator="between" text=" ">
      <formula>NOT(ISERROR(SEARCH(" ",NE86)))</formula>
    </cfRule>
  </conditionalFormatting>
  <conditionalFormatting sqref="NF86">
    <cfRule type="containsText" dxfId="0" priority="194" operator="between" text=" ">
      <formula>NOT(ISERROR(SEARCH(" ",NF86)))</formula>
    </cfRule>
    <cfRule type="containsText" dxfId="1" priority="195" operator="between" text=" ">
      <formula>NOT(ISERROR(SEARCH(" ",NF86)))</formula>
    </cfRule>
  </conditionalFormatting>
  <conditionalFormatting sqref="C87">
    <cfRule type="colorScale" priority="18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7">
    <cfRule type="containsText" dxfId="0" priority="1879" operator="between" text=" ">
      <formula>NOT(ISERROR(SEARCH(" ",G87)))</formula>
    </cfRule>
    <cfRule type="containsText" dxfId="1" priority="1880" operator="between" text=" ">
      <formula>NOT(ISERROR(SEARCH(" ",G87)))</formula>
    </cfRule>
  </conditionalFormatting>
  <conditionalFormatting sqref="R87">
    <cfRule type="containsText" dxfId="0" priority="1884" operator="between" text=" ">
      <formula>NOT(ISERROR(SEARCH(" ",R87)))</formula>
    </cfRule>
    <cfRule type="containsText" dxfId="1" priority="1885" operator="between" text=" ">
      <formula>NOT(ISERROR(SEARCH(" ",R87)))</formula>
    </cfRule>
  </conditionalFormatting>
  <conditionalFormatting sqref="X87">
    <cfRule type="colorScale" priority="1917">
      <colorScale>
        <cfvo type="min"/>
        <cfvo type="max"/>
        <color rgb="FFFCFCFF"/>
        <color rgb="FF63BE7B"/>
      </colorScale>
    </cfRule>
    <cfRule type="colorScale" priority="1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H87">
    <cfRule type="cellIs" dxfId="2" priority="2226" operator="equal">
      <formula>0</formula>
    </cfRule>
    <cfRule type="cellIs" dxfId="2" priority="2227" operator="greaterThan">
      <formula>1</formula>
    </cfRule>
    <cfRule type="containsText" dxfId="0" priority="2228" operator="between" text=" ">
      <formula>NOT(ISERROR(SEARCH(" ",AH87)))</formula>
    </cfRule>
    <cfRule type="containsText" dxfId="1" priority="2229" operator="between" text=" ">
      <formula>NOT(ISERROR(SEARCH(" ",AH87)))</formula>
    </cfRule>
  </conditionalFormatting>
  <conditionalFormatting sqref="AI87">
    <cfRule type="cellIs" dxfId="2" priority="1910" operator="equal">
      <formula>0</formula>
    </cfRule>
    <cfRule type="cellIs" dxfId="2" priority="1911" operator="greaterThan">
      <formula>1</formula>
    </cfRule>
    <cfRule type="containsText" dxfId="0" priority="1912" operator="between" text=" ">
      <formula>NOT(ISERROR(SEARCH(" ",AI87)))</formula>
    </cfRule>
    <cfRule type="containsText" dxfId="1" priority="1913" operator="between" text=" ">
      <formula>NOT(ISERROR(SEARCH(" ",AI87)))</formula>
    </cfRule>
  </conditionalFormatting>
  <conditionalFormatting sqref="AJ87:AL87">
    <cfRule type="cellIs" dxfId="4" priority="1905" operator="equal">
      <formula>0</formula>
    </cfRule>
    <cfRule type="cellIs" dxfId="2" priority="1906" operator="equal">
      <formula>0</formula>
    </cfRule>
    <cfRule type="cellIs" dxfId="2" priority="1907" operator="greaterThan">
      <formula>1</formula>
    </cfRule>
    <cfRule type="containsText" dxfId="0" priority="1908" operator="between" text=" ">
      <formula>NOT(ISERROR(SEARCH(" ",AJ87)))</formula>
    </cfRule>
    <cfRule type="containsText" dxfId="1" priority="1909" operator="between" text=" ">
      <formula>NOT(ISERROR(SEARCH(" ",AJ87)))</formula>
    </cfRule>
  </conditionalFormatting>
  <conditionalFormatting sqref="AT87">
    <cfRule type="containsText" dxfId="0" priority="2232" operator="between" text=" ">
      <formula>NOT(ISERROR(SEARCH(" ",AT87)))</formula>
    </cfRule>
    <cfRule type="containsText" dxfId="1" priority="2233" operator="between" text=" ">
      <formula>NOT(ISERROR(SEARCH(" ",AT87)))</formula>
    </cfRule>
  </conditionalFormatting>
  <conditionalFormatting sqref="AU87">
    <cfRule type="cellIs" dxfId="4" priority="715" operator="equal">
      <formula>0</formula>
    </cfRule>
    <cfRule type="containsText" dxfId="0" priority="716" operator="between" text=" ">
      <formula>NOT(ISERROR(SEARCH(" ",AU87)))</formula>
    </cfRule>
    <cfRule type="containsText" dxfId="1" priority="717" operator="between" text=" ">
      <formula>NOT(ISERROR(SEARCH(" ",AU87)))</formula>
    </cfRule>
  </conditionalFormatting>
  <conditionalFormatting sqref="AV87">
    <cfRule type="cellIs" dxfId="4" priority="1937" operator="equal">
      <formula>0</formula>
    </cfRule>
    <cfRule type="containsText" dxfId="0" priority="1940" operator="between" text=" ">
      <formula>NOT(ISERROR(SEARCH(" ",AV87)))</formula>
    </cfRule>
    <cfRule type="containsText" dxfId="1" priority="1941" operator="between" text=" ">
      <formula>NOT(ISERROR(SEARCH(" ",AV87)))</formula>
    </cfRule>
  </conditionalFormatting>
  <conditionalFormatting sqref="AW87">
    <cfRule type="cellIs" dxfId="2" priority="1922" operator="greaterThan">
      <formula>1</formula>
    </cfRule>
    <cfRule type="containsText" dxfId="0" priority="1923" operator="between" text=" ">
      <formula>NOT(ISERROR(SEARCH(" ",AW87)))</formula>
    </cfRule>
    <cfRule type="containsText" dxfId="1" priority="1924" operator="between" text=" ">
      <formula>NOT(ISERROR(SEARCH(" ",AW87)))</formula>
    </cfRule>
  </conditionalFormatting>
  <conditionalFormatting sqref="AX87">
    <cfRule type="containsText" dxfId="0" priority="1901" operator="between" text=" ">
      <formula>NOT(ISERROR(SEARCH(" ",AX87)))</formula>
    </cfRule>
    <cfRule type="containsText" dxfId="1" priority="1902" operator="between" text=" ">
      <formula>NOT(ISERROR(SEARCH(" ",AX87)))</formula>
    </cfRule>
  </conditionalFormatting>
  <conditionalFormatting sqref="BA87">
    <cfRule type="containsText" dxfId="0" priority="1041" operator="between" text=" ">
      <formula>NOT(ISERROR(SEARCH(" ",BA87)))</formula>
    </cfRule>
    <cfRule type="containsText" dxfId="1" priority="1042" operator="between" text=" ">
      <formula>NOT(ISERROR(SEARCH(" ",BA87)))</formula>
    </cfRule>
  </conditionalFormatting>
  <conditionalFormatting sqref="BB87">
    <cfRule type="containsText" dxfId="0" priority="2230" operator="between" text=" ">
      <formula>NOT(ISERROR(SEARCH(" ",BB87)))</formula>
    </cfRule>
    <cfRule type="containsText" dxfId="1" priority="2231" operator="between" text=" ">
      <formula>NOT(ISERROR(SEARCH(" ",BB87)))</formula>
    </cfRule>
  </conditionalFormatting>
  <conditionalFormatting sqref="BC87">
    <cfRule type="containsText" dxfId="0" priority="2222" operator="between" text=" ">
      <formula>NOT(ISERROR(SEARCH(" ",BC87)))</formula>
    </cfRule>
    <cfRule type="containsText" dxfId="1" priority="2223" operator="between" text=" ">
      <formula>NOT(ISERROR(SEARCH(" ",BC87)))</formula>
    </cfRule>
  </conditionalFormatting>
  <conditionalFormatting sqref="BI87">
    <cfRule type="containsText" dxfId="0" priority="1877" operator="between" text=" ">
      <formula>NOT(ISERROR(SEARCH(" ",BI87)))</formula>
    </cfRule>
    <cfRule type="containsText" dxfId="1" priority="1878" operator="between" text=" ">
      <formula>NOT(ISERROR(SEARCH(" ",BI87)))</formula>
    </cfRule>
  </conditionalFormatting>
  <conditionalFormatting sqref="BJ87">
    <cfRule type="containsText" dxfId="0" priority="1891" operator="between" text=" ">
      <formula>NOT(ISERROR(SEARCH(" ",BJ87)))</formula>
    </cfRule>
    <cfRule type="containsText" dxfId="1" priority="1892" operator="between" text=" ">
      <formula>NOT(ISERROR(SEARCH(" ",BJ87)))</formula>
    </cfRule>
  </conditionalFormatting>
  <conditionalFormatting sqref="BL87">
    <cfRule type="containsText" dxfId="0" priority="1889" operator="between" text=" ">
      <formula>NOT(ISERROR(SEARCH(" ",BL87)))</formula>
    </cfRule>
    <cfRule type="containsText" dxfId="1" priority="1890" operator="between" text=" ">
      <formula>NOT(ISERROR(SEARCH(" ",BL87)))</formula>
    </cfRule>
  </conditionalFormatting>
  <conditionalFormatting sqref="BM87">
    <cfRule type="containsText" dxfId="0" priority="2234" operator="between" text=" ">
      <formula>NOT(ISERROR(SEARCH(" ",BM87)))</formula>
    </cfRule>
    <cfRule type="containsText" dxfId="1" priority="2235" operator="between" text=" ">
      <formula>NOT(ISERROR(SEARCH(" ",BM87)))</formula>
    </cfRule>
  </conditionalFormatting>
  <conditionalFormatting sqref="BN87:BP87">
    <cfRule type="containsText" dxfId="0" priority="1893" operator="between" text=" ">
      <formula>NOT(ISERROR(SEARCH(" ",BN87)))</formula>
    </cfRule>
    <cfRule type="containsText" dxfId="1" priority="1894" operator="between" text=" ">
      <formula>NOT(ISERROR(SEARCH(" ",BN87)))</formula>
    </cfRule>
  </conditionalFormatting>
  <conditionalFormatting sqref="BS87">
    <cfRule type="duplicateValues" dxfId="6" priority="1881"/>
    <cfRule type="containsText" dxfId="0" priority="1882" operator="between" text=" ">
      <formula>NOT(ISERROR(SEARCH(" ",BS87)))</formula>
    </cfRule>
    <cfRule type="containsText" dxfId="1" priority="1883" operator="between" text=" ">
      <formula>NOT(ISERROR(SEARCH(" ",BS87)))</formula>
    </cfRule>
  </conditionalFormatting>
  <conditionalFormatting sqref="BT87:BV87">
    <cfRule type="containsText" dxfId="0" priority="1919" operator="between" text=" ">
      <formula>NOT(ISERROR(SEARCH(" ",BT87)))</formula>
    </cfRule>
    <cfRule type="containsText" dxfId="1" priority="1920" operator="between" text=" ">
      <formula>NOT(ISERROR(SEARCH(" ",BT87)))</formula>
    </cfRule>
  </conditionalFormatting>
  <conditionalFormatting sqref="BX87">
    <cfRule type="containsText" dxfId="0" priority="1873" operator="between" text=" ">
      <formula>NOT(ISERROR(SEARCH(" ",BX87)))</formula>
    </cfRule>
    <cfRule type="containsText" dxfId="1" priority="1874" operator="between" text=" ">
      <formula>NOT(ISERROR(SEARCH(" ",BX87)))</formula>
    </cfRule>
  </conditionalFormatting>
  <conditionalFormatting sqref="BY87">
    <cfRule type="containsText" dxfId="0" priority="1944" operator="between" text=" ">
      <formula>NOT(ISERROR(SEARCH(" ",BY87)))</formula>
    </cfRule>
    <cfRule type="containsText" dxfId="1" priority="1945" operator="between" text=" ">
      <formula>NOT(ISERROR(SEARCH(" ",BY87)))</formula>
    </cfRule>
  </conditionalFormatting>
  <conditionalFormatting sqref="CA87:CB87">
    <cfRule type="containsText" dxfId="0" priority="1896" operator="between" text=" ">
      <formula>NOT(ISERROR(SEARCH(" ",CA87)))</formula>
    </cfRule>
  </conditionalFormatting>
  <conditionalFormatting sqref="CC87">
    <cfRule type="containsText" dxfId="0" priority="1071" operator="between" text=" ">
      <formula>NOT(ISERROR(SEARCH(" ",CC87)))</formula>
    </cfRule>
  </conditionalFormatting>
  <conditionalFormatting sqref="CD87">
    <cfRule type="containsText" dxfId="0" priority="1070" operator="between" text=" ">
      <formula>NOT(ISERROR(SEARCH(" ",CD87)))</formula>
    </cfRule>
  </conditionalFormatting>
  <conditionalFormatting sqref="CE87">
    <cfRule type="containsText" dxfId="0" priority="1000" operator="between" text=" ">
      <formula>NOT(ISERROR(SEARCH(" ",CE87)))</formula>
    </cfRule>
  </conditionalFormatting>
  <conditionalFormatting sqref="CF87">
    <cfRule type="containsText" dxfId="0" priority="1895" operator="between" text=" ">
      <formula>NOT(ISERROR(SEARCH(" ",CF87)))</formula>
    </cfRule>
  </conditionalFormatting>
  <conditionalFormatting sqref="CG87">
    <cfRule type="containsText" dxfId="0" priority="994" operator="between" text=" ">
      <formula>NOT(ISERROR(SEARCH(" ",CG87)))</formula>
    </cfRule>
  </conditionalFormatting>
  <conditionalFormatting sqref="CO87">
    <cfRule type="containsText" dxfId="0" priority="597" operator="between" text=" ">
      <formula>NOT(ISERROR(SEARCH(" ",CO87)))</formula>
    </cfRule>
  </conditionalFormatting>
  <conditionalFormatting sqref="CP87">
    <cfRule type="containsText" dxfId="0" priority="42" operator="between" text=" ">
      <formula>NOT(ISERROR(SEARCH(" ",CP87)))</formula>
    </cfRule>
  </conditionalFormatting>
  <conditionalFormatting sqref="CQ87">
    <cfRule type="containsText" dxfId="0" priority="551" operator="between" text=" ">
      <formula>NOT(ISERROR(SEARCH(" ",CQ87)))</formula>
    </cfRule>
  </conditionalFormatting>
  <conditionalFormatting sqref="CS87">
    <cfRule type="cellIs" dxfId="2" priority="1886" operator="equal">
      <formula>1</formula>
    </cfRule>
    <cfRule type="cellIs" dxfId="2" priority="1887" operator="equal">
      <formula>1</formula>
    </cfRule>
  </conditionalFormatting>
  <conditionalFormatting sqref="CW87:CZ87">
    <cfRule type="cellIs" dxfId="2" priority="880" operator="equal">
      <formula>1</formula>
    </cfRule>
  </conditionalFormatting>
  <conditionalFormatting sqref="DB87:DD87">
    <cfRule type="cellIs" dxfId="2" priority="771" operator="equal">
      <formula>1</formula>
    </cfRule>
  </conditionalFormatting>
  <conditionalFormatting sqref="DE87">
    <cfRule type="cellIs" dxfId="2" priority="770" operator="equal">
      <formula>1</formula>
    </cfRule>
  </conditionalFormatting>
  <conditionalFormatting sqref="DU87">
    <cfRule type="cellIs" dxfId="2" priority="2224" operator="equal">
      <formula>1</formula>
    </cfRule>
  </conditionalFormatting>
  <conditionalFormatting sqref="DV87">
    <cfRule type="containsText" dxfId="0" priority="1869" operator="between" text=" ">
      <formula>NOT(ISERROR(SEARCH(" ",DV87)))</formula>
    </cfRule>
    <cfRule type="containsText" dxfId="1" priority="1870" operator="between" text=" ">
      <formula>NOT(ISERROR(SEARCH(" ",DV87)))</formula>
    </cfRule>
    <cfRule type="containsText" dxfId="0" priority="1871" operator="between" text=" ">
      <formula>NOT(ISERROR(SEARCH(" ",DV87)))</formula>
    </cfRule>
    <cfRule type="containsText" dxfId="1" priority="1872" operator="between" text=" ">
      <formula>NOT(ISERROR(SEARCH(" ",DV87)))</formula>
    </cfRule>
  </conditionalFormatting>
  <conditionalFormatting sqref="DW87">
    <cfRule type="containsText" dxfId="0" priority="1865" operator="between" text=" ">
      <formula>NOT(ISERROR(SEARCH(" ",DW87)))</formula>
    </cfRule>
    <cfRule type="containsText" dxfId="1" priority="1866" operator="between" text=" ">
      <formula>NOT(ISERROR(SEARCH(" ",DW87)))</formula>
    </cfRule>
    <cfRule type="containsText" dxfId="0" priority="1867" operator="between" text=" ">
      <formula>NOT(ISERROR(SEARCH(" ",DW87)))</formula>
    </cfRule>
    <cfRule type="containsText" dxfId="1" priority="1868" operator="between" text=" ">
      <formula>NOT(ISERROR(SEARCH(" ",DW87)))</formula>
    </cfRule>
  </conditionalFormatting>
  <conditionalFormatting sqref="DX87">
    <cfRule type="containsText" dxfId="0" priority="1897" operator="between" text=" ">
      <formula>NOT(ISERROR(SEARCH(" ",DX87)))</formula>
    </cfRule>
    <cfRule type="containsText" dxfId="1" priority="1898" operator="between" text=" ">
      <formula>NOT(ISERROR(SEARCH(" ",DX87)))</formula>
    </cfRule>
    <cfRule type="containsText" dxfId="0" priority="1899" operator="between" text=" ">
      <formula>NOT(ISERROR(SEARCH(" ",DX87)))</formula>
    </cfRule>
    <cfRule type="containsText" dxfId="1" priority="1900" operator="between" text=" ">
      <formula>NOT(ISERROR(SEARCH(" ",DX87)))</formula>
    </cfRule>
  </conditionalFormatting>
  <conditionalFormatting sqref="EA87:EJ87">
    <cfRule type="containsText" dxfId="0" priority="1938" operator="between" text=" ">
      <formula>NOT(ISERROR(SEARCH(" ",EA87)))</formula>
    </cfRule>
    <cfRule type="containsText" dxfId="1" priority="1939" operator="between" text=" ">
      <formula>NOT(ISERROR(SEARCH(" ",EA87)))</formula>
    </cfRule>
  </conditionalFormatting>
  <conditionalFormatting sqref="EL87">
    <cfRule type="cellIs" dxfId="2" priority="1903" operator="equal">
      <formula>0</formula>
    </cfRule>
    <cfRule type="containsText" dxfId="0" priority="1933" operator="between" text=" ">
      <formula>NOT(ISERROR(SEARCH(" ",EL87)))</formula>
    </cfRule>
    <cfRule type="containsText" dxfId="1" priority="1934" operator="between" text=" ">
      <formula>NOT(ISERROR(SEARCH(" ",EL87)))</formula>
    </cfRule>
  </conditionalFormatting>
  <conditionalFormatting sqref="FG87">
    <cfRule type="cellIs" dxfId="2" priority="1946" operator="greaterThan">
      <formula>1</formula>
    </cfRule>
    <cfRule type="colorScale" priority="1947">
      <colorScale>
        <cfvo type="min"/>
        <cfvo type="max"/>
        <color rgb="FFFCFCFF"/>
        <color rgb="FF63BE7B"/>
      </colorScale>
    </cfRule>
    <cfRule type="colorScale" priority="19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7">
    <cfRule type="colorScale" priority="1935">
      <colorScale>
        <cfvo type="min"/>
        <cfvo type="max"/>
        <color rgb="FFFCFCFF"/>
        <color rgb="FF63BE7B"/>
      </colorScale>
    </cfRule>
    <cfRule type="colorScale" priority="19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7:FJ87">
    <cfRule type="colorScale" priority="1949">
      <colorScale>
        <cfvo type="min"/>
        <cfvo type="max"/>
        <color rgb="FFFCFCFF"/>
        <color rgb="FF63BE7B"/>
      </colorScale>
    </cfRule>
    <cfRule type="colorScale" priority="19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7">
    <cfRule type="colorScale" priority="1951">
      <colorScale>
        <cfvo type="min"/>
        <cfvo type="max"/>
        <color rgb="FFFCFCFF"/>
        <color rgb="FF63BE7B"/>
      </colorScale>
    </cfRule>
    <cfRule type="colorScale" priority="19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7">
    <cfRule type="colorScale" priority="2218">
      <colorScale>
        <cfvo type="min"/>
        <cfvo type="max"/>
        <color rgb="FFFCFCFF"/>
        <color rgb="FF63BE7B"/>
      </colorScale>
    </cfRule>
    <cfRule type="colorScale" priority="22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7">
    <cfRule type="cellIs" dxfId="2" priority="1953" operator="greaterThan">
      <formula>1</formula>
    </cfRule>
    <cfRule type="colorScale" priority="1954">
      <colorScale>
        <cfvo type="min"/>
        <cfvo type="max"/>
        <color rgb="FFFCFCFF"/>
        <color rgb="FF63BE7B"/>
      </colorScale>
    </cfRule>
    <cfRule type="colorScale" priority="19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7">
    <cfRule type="colorScale" priority="1956">
      <colorScale>
        <cfvo type="min"/>
        <cfvo type="max"/>
        <color rgb="FFFCFCFF"/>
        <color rgb="FF63BE7B"/>
      </colorScale>
    </cfRule>
    <cfRule type="colorScale" priority="19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7">
    <cfRule type="colorScale" priority="2214">
      <colorScale>
        <cfvo type="min"/>
        <cfvo type="max"/>
        <color rgb="FFFCFCFF"/>
        <color rgb="FF63BE7B"/>
      </colorScale>
    </cfRule>
    <cfRule type="colorScale" priority="22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7">
    <cfRule type="cellIs" dxfId="2" priority="1958" operator="greaterThan">
      <formula>1</formula>
    </cfRule>
    <cfRule type="colorScale" priority="1959">
      <colorScale>
        <cfvo type="min"/>
        <cfvo type="max"/>
        <color rgb="FFFCFCFF"/>
        <color rgb="FF63BE7B"/>
      </colorScale>
    </cfRule>
    <cfRule type="colorScale" priority="19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7">
    <cfRule type="colorScale" priority="1961">
      <colorScale>
        <cfvo type="min"/>
        <cfvo type="max"/>
        <color rgb="FFFCFCFF"/>
        <color rgb="FF63BE7B"/>
      </colorScale>
    </cfRule>
    <cfRule type="colorScale" priority="19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7">
    <cfRule type="colorScale" priority="1963">
      <colorScale>
        <cfvo type="min"/>
        <cfvo type="max"/>
        <color rgb="FFFCFCFF"/>
        <color rgb="FF63BE7B"/>
      </colorScale>
    </cfRule>
    <cfRule type="colorScale" priority="19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7">
    <cfRule type="cellIs" dxfId="2" priority="1965" operator="greaterThan">
      <formula>1</formula>
    </cfRule>
    <cfRule type="colorScale" priority="1966">
      <colorScale>
        <cfvo type="min"/>
        <cfvo type="max"/>
        <color rgb="FFFCFCFF"/>
        <color rgb="FF63BE7B"/>
      </colorScale>
    </cfRule>
    <cfRule type="colorScale" priority="19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7">
    <cfRule type="colorScale" priority="1968">
      <colorScale>
        <cfvo type="min"/>
        <cfvo type="max"/>
        <color rgb="FFFCFCFF"/>
        <color rgb="FF63BE7B"/>
      </colorScale>
    </cfRule>
    <cfRule type="colorScale" priority="19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7">
    <cfRule type="colorScale" priority="1970">
      <colorScale>
        <cfvo type="min"/>
        <cfvo type="max"/>
        <color rgb="FFFCFCFF"/>
        <color rgb="FF63BE7B"/>
      </colorScale>
    </cfRule>
    <cfRule type="colorScale" priority="19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7">
    <cfRule type="cellIs" dxfId="2" priority="1972" operator="greaterThan">
      <formula>1</formula>
    </cfRule>
    <cfRule type="colorScale" priority="1973">
      <colorScale>
        <cfvo type="min"/>
        <cfvo type="max"/>
        <color rgb="FFFCFCFF"/>
        <color rgb="FF63BE7B"/>
      </colorScale>
    </cfRule>
    <cfRule type="colorScale" priority="19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7">
    <cfRule type="colorScale" priority="1975">
      <colorScale>
        <cfvo type="min"/>
        <cfvo type="max"/>
        <color rgb="FFFCFCFF"/>
        <color rgb="FF63BE7B"/>
      </colorScale>
    </cfRule>
    <cfRule type="colorScale" priority="19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7">
    <cfRule type="colorScale" priority="1977">
      <colorScale>
        <cfvo type="min"/>
        <cfvo type="max"/>
        <color rgb="FFFCFCFF"/>
        <color rgb="FF63BE7B"/>
      </colorScale>
    </cfRule>
    <cfRule type="colorScale" priority="19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7">
    <cfRule type="cellIs" dxfId="2" priority="1979" operator="greaterThan">
      <formula>1</formula>
    </cfRule>
    <cfRule type="colorScale" priority="1980">
      <colorScale>
        <cfvo type="min"/>
        <cfvo type="max"/>
        <color rgb="FFFCFCFF"/>
        <color rgb="FF63BE7B"/>
      </colorScale>
    </cfRule>
    <cfRule type="colorScale" priority="19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7">
    <cfRule type="colorScale" priority="1982">
      <colorScale>
        <cfvo type="min"/>
        <cfvo type="max"/>
        <color rgb="FFFCFCFF"/>
        <color rgb="FF63BE7B"/>
      </colorScale>
    </cfRule>
    <cfRule type="colorScale" priority="19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7">
    <cfRule type="colorScale" priority="1984">
      <colorScale>
        <cfvo type="min"/>
        <cfvo type="max"/>
        <color rgb="FFFCFCFF"/>
        <color rgb="FF63BE7B"/>
      </colorScale>
    </cfRule>
    <cfRule type="colorScale" priority="19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7">
    <cfRule type="cellIs" dxfId="2" priority="1986" operator="greaterThan">
      <formula>1</formula>
    </cfRule>
    <cfRule type="colorScale" priority="1987">
      <colorScale>
        <cfvo type="min"/>
        <cfvo type="max"/>
        <color rgb="FFFCFCFF"/>
        <color rgb="FF63BE7B"/>
      </colorScale>
    </cfRule>
    <cfRule type="colorScale" priority="19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7">
    <cfRule type="colorScale" priority="1989">
      <colorScale>
        <cfvo type="min"/>
        <cfvo type="max"/>
        <color rgb="FFFCFCFF"/>
        <color rgb="FF63BE7B"/>
      </colorScale>
    </cfRule>
    <cfRule type="colorScale" priority="19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7">
    <cfRule type="colorScale" priority="1991">
      <colorScale>
        <cfvo type="min"/>
        <cfvo type="max"/>
        <color rgb="FFFCFCFF"/>
        <color rgb="FF63BE7B"/>
      </colorScale>
    </cfRule>
    <cfRule type="colorScale" priority="19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7">
    <cfRule type="cellIs" dxfId="2" priority="1993" operator="greaterThan">
      <formula>1</formula>
    </cfRule>
    <cfRule type="colorScale" priority="1994">
      <colorScale>
        <cfvo type="min"/>
        <cfvo type="max"/>
        <color rgb="FFFCFCFF"/>
        <color rgb="FF63BE7B"/>
      </colorScale>
    </cfRule>
    <cfRule type="colorScale" priority="19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7">
    <cfRule type="colorScale" priority="1996">
      <colorScale>
        <cfvo type="min"/>
        <cfvo type="max"/>
        <color rgb="FFFCFCFF"/>
        <color rgb="FF63BE7B"/>
      </colorScale>
    </cfRule>
    <cfRule type="colorScale" priority="19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7">
    <cfRule type="colorScale" priority="1998">
      <colorScale>
        <cfvo type="min"/>
        <cfvo type="max"/>
        <color rgb="FFFCFCFF"/>
        <color rgb="FF63BE7B"/>
      </colorScale>
    </cfRule>
    <cfRule type="colorScale" priority="19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7">
    <cfRule type="cellIs" dxfId="2" priority="2000" operator="greaterThan">
      <formula>1</formula>
    </cfRule>
    <cfRule type="colorScale" priority="2001">
      <colorScale>
        <cfvo type="min"/>
        <cfvo type="max"/>
        <color rgb="FFFCFCFF"/>
        <color rgb="FF63BE7B"/>
      </colorScale>
    </cfRule>
    <cfRule type="colorScale" priority="20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7">
    <cfRule type="colorScale" priority="2003">
      <colorScale>
        <cfvo type="min"/>
        <cfvo type="max"/>
        <color rgb="FFFCFCFF"/>
        <color rgb="FF63BE7B"/>
      </colorScale>
    </cfRule>
    <cfRule type="colorScale" priority="20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7">
    <cfRule type="colorScale" priority="2005">
      <colorScale>
        <cfvo type="min"/>
        <cfvo type="max"/>
        <color rgb="FFFCFCFF"/>
        <color rgb="FF63BE7B"/>
      </colorScale>
    </cfRule>
    <cfRule type="colorScale" priority="20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7">
    <cfRule type="cellIs" dxfId="2" priority="2007" operator="greaterThan">
      <formula>1</formula>
    </cfRule>
    <cfRule type="colorScale" priority="2008">
      <colorScale>
        <cfvo type="min"/>
        <cfvo type="max"/>
        <color rgb="FFFCFCFF"/>
        <color rgb="FF63BE7B"/>
      </colorScale>
    </cfRule>
    <cfRule type="colorScale" priority="20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7">
    <cfRule type="colorScale" priority="2010">
      <colorScale>
        <cfvo type="min"/>
        <cfvo type="max"/>
        <color rgb="FFFCFCFF"/>
        <color rgb="FF63BE7B"/>
      </colorScale>
    </cfRule>
    <cfRule type="colorScale" priority="20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7">
    <cfRule type="colorScale" priority="2012">
      <colorScale>
        <cfvo type="min"/>
        <cfvo type="max"/>
        <color rgb="FFFCFCFF"/>
        <color rgb="FF63BE7B"/>
      </colorScale>
    </cfRule>
    <cfRule type="colorScale" priority="20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7">
    <cfRule type="cellIs" dxfId="2" priority="2014" operator="greaterThan">
      <formula>1</formula>
    </cfRule>
    <cfRule type="colorScale" priority="2015">
      <colorScale>
        <cfvo type="min"/>
        <cfvo type="max"/>
        <color rgb="FFFCFCFF"/>
        <color rgb="FF63BE7B"/>
      </colorScale>
    </cfRule>
    <cfRule type="colorScale" priority="20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7">
    <cfRule type="colorScale" priority="2017">
      <colorScale>
        <cfvo type="min"/>
        <cfvo type="max"/>
        <color rgb="FFFCFCFF"/>
        <color rgb="FF63BE7B"/>
      </colorScale>
    </cfRule>
    <cfRule type="colorScale" priority="20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7">
    <cfRule type="colorScale" priority="2019">
      <colorScale>
        <cfvo type="min"/>
        <cfvo type="max"/>
        <color rgb="FFFCFCFF"/>
        <color rgb="FF63BE7B"/>
      </colorScale>
    </cfRule>
    <cfRule type="colorScale" priority="20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7">
    <cfRule type="cellIs" dxfId="2" priority="2021" operator="greaterThan">
      <formula>1</formula>
    </cfRule>
    <cfRule type="colorScale" priority="2022">
      <colorScale>
        <cfvo type="min"/>
        <cfvo type="max"/>
        <color rgb="FFFCFCFF"/>
        <color rgb="FF63BE7B"/>
      </colorScale>
    </cfRule>
    <cfRule type="colorScale" priority="20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7">
    <cfRule type="colorScale" priority="2024">
      <colorScale>
        <cfvo type="min"/>
        <cfvo type="max"/>
        <color rgb="FFFCFCFF"/>
        <color rgb="FF63BE7B"/>
      </colorScale>
    </cfRule>
    <cfRule type="colorScale" priority="20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7">
    <cfRule type="colorScale" priority="2026">
      <colorScale>
        <cfvo type="min"/>
        <cfvo type="max"/>
        <color rgb="FFFCFCFF"/>
        <color rgb="FF63BE7B"/>
      </colorScale>
    </cfRule>
    <cfRule type="colorScale" priority="20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7">
    <cfRule type="cellIs" dxfId="2" priority="2028" operator="greaterThan">
      <formula>1</formula>
    </cfRule>
    <cfRule type="colorScale" priority="2029">
      <colorScale>
        <cfvo type="min"/>
        <cfvo type="max"/>
        <color rgb="FFFCFCFF"/>
        <color rgb="FF63BE7B"/>
      </colorScale>
    </cfRule>
    <cfRule type="colorScale" priority="20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7">
    <cfRule type="colorScale" priority="2031">
      <colorScale>
        <cfvo type="min"/>
        <cfvo type="max"/>
        <color rgb="FFFCFCFF"/>
        <color rgb="FF63BE7B"/>
      </colorScale>
    </cfRule>
    <cfRule type="colorScale" priority="20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7">
    <cfRule type="colorScale" priority="2033">
      <colorScale>
        <cfvo type="min"/>
        <cfvo type="max"/>
        <color rgb="FFFCFCFF"/>
        <color rgb="FF63BE7B"/>
      </colorScale>
    </cfRule>
    <cfRule type="colorScale" priority="20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7">
    <cfRule type="cellIs" dxfId="2" priority="2035" operator="greaterThan">
      <formula>1</formula>
    </cfRule>
    <cfRule type="colorScale" priority="2036">
      <colorScale>
        <cfvo type="min"/>
        <cfvo type="max"/>
        <color rgb="FFFCFCFF"/>
        <color rgb="FF63BE7B"/>
      </colorScale>
    </cfRule>
    <cfRule type="colorScale" priority="20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7">
    <cfRule type="colorScale" priority="2038">
      <colorScale>
        <cfvo type="min"/>
        <cfvo type="max"/>
        <color rgb="FFFCFCFF"/>
        <color rgb="FF63BE7B"/>
      </colorScale>
    </cfRule>
    <cfRule type="colorScale" priority="20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7">
    <cfRule type="colorScale" priority="2040">
      <colorScale>
        <cfvo type="min"/>
        <cfvo type="max"/>
        <color rgb="FFFCFCFF"/>
        <color rgb="FF63BE7B"/>
      </colorScale>
    </cfRule>
    <cfRule type="colorScale" priority="20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7">
    <cfRule type="cellIs" dxfId="2" priority="2042" operator="greaterThan">
      <formula>1</formula>
    </cfRule>
    <cfRule type="colorScale" priority="2043">
      <colorScale>
        <cfvo type="min"/>
        <cfvo type="max"/>
        <color rgb="FFFCFCFF"/>
        <color rgb="FF63BE7B"/>
      </colorScale>
    </cfRule>
    <cfRule type="colorScale" priority="20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7">
    <cfRule type="colorScale" priority="2045">
      <colorScale>
        <cfvo type="min"/>
        <cfvo type="max"/>
        <color rgb="FFFCFCFF"/>
        <color rgb="FF63BE7B"/>
      </colorScale>
    </cfRule>
    <cfRule type="colorScale" priority="20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7">
    <cfRule type="colorScale" priority="2047">
      <colorScale>
        <cfvo type="min"/>
        <cfvo type="max"/>
        <color rgb="FFFCFCFF"/>
        <color rgb="FF63BE7B"/>
      </colorScale>
    </cfRule>
    <cfRule type="colorScale" priority="20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7">
    <cfRule type="cellIs" dxfId="2" priority="2049" operator="greaterThan">
      <formula>1</formula>
    </cfRule>
    <cfRule type="colorScale" priority="2050">
      <colorScale>
        <cfvo type="min"/>
        <cfvo type="max"/>
        <color rgb="FFFCFCFF"/>
        <color rgb="FF63BE7B"/>
      </colorScale>
    </cfRule>
    <cfRule type="colorScale" priority="20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7">
    <cfRule type="colorScale" priority="2052">
      <colorScale>
        <cfvo type="min"/>
        <cfvo type="max"/>
        <color rgb="FFFCFCFF"/>
        <color rgb="FF63BE7B"/>
      </colorScale>
    </cfRule>
    <cfRule type="colorScale" priority="20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7">
    <cfRule type="colorScale" priority="2054">
      <colorScale>
        <cfvo type="min"/>
        <cfvo type="max"/>
        <color rgb="FFFCFCFF"/>
        <color rgb="FF63BE7B"/>
      </colorScale>
    </cfRule>
    <cfRule type="colorScale" priority="20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7">
    <cfRule type="cellIs" dxfId="2" priority="2056" operator="greaterThan">
      <formula>1</formula>
    </cfRule>
    <cfRule type="colorScale" priority="2057">
      <colorScale>
        <cfvo type="min"/>
        <cfvo type="max"/>
        <color rgb="FFFCFCFF"/>
        <color rgb="FF63BE7B"/>
      </colorScale>
    </cfRule>
    <cfRule type="colorScale" priority="20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7">
    <cfRule type="colorScale" priority="2059">
      <colorScale>
        <cfvo type="min"/>
        <cfvo type="max"/>
        <color rgb="FFFCFCFF"/>
        <color rgb="FF63BE7B"/>
      </colorScale>
    </cfRule>
    <cfRule type="colorScale" priority="20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7">
    <cfRule type="colorScale" priority="2061">
      <colorScale>
        <cfvo type="min"/>
        <cfvo type="max"/>
        <color rgb="FFFCFCFF"/>
        <color rgb="FF63BE7B"/>
      </colorScale>
    </cfRule>
    <cfRule type="colorScale" priority="20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7">
    <cfRule type="cellIs" dxfId="2" priority="2063" operator="greaterThan">
      <formula>1</formula>
    </cfRule>
    <cfRule type="colorScale" priority="2064">
      <colorScale>
        <cfvo type="min"/>
        <cfvo type="max"/>
        <color rgb="FFFCFCFF"/>
        <color rgb="FF63BE7B"/>
      </colorScale>
    </cfRule>
    <cfRule type="colorScale" priority="20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7">
    <cfRule type="colorScale" priority="2066">
      <colorScale>
        <cfvo type="min"/>
        <cfvo type="max"/>
        <color rgb="FFFCFCFF"/>
        <color rgb="FF63BE7B"/>
      </colorScale>
    </cfRule>
    <cfRule type="colorScale" priority="20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7">
    <cfRule type="colorScale" priority="2068">
      <colorScale>
        <cfvo type="min"/>
        <cfvo type="max"/>
        <color rgb="FFFCFCFF"/>
        <color rgb="FF63BE7B"/>
      </colorScale>
    </cfRule>
    <cfRule type="colorScale" priority="20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7">
    <cfRule type="cellIs" dxfId="2" priority="2070" operator="greaterThan">
      <formula>1</formula>
    </cfRule>
    <cfRule type="colorScale" priority="2071">
      <colorScale>
        <cfvo type="min"/>
        <cfvo type="max"/>
        <color rgb="FFFCFCFF"/>
        <color rgb="FF63BE7B"/>
      </colorScale>
    </cfRule>
    <cfRule type="colorScale" priority="20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7">
    <cfRule type="colorScale" priority="2073">
      <colorScale>
        <cfvo type="min"/>
        <cfvo type="max"/>
        <color rgb="FFFCFCFF"/>
        <color rgb="FF63BE7B"/>
      </colorScale>
    </cfRule>
    <cfRule type="colorScale" priority="20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7">
    <cfRule type="colorScale" priority="2075">
      <colorScale>
        <cfvo type="min"/>
        <cfvo type="max"/>
        <color rgb="FFFCFCFF"/>
        <color rgb="FF63BE7B"/>
      </colorScale>
    </cfRule>
    <cfRule type="colorScale" priority="20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7">
    <cfRule type="cellIs" dxfId="2" priority="2077" operator="greaterThan">
      <formula>1</formula>
    </cfRule>
    <cfRule type="colorScale" priority="2078">
      <colorScale>
        <cfvo type="min"/>
        <cfvo type="max"/>
        <color rgb="FFFCFCFF"/>
        <color rgb="FF63BE7B"/>
      </colorScale>
    </cfRule>
    <cfRule type="colorScale" priority="20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7">
    <cfRule type="cellIs" dxfId="2" priority="2080" operator="greaterThan">
      <formula>1</formula>
    </cfRule>
    <cfRule type="colorScale" priority="2081">
      <colorScale>
        <cfvo type="min"/>
        <cfvo type="max"/>
        <color rgb="FFFCFCFF"/>
        <color rgb="FF63BE7B"/>
      </colorScale>
    </cfRule>
    <cfRule type="colorScale" priority="20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7:HY87">
    <cfRule type="colorScale" priority="2083">
      <colorScale>
        <cfvo type="min"/>
        <cfvo type="max"/>
        <color rgb="FFFCFCFF"/>
        <color rgb="FF63BE7B"/>
      </colorScale>
    </cfRule>
    <cfRule type="colorScale" priority="20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7">
    <cfRule type="colorScale" priority="2085">
      <colorScale>
        <cfvo type="min"/>
        <cfvo type="max"/>
        <color rgb="FFFCFCFF"/>
        <color rgb="FF63BE7B"/>
      </colorScale>
    </cfRule>
    <cfRule type="colorScale" priority="20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7">
    <cfRule type="colorScale" priority="2220">
      <colorScale>
        <cfvo type="min"/>
        <cfvo type="max"/>
        <color rgb="FFFCFCFF"/>
        <color rgb="FF63BE7B"/>
      </colorScale>
    </cfRule>
    <cfRule type="colorScale" priority="22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7">
    <cfRule type="cellIs" dxfId="2" priority="2087" operator="greaterThan">
      <formula>1</formula>
    </cfRule>
    <cfRule type="colorScale" priority="2088">
      <colorScale>
        <cfvo type="min"/>
        <cfvo type="max"/>
        <color rgb="FFFCFCFF"/>
        <color rgb="FF63BE7B"/>
      </colorScale>
    </cfRule>
    <cfRule type="colorScale" priority="20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7">
    <cfRule type="colorScale" priority="2090">
      <colorScale>
        <cfvo type="min"/>
        <cfvo type="max"/>
        <color rgb="FFFCFCFF"/>
        <color rgb="FF63BE7B"/>
      </colorScale>
    </cfRule>
    <cfRule type="colorScale" priority="20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7">
    <cfRule type="colorScale" priority="2216">
      <colorScale>
        <cfvo type="min"/>
        <cfvo type="max"/>
        <color rgb="FFFCFCFF"/>
        <color rgb="FF63BE7B"/>
      </colorScale>
    </cfRule>
    <cfRule type="colorScale" priority="22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7">
    <cfRule type="cellIs" dxfId="2" priority="2092" operator="greaterThan">
      <formula>1</formula>
    </cfRule>
    <cfRule type="colorScale" priority="2093">
      <colorScale>
        <cfvo type="min"/>
        <cfvo type="max"/>
        <color rgb="FFFCFCFF"/>
        <color rgb="FF63BE7B"/>
      </colorScale>
    </cfRule>
    <cfRule type="colorScale" priority="20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7">
    <cfRule type="colorScale" priority="2095">
      <colorScale>
        <cfvo type="min"/>
        <cfvo type="max"/>
        <color rgb="FFFCFCFF"/>
        <color rgb="FF63BE7B"/>
      </colorScale>
    </cfRule>
    <cfRule type="colorScale" priority="20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7">
    <cfRule type="colorScale" priority="2097">
      <colorScale>
        <cfvo type="min"/>
        <cfvo type="max"/>
        <color rgb="FFFCFCFF"/>
        <color rgb="FF63BE7B"/>
      </colorScale>
    </cfRule>
    <cfRule type="colorScale" priority="20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7">
    <cfRule type="cellIs" dxfId="2" priority="2099" operator="greaterThan">
      <formula>1</formula>
    </cfRule>
    <cfRule type="colorScale" priority="2100">
      <colorScale>
        <cfvo type="min"/>
        <cfvo type="max"/>
        <color rgb="FFFCFCFF"/>
        <color rgb="FF63BE7B"/>
      </colorScale>
    </cfRule>
    <cfRule type="colorScale" priority="2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7">
    <cfRule type="colorScale" priority="2102">
      <colorScale>
        <cfvo type="min"/>
        <cfvo type="max"/>
        <color rgb="FFFCFCFF"/>
        <color rgb="FF63BE7B"/>
      </colorScale>
    </cfRule>
    <cfRule type="colorScale" priority="21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7">
    <cfRule type="colorScale" priority="2104">
      <colorScale>
        <cfvo type="min"/>
        <cfvo type="max"/>
        <color rgb="FFFCFCFF"/>
        <color rgb="FF63BE7B"/>
      </colorScale>
    </cfRule>
    <cfRule type="colorScale" priority="21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7">
    <cfRule type="cellIs" dxfId="2" priority="2106" operator="greaterThan">
      <formula>1</formula>
    </cfRule>
    <cfRule type="colorScale" priority="2107">
      <colorScale>
        <cfvo type="min"/>
        <cfvo type="max"/>
        <color rgb="FFFCFCFF"/>
        <color rgb="FF63BE7B"/>
      </colorScale>
    </cfRule>
    <cfRule type="colorScale" priority="21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7">
    <cfRule type="colorScale" priority="2109">
      <colorScale>
        <cfvo type="min"/>
        <cfvo type="max"/>
        <color rgb="FFFCFCFF"/>
        <color rgb="FF63BE7B"/>
      </colorScale>
    </cfRule>
    <cfRule type="colorScale" priority="21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7">
    <cfRule type="colorScale" priority="2111">
      <colorScale>
        <cfvo type="min"/>
        <cfvo type="max"/>
        <color rgb="FFFCFCFF"/>
        <color rgb="FF63BE7B"/>
      </colorScale>
    </cfRule>
    <cfRule type="colorScale" priority="21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7">
    <cfRule type="cellIs" dxfId="2" priority="2113" operator="greaterThan">
      <formula>1</formula>
    </cfRule>
    <cfRule type="colorScale" priority="2114">
      <colorScale>
        <cfvo type="min"/>
        <cfvo type="max"/>
        <color rgb="FFFCFCFF"/>
        <color rgb="FF63BE7B"/>
      </colorScale>
    </cfRule>
    <cfRule type="colorScale" priority="21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7">
    <cfRule type="colorScale" priority="2116">
      <colorScale>
        <cfvo type="min"/>
        <cfvo type="max"/>
        <color rgb="FFFCFCFF"/>
        <color rgb="FF63BE7B"/>
      </colorScale>
    </cfRule>
    <cfRule type="colorScale" priority="21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7">
    <cfRule type="colorScale" priority="2118">
      <colorScale>
        <cfvo type="min"/>
        <cfvo type="max"/>
        <color rgb="FFFCFCFF"/>
        <color rgb="FF63BE7B"/>
      </colorScale>
    </cfRule>
    <cfRule type="colorScale" priority="21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7">
    <cfRule type="cellIs" dxfId="2" priority="2120" operator="greaterThan">
      <formula>1</formula>
    </cfRule>
    <cfRule type="colorScale" priority="2121">
      <colorScale>
        <cfvo type="min"/>
        <cfvo type="max"/>
        <color rgb="FFFCFCFF"/>
        <color rgb="FF63BE7B"/>
      </colorScale>
    </cfRule>
    <cfRule type="colorScale" priority="21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7">
    <cfRule type="colorScale" priority="2123">
      <colorScale>
        <cfvo type="min"/>
        <cfvo type="max"/>
        <color rgb="FFFCFCFF"/>
        <color rgb="FF63BE7B"/>
      </colorScale>
    </cfRule>
    <cfRule type="colorScale" priority="21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7">
    <cfRule type="colorScale" priority="2125">
      <colorScale>
        <cfvo type="min"/>
        <cfvo type="max"/>
        <color rgb="FFFCFCFF"/>
        <color rgb="FF63BE7B"/>
      </colorScale>
    </cfRule>
    <cfRule type="colorScale" priority="21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7">
    <cfRule type="cellIs" dxfId="2" priority="2127" operator="greaterThan">
      <formula>1</formula>
    </cfRule>
    <cfRule type="colorScale" priority="2128">
      <colorScale>
        <cfvo type="min"/>
        <cfvo type="max"/>
        <color rgb="FFFCFCFF"/>
        <color rgb="FF63BE7B"/>
      </colorScale>
    </cfRule>
    <cfRule type="colorScale" priority="21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7">
    <cfRule type="colorScale" priority="2130">
      <colorScale>
        <cfvo type="min"/>
        <cfvo type="max"/>
        <color rgb="FFFCFCFF"/>
        <color rgb="FF63BE7B"/>
      </colorScale>
    </cfRule>
    <cfRule type="colorScale" priority="21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7">
    <cfRule type="colorScale" priority="2132">
      <colorScale>
        <cfvo type="min"/>
        <cfvo type="max"/>
        <color rgb="FFFCFCFF"/>
        <color rgb="FF63BE7B"/>
      </colorScale>
    </cfRule>
    <cfRule type="colorScale" priority="21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7">
    <cfRule type="cellIs" dxfId="2" priority="2134" operator="greaterThan">
      <formula>1</formula>
    </cfRule>
    <cfRule type="colorScale" priority="2135">
      <colorScale>
        <cfvo type="min"/>
        <cfvo type="max"/>
        <color rgb="FFFCFCFF"/>
        <color rgb="FF63BE7B"/>
      </colorScale>
    </cfRule>
    <cfRule type="colorScale" priority="21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7">
    <cfRule type="colorScale" priority="2137">
      <colorScale>
        <cfvo type="min"/>
        <cfvo type="max"/>
        <color rgb="FFFCFCFF"/>
        <color rgb="FF63BE7B"/>
      </colorScale>
    </cfRule>
    <cfRule type="colorScale" priority="21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7">
    <cfRule type="colorScale" priority="2139">
      <colorScale>
        <cfvo type="min"/>
        <cfvo type="max"/>
        <color rgb="FFFCFCFF"/>
        <color rgb="FF63BE7B"/>
      </colorScale>
    </cfRule>
    <cfRule type="colorScale" priority="21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7">
    <cfRule type="cellIs" dxfId="2" priority="2141" operator="greaterThan">
      <formula>1</formula>
    </cfRule>
    <cfRule type="colorScale" priority="2142">
      <colorScale>
        <cfvo type="min"/>
        <cfvo type="max"/>
        <color rgb="FFFCFCFF"/>
        <color rgb="FF63BE7B"/>
      </colorScale>
    </cfRule>
    <cfRule type="colorScale" priority="2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7">
    <cfRule type="colorScale" priority="2144">
      <colorScale>
        <cfvo type="min"/>
        <cfvo type="max"/>
        <color rgb="FFFCFCFF"/>
        <color rgb="FF63BE7B"/>
      </colorScale>
    </cfRule>
    <cfRule type="colorScale" priority="21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7">
    <cfRule type="colorScale" priority="2146">
      <colorScale>
        <cfvo type="min"/>
        <cfvo type="max"/>
        <color rgb="FFFCFCFF"/>
        <color rgb="FF63BE7B"/>
      </colorScale>
    </cfRule>
    <cfRule type="colorScale" priority="21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7">
    <cfRule type="cellIs" dxfId="2" priority="2148" operator="greaterThan">
      <formula>1</formula>
    </cfRule>
    <cfRule type="colorScale" priority="2149">
      <colorScale>
        <cfvo type="min"/>
        <cfvo type="max"/>
        <color rgb="FFFCFCFF"/>
        <color rgb="FF63BE7B"/>
      </colorScale>
    </cfRule>
    <cfRule type="colorScale" priority="21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7">
    <cfRule type="colorScale" priority="2151">
      <colorScale>
        <cfvo type="min"/>
        <cfvo type="max"/>
        <color rgb="FFFCFCFF"/>
        <color rgb="FF63BE7B"/>
      </colorScale>
    </cfRule>
    <cfRule type="colorScale" priority="21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7">
    <cfRule type="colorScale" priority="2153">
      <colorScale>
        <cfvo type="min"/>
        <cfvo type="max"/>
        <color rgb="FFFCFCFF"/>
        <color rgb="FF63BE7B"/>
      </colorScale>
    </cfRule>
    <cfRule type="colorScale" priority="21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7">
    <cfRule type="cellIs" dxfId="2" priority="2155" operator="greaterThan">
      <formula>1</formula>
    </cfRule>
    <cfRule type="colorScale" priority="2156">
      <colorScale>
        <cfvo type="min"/>
        <cfvo type="max"/>
        <color rgb="FFFCFCFF"/>
        <color rgb="FF63BE7B"/>
      </colorScale>
    </cfRule>
    <cfRule type="colorScale" priority="21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7">
    <cfRule type="colorScale" priority="2158">
      <colorScale>
        <cfvo type="min"/>
        <cfvo type="max"/>
        <color rgb="FFFCFCFF"/>
        <color rgb="FF63BE7B"/>
      </colorScale>
    </cfRule>
    <cfRule type="colorScale" priority="21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7">
    <cfRule type="colorScale" priority="2160">
      <colorScale>
        <cfvo type="min"/>
        <cfvo type="max"/>
        <color rgb="FFFCFCFF"/>
        <color rgb="FF63BE7B"/>
      </colorScale>
    </cfRule>
    <cfRule type="colorScale" priority="21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7">
    <cfRule type="cellIs" dxfId="2" priority="2162" operator="greaterThan">
      <formula>1</formula>
    </cfRule>
    <cfRule type="colorScale" priority="2163">
      <colorScale>
        <cfvo type="min"/>
        <cfvo type="max"/>
        <color rgb="FFFCFCFF"/>
        <color rgb="FF63BE7B"/>
      </colorScale>
    </cfRule>
    <cfRule type="colorScale" priority="21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7">
    <cfRule type="colorScale" priority="2165">
      <colorScale>
        <cfvo type="min"/>
        <cfvo type="max"/>
        <color rgb="FFFCFCFF"/>
        <color rgb="FF63BE7B"/>
      </colorScale>
    </cfRule>
    <cfRule type="colorScale" priority="2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7">
    <cfRule type="colorScale" priority="2167">
      <colorScale>
        <cfvo type="min"/>
        <cfvo type="max"/>
        <color rgb="FFFCFCFF"/>
        <color rgb="FF63BE7B"/>
      </colorScale>
    </cfRule>
    <cfRule type="colorScale" priority="21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7">
    <cfRule type="cellIs" dxfId="2" priority="2169" operator="greaterThan">
      <formula>1</formula>
    </cfRule>
    <cfRule type="colorScale" priority="2170">
      <colorScale>
        <cfvo type="min"/>
        <cfvo type="max"/>
        <color rgb="FFFCFCFF"/>
        <color rgb="FF63BE7B"/>
      </colorScale>
    </cfRule>
    <cfRule type="colorScale" priority="21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7">
    <cfRule type="colorScale" priority="2172">
      <colorScale>
        <cfvo type="min"/>
        <cfvo type="max"/>
        <color rgb="FFFCFCFF"/>
        <color rgb="FF63BE7B"/>
      </colorScale>
    </cfRule>
    <cfRule type="colorScale" priority="21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7">
    <cfRule type="colorScale" priority="2174">
      <colorScale>
        <cfvo type="min"/>
        <cfvo type="max"/>
        <color rgb="FFFCFCFF"/>
        <color rgb="FF63BE7B"/>
      </colorScale>
    </cfRule>
    <cfRule type="colorScale" priority="21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7">
    <cfRule type="cellIs" dxfId="2" priority="2176" operator="greaterThan">
      <formula>1</formula>
    </cfRule>
    <cfRule type="colorScale" priority="2177">
      <colorScale>
        <cfvo type="min"/>
        <cfvo type="max"/>
        <color rgb="FFFCFCFF"/>
        <color rgb="FF63BE7B"/>
      </colorScale>
    </cfRule>
    <cfRule type="colorScale" priority="2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7">
    <cfRule type="colorScale" priority="2179">
      <colorScale>
        <cfvo type="min"/>
        <cfvo type="max"/>
        <color rgb="FFFCFCFF"/>
        <color rgb="FF63BE7B"/>
      </colorScale>
    </cfRule>
    <cfRule type="colorScale" priority="21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7">
    <cfRule type="colorScale" priority="2181">
      <colorScale>
        <cfvo type="min"/>
        <cfvo type="max"/>
        <color rgb="FFFCFCFF"/>
        <color rgb="FF63BE7B"/>
      </colorScale>
    </cfRule>
    <cfRule type="colorScale" priority="21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7">
    <cfRule type="cellIs" dxfId="2" priority="2183" operator="greaterThan">
      <formula>1</formula>
    </cfRule>
    <cfRule type="colorScale" priority="2184">
      <colorScale>
        <cfvo type="min"/>
        <cfvo type="max"/>
        <color rgb="FFFCFCFF"/>
        <color rgb="FF63BE7B"/>
      </colorScale>
    </cfRule>
    <cfRule type="colorScale" priority="21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7">
    <cfRule type="colorScale" priority="2186">
      <colorScale>
        <cfvo type="min"/>
        <cfvo type="max"/>
        <color rgb="FFFCFCFF"/>
        <color rgb="FF63BE7B"/>
      </colorScale>
    </cfRule>
    <cfRule type="colorScale" priority="21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7">
    <cfRule type="colorScale" priority="2188">
      <colorScale>
        <cfvo type="min"/>
        <cfvo type="max"/>
        <color rgb="FFFCFCFF"/>
        <color rgb="FF63BE7B"/>
      </colorScale>
    </cfRule>
    <cfRule type="colorScale" priority="21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7">
    <cfRule type="cellIs" dxfId="2" priority="2190" operator="greaterThan">
      <formula>1</formula>
    </cfRule>
    <cfRule type="colorScale" priority="2191">
      <colorScale>
        <cfvo type="min"/>
        <cfvo type="max"/>
        <color rgb="FFFCFCFF"/>
        <color rgb="FF63BE7B"/>
      </colorScale>
    </cfRule>
    <cfRule type="colorScale" priority="21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7">
    <cfRule type="colorScale" priority="2193">
      <colorScale>
        <cfvo type="min"/>
        <cfvo type="max"/>
        <color rgb="FFFCFCFF"/>
        <color rgb="FF63BE7B"/>
      </colorScale>
    </cfRule>
    <cfRule type="colorScale" priority="21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7">
    <cfRule type="colorScale" priority="2195">
      <colorScale>
        <cfvo type="min"/>
        <cfvo type="max"/>
        <color rgb="FFFCFCFF"/>
        <color rgb="FF63BE7B"/>
      </colorScale>
    </cfRule>
    <cfRule type="colorScale" priority="21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7">
    <cfRule type="cellIs" dxfId="2" priority="2197" operator="greaterThan">
      <formula>1</formula>
    </cfRule>
    <cfRule type="colorScale" priority="2198">
      <colorScale>
        <cfvo type="min"/>
        <cfvo type="max"/>
        <color rgb="FFFCFCFF"/>
        <color rgb="FF63BE7B"/>
      </colorScale>
    </cfRule>
    <cfRule type="colorScale" priority="21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7">
    <cfRule type="colorScale" priority="2200">
      <colorScale>
        <cfvo type="min"/>
        <cfvo type="max"/>
        <color rgb="FFFCFCFF"/>
        <color rgb="FF63BE7B"/>
      </colorScale>
    </cfRule>
    <cfRule type="colorScale" priority="22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7">
    <cfRule type="colorScale" priority="2202">
      <colorScale>
        <cfvo type="min"/>
        <cfvo type="max"/>
        <color rgb="FFFCFCFF"/>
        <color rgb="FF63BE7B"/>
      </colorScale>
    </cfRule>
    <cfRule type="colorScale" priority="22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7">
    <cfRule type="cellIs" dxfId="2" priority="2204" operator="greaterThan">
      <formula>1</formula>
    </cfRule>
    <cfRule type="colorScale" priority="2205">
      <colorScale>
        <cfvo type="min"/>
        <cfvo type="max"/>
        <color rgb="FFFCFCFF"/>
        <color rgb="FF63BE7B"/>
      </colorScale>
    </cfRule>
    <cfRule type="colorScale" priority="22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7">
    <cfRule type="colorScale" priority="2207">
      <colorScale>
        <cfvo type="min"/>
        <cfvo type="max"/>
        <color rgb="FFFCFCFF"/>
        <color rgb="FF63BE7B"/>
      </colorScale>
    </cfRule>
    <cfRule type="colorScale" priority="22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7">
    <cfRule type="colorScale" priority="2209">
      <colorScale>
        <cfvo type="min"/>
        <cfvo type="max"/>
        <color rgb="FFFCFCFF"/>
        <color rgb="FF63BE7B"/>
      </colorScale>
    </cfRule>
    <cfRule type="colorScale" priority="22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7">
    <cfRule type="cellIs" dxfId="2" priority="2211" operator="greaterThan">
      <formula>1</formula>
    </cfRule>
    <cfRule type="colorScale" priority="2212">
      <colorScale>
        <cfvo type="min"/>
        <cfvo type="max"/>
        <color rgb="FFFCFCFF"/>
        <color rgb="FF63BE7B"/>
      </colorScale>
    </cfRule>
    <cfRule type="colorScale" priority="22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7:LB87">
    <cfRule type="cellIs" dxfId="2" priority="1925" operator="greaterThan">
      <formula>0.31</formula>
    </cfRule>
    <cfRule type="cellIs" dxfId="2" priority="1926" operator="greaterThan">
      <formula>0.31</formula>
    </cfRule>
    <cfRule type="cellIs" dxfId="2" priority="1927" operator="greaterThan">
      <formula>0.31</formula>
    </cfRule>
    <cfRule type="cellIs" dxfId="2" priority="1928" operator="greaterThan">
      <formula>0.3</formula>
    </cfRule>
    <cfRule type="cellIs" dxfId="2" priority="1929" operator="greaterThan">
      <formula>1</formula>
    </cfRule>
    <cfRule type="cellIs" dxfId="5" priority="1930" operator="equal">
      <formula>0</formula>
    </cfRule>
  </conditionalFormatting>
  <conditionalFormatting sqref="LH87:LI87">
    <cfRule type="containsText" dxfId="0" priority="1875" operator="between" text=" ">
      <formula>NOT(ISERROR(SEARCH(" ",LH87)))</formula>
    </cfRule>
    <cfRule type="containsText" dxfId="1" priority="1876" operator="between" text=" ">
      <formula>NOT(ISERROR(SEARCH(" ",LH87)))</formula>
    </cfRule>
  </conditionalFormatting>
  <conditionalFormatting sqref="LT87">
    <cfRule type="containsText" dxfId="0" priority="370" operator="between" text=" ">
      <formula>NOT(ISERROR(SEARCH(" ",LT87)))</formula>
    </cfRule>
    <cfRule type="containsText" dxfId="1" priority="371" operator="between" text=" ">
      <formula>NOT(ISERROR(SEARCH(" ",LT87)))</formula>
    </cfRule>
  </conditionalFormatting>
  <conditionalFormatting sqref="LU87">
    <cfRule type="containsText" dxfId="0" priority="314" operator="between" text=" ">
      <formula>NOT(ISERROR(SEARCH(" ",LU87)))</formula>
    </cfRule>
    <cfRule type="containsText" dxfId="1" priority="315" operator="between" text=" ">
      <formula>NOT(ISERROR(SEARCH(" ",LU87)))</formula>
    </cfRule>
  </conditionalFormatting>
  <conditionalFormatting sqref="LV87:LX87">
    <cfRule type="containsText" dxfId="0" priority="270" operator="between" text=" ">
      <formula>NOT(ISERROR(SEARCH(" ",LV87)))</formula>
    </cfRule>
    <cfRule type="containsText" dxfId="1" priority="271" operator="between" text=" ">
      <formula>NOT(ISERROR(SEARCH(" ",LV87)))</formula>
    </cfRule>
  </conditionalFormatting>
  <conditionalFormatting sqref="MX87">
    <cfRule type="containsText" dxfId="0" priority="368" operator="between" text=" ">
      <formula>NOT(ISERROR(SEARCH(" ",MX87)))</formula>
    </cfRule>
    <cfRule type="containsText" dxfId="1" priority="369" operator="between" text=" ">
      <formula>NOT(ISERROR(SEARCH(" ",MX87)))</formula>
    </cfRule>
  </conditionalFormatting>
  <conditionalFormatting sqref="MY87">
    <cfRule type="containsText" dxfId="0" priority="312" operator="between" text=" ">
      <formula>NOT(ISERROR(SEARCH(" ",MY87)))</formula>
    </cfRule>
    <cfRule type="containsText" dxfId="1" priority="313" operator="between" text=" ">
      <formula>NOT(ISERROR(SEARCH(" ",MY87)))</formula>
    </cfRule>
  </conditionalFormatting>
  <conditionalFormatting sqref="MZ87:NB87">
    <cfRule type="containsText" dxfId="0" priority="268" operator="between" text=" ">
      <formula>NOT(ISERROR(SEARCH(" ",MZ87)))</formula>
    </cfRule>
    <cfRule type="containsText" dxfId="1" priority="269" operator="between" text=" ">
      <formula>NOT(ISERROR(SEARCH(" ",MZ87)))</formula>
    </cfRule>
  </conditionalFormatting>
  <conditionalFormatting sqref="NC87">
    <cfRule type="containsText" dxfId="0" priority="366" operator="between" text=" ">
      <formula>NOT(ISERROR(SEARCH(" ",NC87)))</formula>
    </cfRule>
    <cfRule type="containsText" dxfId="1" priority="367" operator="between" text=" ">
      <formula>NOT(ISERROR(SEARCH(" ",NC87)))</formula>
    </cfRule>
  </conditionalFormatting>
  <conditionalFormatting sqref="ND87">
    <cfRule type="containsText" dxfId="0" priority="240" operator="between" text=" ">
      <formula>NOT(ISERROR(SEARCH(" ",ND87)))</formula>
    </cfRule>
    <cfRule type="containsText" dxfId="1" priority="241" operator="between" text=" ">
      <formula>NOT(ISERROR(SEARCH(" ",ND87)))</formula>
    </cfRule>
  </conditionalFormatting>
  <conditionalFormatting sqref="NE87">
    <cfRule type="containsText" dxfId="0" priority="216" operator="between" text=" ">
      <formula>NOT(ISERROR(SEARCH(" ",NE87)))</formula>
    </cfRule>
    <cfRule type="containsText" dxfId="1" priority="217" operator="between" text=" ">
      <formula>NOT(ISERROR(SEARCH(" ",NE87)))</formula>
    </cfRule>
  </conditionalFormatting>
  <conditionalFormatting sqref="NF87">
    <cfRule type="containsText" dxfId="0" priority="192" operator="between" text=" ">
      <formula>NOT(ISERROR(SEARCH(" ",NF87)))</formula>
    </cfRule>
    <cfRule type="containsText" dxfId="1" priority="193" operator="between" text=" ">
      <formula>NOT(ISERROR(SEARCH(" ",NF87)))</formula>
    </cfRule>
  </conditionalFormatting>
  <conditionalFormatting sqref="C88">
    <cfRule type="colorScale" priority="15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8">
    <cfRule type="containsText" dxfId="0" priority="1110" operator="between" text=" ">
      <formula>NOT(ISERROR(SEARCH(" ",E88)))</formula>
    </cfRule>
    <cfRule type="containsText" dxfId="1" priority="1111" operator="between" text=" ">
      <formula>NOT(ISERROR(SEARCH(" ",E88)))</formula>
    </cfRule>
  </conditionalFormatting>
  <conditionalFormatting sqref="G88">
    <cfRule type="containsText" dxfId="0" priority="1534" operator="between" text=" ">
      <formula>NOT(ISERROR(SEARCH(" ",G88)))</formula>
    </cfRule>
    <cfRule type="containsText" dxfId="1" priority="1535" operator="between" text=" ">
      <formula>NOT(ISERROR(SEARCH(" ",G88)))</formula>
    </cfRule>
  </conditionalFormatting>
  <conditionalFormatting sqref="H88">
    <cfRule type="containsText" dxfId="0" priority="1565" operator="between" text=" ">
      <formula>NOT(ISERROR(SEARCH(" ",H88)))</formula>
    </cfRule>
    <cfRule type="containsText" dxfId="1" priority="1566" operator="between" text=" ">
      <formula>NOT(ISERROR(SEARCH(" ",H88)))</formula>
    </cfRule>
  </conditionalFormatting>
  <conditionalFormatting sqref="R88">
    <cfRule type="containsText" dxfId="0" priority="1511" operator="between" text=" ">
      <formula>NOT(ISERROR(SEARCH(" ",R88)))</formula>
    </cfRule>
    <cfRule type="containsText" dxfId="1" priority="1512" operator="between" text=" ">
      <formula>NOT(ISERROR(SEARCH(" ",R88)))</formula>
    </cfRule>
  </conditionalFormatting>
  <conditionalFormatting sqref="X88">
    <cfRule type="colorScale" priority="1587">
      <colorScale>
        <cfvo type="min"/>
        <cfvo type="max"/>
        <color rgb="FFFCFCFF"/>
        <color rgb="FF63BE7B"/>
      </colorScale>
    </cfRule>
    <cfRule type="colorScale" priority="1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J88">
    <cfRule type="cellIs" dxfId="4" priority="1096" operator="equal">
      <formula>0</formula>
    </cfRule>
    <cfRule type="cellIs" dxfId="2" priority="1097" operator="equal">
      <formula>0</formula>
    </cfRule>
    <cfRule type="cellIs" dxfId="2" priority="1098" operator="greaterThan">
      <formula>1</formula>
    </cfRule>
    <cfRule type="containsText" dxfId="0" priority="1099" operator="between" text=" ">
      <formula>NOT(ISERROR(SEARCH(" ",AJ88)))</formula>
    </cfRule>
    <cfRule type="containsText" dxfId="1" priority="1100" operator="between" text=" ">
      <formula>NOT(ISERROR(SEARCH(" ",AJ88)))</formula>
    </cfRule>
  </conditionalFormatting>
  <conditionalFormatting sqref="AK88">
    <cfRule type="cellIs" dxfId="4" priority="1091" operator="equal">
      <formula>0</formula>
    </cfRule>
    <cfRule type="cellIs" dxfId="2" priority="1092" operator="equal">
      <formula>0</formula>
    </cfRule>
    <cfRule type="cellIs" dxfId="2" priority="1093" operator="greaterThan">
      <formula>1</formula>
    </cfRule>
    <cfRule type="containsText" dxfId="0" priority="1094" operator="between" text=" ">
      <formula>NOT(ISERROR(SEARCH(" ",AK88)))</formula>
    </cfRule>
    <cfRule type="containsText" dxfId="1" priority="1095" operator="between" text=" ">
      <formula>NOT(ISERROR(SEARCH(" ",AK88)))</formula>
    </cfRule>
  </conditionalFormatting>
  <conditionalFormatting sqref="AL88">
    <cfRule type="cellIs" dxfId="4" priority="1086" operator="equal">
      <formula>0</formula>
    </cfRule>
    <cfRule type="cellIs" dxfId="2" priority="1087" operator="equal">
      <formula>0</formula>
    </cfRule>
    <cfRule type="cellIs" dxfId="2" priority="1088" operator="greaterThan">
      <formula>1</formula>
    </cfRule>
    <cfRule type="containsText" dxfId="0" priority="1089" operator="between" text=" ">
      <formula>NOT(ISERROR(SEARCH(" ",AL88)))</formula>
    </cfRule>
    <cfRule type="containsText" dxfId="1" priority="1090" operator="between" text=" ">
      <formula>NOT(ISERROR(SEARCH(" ",AL88)))</formula>
    </cfRule>
  </conditionalFormatting>
  <conditionalFormatting sqref="AU88">
    <cfRule type="cellIs" dxfId="4" priority="712" operator="equal">
      <formula>0</formula>
    </cfRule>
    <cfRule type="containsText" dxfId="0" priority="713" operator="between" text=" ">
      <formula>NOT(ISERROR(SEARCH(" ",AU88)))</formula>
    </cfRule>
    <cfRule type="containsText" dxfId="1" priority="714" operator="between" text=" ">
      <formula>NOT(ISERROR(SEARCH(" ",AU88)))</formula>
    </cfRule>
  </conditionalFormatting>
  <conditionalFormatting sqref="AW88">
    <cfRule type="cellIs" dxfId="2" priority="1538" operator="greaterThan">
      <formula>1</formula>
    </cfRule>
    <cfRule type="containsText" dxfId="0" priority="1539" operator="between" text=" ">
      <formula>NOT(ISERROR(SEARCH(" ",AW88)))</formula>
    </cfRule>
    <cfRule type="containsText" dxfId="1" priority="1540" operator="between" text=" ">
      <formula>NOT(ISERROR(SEARCH(" ",AW88)))</formula>
    </cfRule>
  </conditionalFormatting>
  <conditionalFormatting sqref="BB88">
    <cfRule type="containsText" dxfId="0" priority="1557" operator="between" text=" ">
      <formula>NOT(ISERROR(SEARCH(" ",BB88)))</formula>
    </cfRule>
    <cfRule type="containsText" dxfId="1" priority="1558" operator="between" text=" ">
      <formula>NOT(ISERROR(SEARCH(" ",BB88)))</formula>
    </cfRule>
  </conditionalFormatting>
  <conditionalFormatting sqref="BE88:BF88">
    <cfRule type="containsText" dxfId="0" priority="1563" operator="between" text=" ">
      <formula>NOT(ISERROR(SEARCH(" ",BE88)))</formula>
    </cfRule>
    <cfRule type="containsText" dxfId="1" priority="1564" operator="between" text=" ">
      <formula>NOT(ISERROR(SEARCH(" ",BE88)))</formula>
    </cfRule>
  </conditionalFormatting>
  <conditionalFormatting sqref="BH88:BI88">
    <cfRule type="containsText" dxfId="0" priority="1569" operator="between" text=" ">
      <formula>NOT(ISERROR(SEARCH(" ",BH88)))</formula>
    </cfRule>
    <cfRule type="containsText" dxfId="1" priority="1570" operator="between" text=" ">
      <formula>NOT(ISERROR(SEARCH(" ",BH88)))</formula>
    </cfRule>
  </conditionalFormatting>
  <conditionalFormatting sqref="BJ88">
    <cfRule type="containsText" dxfId="0" priority="1571" operator="between" text=" ">
      <formula>NOT(ISERROR(SEARCH(" ",BJ88)))</formula>
    </cfRule>
    <cfRule type="containsText" dxfId="1" priority="1572" operator="between" text=" ">
      <formula>NOT(ISERROR(SEARCH(" ",BJ88)))</formula>
    </cfRule>
  </conditionalFormatting>
  <conditionalFormatting sqref="BL88">
    <cfRule type="containsText" dxfId="0" priority="1526" operator="between" text=" ">
      <formula>NOT(ISERROR(SEARCH(" ",BL88)))</formula>
    </cfRule>
    <cfRule type="containsText" dxfId="1" priority="1527" operator="between" text=" ">
      <formula>NOT(ISERROR(SEARCH(" ",BL88)))</formula>
    </cfRule>
  </conditionalFormatting>
  <conditionalFormatting sqref="BM88">
    <cfRule type="containsText" dxfId="0" priority="1577" operator="between" text=" ">
      <formula>NOT(ISERROR(SEARCH(" ",BM88)))</formula>
    </cfRule>
    <cfRule type="containsText" dxfId="1" priority="1578" operator="between" text=" ">
      <formula>NOT(ISERROR(SEARCH(" ",BM88)))</formula>
    </cfRule>
  </conditionalFormatting>
  <conditionalFormatting sqref="BQ88">
    <cfRule type="containsText" dxfId="0" priority="1549" operator="between" text=" ">
      <formula>NOT(ISERROR(SEARCH(" ",BQ88)))</formula>
    </cfRule>
    <cfRule type="containsText" dxfId="1" priority="1550" operator="between" text=" ">
      <formula>NOT(ISERROR(SEARCH(" ",BQ88)))</formula>
    </cfRule>
  </conditionalFormatting>
  <conditionalFormatting sqref="BR88">
    <cfRule type="containsText" dxfId="0" priority="756" operator="between" text=" ">
      <formula>NOT(ISERROR(SEARCH(" ",BR88)))</formula>
    </cfRule>
    <cfRule type="containsText" dxfId="1" priority="757" operator="between" text=" ">
      <formula>NOT(ISERROR(SEARCH(" ",BR88)))</formula>
    </cfRule>
  </conditionalFormatting>
  <conditionalFormatting sqref="BS88">
    <cfRule type="duplicateValues" dxfId="6" priority="1510"/>
    <cfRule type="containsText" dxfId="0" priority="1555" operator="between" text=" ">
      <formula>NOT(ISERROR(SEARCH(" ",BS88)))</formula>
    </cfRule>
    <cfRule type="containsText" dxfId="1" priority="1556" operator="between" text=" ">
      <formula>NOT(ISERROR(SEARCH(" ",BS88)))</formula>
    </cfRule>
  </conditionalFormatting>
  <conditionalFormatting sqref="BT88:BV88">
    <cfRule type="containsText" dxfId="0" priority="1561" operator="between" text=" ">
      <formula>NOT(ISERROR(SEARCH(" ",BT88)))</formula>
    </cfRule>
    <cfRule type="containsText" dxfId="1" priority="1562" operator="between" text=" ">
      <formula>NOT(ISERROR(SEARCH(" ",BT88)))</formula>
    </cfRule>
  </conditionalFormatting>
  <conditionalFormatting sqref="BX88">
    <cfRule type="containsText" dxfId="0" priority="1506" operator="between" text=" ">
      <formula>NOT(ISERROR(SEARCH(" ",BX88)))</formula>
    </cfRule>
    <cfRule type="containsText" dxfId="1" priority="1507" operator="between" text=" ">
      <formula>NOT(ISERROR(SEARCH(" ",BX88)))</formula>
    </cfRule>
  </conditionalFormatting>
  <conditionalFormatting sqref="BY88">
    <cfRule type="containsText" dxfId="0" priority="1579" operator="between" text=" ">
      <formula>NOT(ISERROR(SEARCH(" ",BY88)))</formula>
    </cfRule>
    <cfRule type="containsText" dxfId="1" priority="1580" operator="between" text=" ">
      <formula>NOT(ISERROR(SEARCH(" ",BY88)))</formula>
    </cfRule>
  </conditionalFormatting>
  <conditionalFormatting sqref="CA88:CC88">
    <cfRule type="containsText" dxfId="0" priority="1525" operator="between" text=" ">
      <formula>NOT(ISERROR(SEARCH(" ",CA88)))</formula>
    </cfRule>
  </conditionalFormatting>
  <conditionalFormatting sqref="CD88">
    <cfRule type="containsText" dxfId="0" priority="1523" operator="between" text=" ">
      <formula>NOT(ISERROR(SEARCH(" ",CD88)))</formula>
    </cfRule>
  </conditionalFormatting>
  <conditionalFormatting sqref="CE88">
    <cfRule type="containsText" dxfId="0" priority="1063" operator="between" text=" ">
      <formula>NOT(ISERROR(SEARCH(" ",CE88)))</formula>
    </cfRule>
  </conditionalFormatting>
  <conditionalFormatting sqref="CF88">
    <cfRule type="containsText" dxfId="0" priority="1524" operator="between" text=" ">
      <formula>NOT(ISERROR(SEARCH(" ",CF88)))</formula>
    </cfRule>
  </conditionalFormatting>
  <conditionalFormatting sqref="CG88">
    <cfRule type="containsText" dxfId="0" priority="1553" operator="between" text=" ">
      <formula>NOT(ISERROR(SEARCH(" ",CG88)))</formula>
    </cfRule>
  </conditionalFormatting>
  <conditionalFormatting sqref="CP88">
    <cfRule type="containsText" dxfId="0" priority="41" operator="between" text=" ">
      <formula>NOT(ISERROR(SEARCH(" ",CP88)))</formula>
    </cfRule>
  </conditionalFormatting>
  <conditionalFormatting sqref="CQ88">
    <cfRule type="containsText" dxfId="0" priority="557" operator="between" text=" ">
      <formula>NOT(ISERROR(SEARCH(" ",CQ88)))</formula>
    </cfRule>
  </conditionalFormatting>
  <conditionalFormatting sqref="CS88">
    <cfRule type="cellIs" dxfId="2" priority="1513" operator="equal">
      <formula>1</formula>
    </cfRule>
  </conditionalFormatting>
  <conditionalFormatting sqref="CW88:CZ88">
    <cfRule type="cellIs" dxfId="2" priority="875" operator="equal">
      <formula>1</formula>
    </cfRule>
  </conditionalFormatting>
  <conditionalFormatting sqref="DB88:DD88">
    <cfRule type="cellIs" dxfId="2" priority="772" operator="equal">
      <formula>1</formula>
    </cfRule>
  </conditionalFormatting>
  <conditionalFormatting sqref="DE88">
    <cfRule type="cellIs" dxfId="2" priority="773" operator="equal">
      <formula>1</formula>
    </cfRule>
  </conditionalFormatting>
  <conditionalFormatting sqref="DG88">
    <cfRule type="cellIs" dxfId="2" priority="768" operator="equal">
      <formula>1</formula>
    </cfRule>
  </conditionalFormatting>
  <conditionalFormatting sqref="DH88:DI88">
    <cfRule type="cellIs" dxfId="2" priority="767" operator="equal">
      <formula>1</formula>
    </cfRule>
  </conditionalFormatting>
  <conditionalFormatting sqref="DJ88">
    <cfRule type="cellIs" dxfId="2" priority="769" operator="equal">
      <formula>1</formula>
    </cfRule>
  </conditionalFormatting>
  <conditionalFormatting sqref="DU88">
    <cfRule type="cellIs" dxfId="2" priority="1533" operator="equal">
      <formula>1</formula>
    </cfRule>
  </conditionalFormatting>
  <conditionalFormatting sqref="DV88">
    <cfRule type="containsText" dxfId="0" priority="1528" operator="between" text=" ">
      <formula>NOT(ISERROR(SEARCH(" ",DV88)))</formula>
    </cfRule>
    <cfRule type="containsText" dxfId="1" priority="1529" operator="between" text=" ">
      <formula>NOT(ISERROR(SEARCH(" ",DV88)))</formula>
    </cfRule>
    <cfRule type="containsText" dxfId="0" priority="1530" operator="between" text=" ">
      <formula>NOT(ISERROR(SEARCH(" ",DV88)))</formula>
    </cfRule>
    <cfRule type="containsText" dxfId="1" priority="1531" operator="between" text=" ">
      <formula>NOT(ISERROR(SEARCH(" ",DV88)))</formula>
    </cfRule>
  </conditionalFormatting>
  <conditionalFormatting sqref="DW88">
    <cfRule type="containsText" dxfId="0" priority="1518" operator="between" text=" ">
      <formula>NOT(ISERROR(SEARCH(" ",DW88)))</formula>
    </cfRule>
    <cfRule type="containsText" dxfId="1" priority="1519" operator="between" text=" ">
      <formula>NOT(ISERROR(SEARCH(" ",DW88)))</formula>
    </cfRule>
    <cfRule type="containsText" dxfId="0" priority="1520" operator="between" text=" ">
      <formula>NOT(ISERROR(SEARCH(" ",DW88)))</formula>
    </cfRule>
    <cfRule type="containsText" dxfId="1" priority="1521" operator="between" text=" ">
      <formula>NOT(ISERROR(SEARCH(" ",DW88)))</formula>
    </cfRule>
  </conditionalFormatting>
  <conditionalFormatting sqref="DX88">
    <cfRule type="containsText" dxfId="0" priority="1514" operator="between" text=" ">
      <formula>NOT(ISERROR(SEARCH(" ",DX88)))</formula>
    </cfRule>
    <cfRule type="containsText" dxfId="1" priority="1515" operator="between" text=" ">
      <formula>NOT(ISERROR(SEARCH(" ",DX88)))</formula>
    </cfRule>
    <cfRule type="containsText" dxfId="0" priority="1516" operator="between" text=" ">
      <formula>NOT(ISERROR(SEARCH(" ",DX88)))</formula>
    </cfRule>
    <cfRule type="containsText" dxfId="1" priority="1517" operator="between" text=" ">
      <formula>NOT(ISERROR(SEARCH(" ",DX88)))</formula>
    </cfRule>
  </conditionalFormatting>
  <conditionalFormatting sqref="EA88:EJ88">
    <cfRule type="containsText" dxfId="0" priority="1559" operator="between" text=" ">
      <formula>NOT(ISERROR(SEARCH(" ",EA88)))</formula>
    </cfRule>
    <cfRule type="containsText" dxfId="1" priority="1560" operator="between" text=" ">
      <formula>NOT(ISERROR(SEARCH(" ",EA88)))</formula>
    </cfRule>
  </conditionalFormatting>
  <conditionalFormatting sqref="EL88">
    <cfRule type="cellIs" dxfId="2" priority="1537" operator="equal">
      <formula>0</formula>
    </cfRule>
  </conditionalFormatting>
  <conditionalFormatting sqref="FG88">
    <cfRule type="cellIs" dxfId="2" priority="1589" operator="greaterThan">
      <formula>1</formula>
    </cfRule>
    <cfRule type="colorScale" priority="1590">
      <colorScale>
        <cfvo type="min"/>
        <cfvo type="max"/>
        <color rgb="FFFCFCFF"/>
        <color rgb="FF63BE7B"/>
      </colorScale>
    </cfRule>
    <cfRule type="colorScale" priority="1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8">
    <cfRule type="colorScale" priority="1551">
      <colorScale>
        <cfvo type="min"/>
        <cfvo type="max"/>
        <color rgb="FFFCFCFF"/>
        <color rgb="FF63BE7B"/>
      </colorScale>
    </cfRule>
    <cfRule type="colorScale" priority="15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8:FJ88">
    <cfRule type="colorScale" priority="1592">
      <colorScale>
        <cfvo type="min"/>
        <cfvo type="max"/>
        <color rgb="FFFCFCFF"/>
        <color rgb="FF63BE7B"/>
      </colorScale>
    </cfRule>
    <cfRule type="colorScale" priority="1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8">
    <cfRule type="colorScale" priority="1594">
      <colorScale>
        <cfvo type="min"/>
        <cfvo type="max"/>
        <color rgb="FFFCFCFF"/>
        <color rgb="FF63BE7B"/>
      </colorScale>
    </cfRule>
    <cfRule type="colorScale" priority="1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8">
    <cfRule type="colorScale" priority="1861">
      <colorScale>
        <cfvo type="min"/>
        <cfvo type="max"/>
        <color rgb="FFFCFCFF"/>
        <color rgb="FF63BE7B"/>
      </colorScale>
    </cfRule>
    <cfRule type="colorScale" priority="18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8">
    <cfRule type="cellIs" dxfId="2" priority="1596" operator="greaterThan">
      <formula>1</formula>
    </cfRule>
    <cfRule type="colorScale" priority="1597">
      <colorScale>
        <cfvo type="min"/>
        <cfvo type="max"/>
        <color rgb="FFFCFCFF"/>
        <color rgb="FF63BE7B"/>
      </colorScale>
    </cfRule>
    <cfRule type="colorScale" priority="1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8">
    <cfRule type="colorScale" priority="1599">
      <colorScale>
        <cfvo type="min"/>
        <cfvo type="max"/>
        <color rgb="FFFCFCFF"/>
        <color rgb="FF63BE7B"/>
      </colorScale>
    </cfRule>
    <cfRule type="colorScale" priority="16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8">
    <cfRule type="colorScale" priority="1857">
      <colorScale>
        <cfvo type="min"/>
        <cfvo type="max"/>
        <color rgb="FFFCFCFF"/>
        <color rgb="FF63BE7B"/>
      </colorScale>
    </cfRule>
    <cfRule type="colorScale" priority="18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8">
    <cfRule type="cellIs" dxfId="2" priority="1601" operator="greaterThan">
      <formula>1</formula>
    </cfRule>
    <cfRule type="colorScale" priority="1602">
      <colorScale>
        <cfvo type="min"/>
        <cfvo type="max"/>
        <color rgb="FFFCFCFF"/>
        <color rgb="FF63BE7B"/>
      </colorScale>
    </cfRule>
    <cfRule type="colorScale" priority="16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8">
    <cfRule type="colorScale" priority="1604">
      <colorScale>
        <cfvo type="min"/>
        <cfvo type="max"/>
        <color rgb="FFFCFCFF"/>
        <color rgb="FF63BE7B"/>
      </colorScale>
    </cfRule>
    <cfRule type="colorScale" priority="1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8">
    <cfRule type="colorScale" priority="1606">
      <colorScale>
        <cfvo type="min"/>
        <cfvo type="max"/>
        <color rgb="FFFCFCFF"/>
        <color rgb="FF63BE7B"/>
      </colorScale>
    </cfRule>
    <cfRule type="colorScale" priority="1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8">
    <cfRule type="cellIs" dxfId="2" priority="1608" operator="greaterThan">
      <formula>1</formula>
    </cfRule>
    <cfRule type="colorScale" priority="1609">
      <colorScale>
        <cfvo type="min"/>
        <cfvo type="max"/>
        <color rgb="FFFCFCFF"/>
        <color rgb="FF63BE7B"/>
      </colorScale>
    </cfRule>
    <cfRule type="colorScale" priority="16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8">
    <cfRule type="colorScale" priority="1611">
      <colorScale>
        <cfvo type="min"/>
        <cfvo type="max"/>
        <color rgb="FFFCFCFF"/>
        <color rgb="FF63BE7B"/>
      </colorScale>
    </cfRule>
    <cfRule type="colorScale" priority="16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8">
    <cfRule type="colorScale" priority="1613">
      <colorScale>
        <cfvo type="min"/>
        <cfvo type="max"/>
        <color rgb="FFFCFCFF"/>
        <color rgb="FF63BE7B"/>
      </colorScale>
    </cfRule>
    <cfRule type="colorScale" priority="16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8">
    <cfRule type="cellIs" dxfId="2" priority="1615" operator="greaterThan">
      <formula>1</formula>
    </cfRule>
    <cfRule type="colorScale" priority="1616">
      <colorScale>
        <cfvo type="min"/>
        <cfvo type="max"/>
        <color rgb="FFFCFCFF"/>
        <color rgb="FF63BE7B"/>
      </colorScale>
    </cfRule>
    <cfRule type="colorScale" priority="16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8">
    <cfRule type="colorScale" priority="1618">
      <colorScale>
        <cfvo type="min"/>
        <cfvo type="max"/>
        <color rgb="FFFCFCFF"/>
        <color rgb="FF63BE7B"/>
      </colorScale>
    </cfRule>
    <cfRule type="colorScale" priority="16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8">
    <cfRule type="colorScale" priority="1620">
      <colorScale>
        <cfvo type="min"/>
        <cfvo type="max"/>
        <color rgb="FFFCFCFF"/>
        <color rgb="FF63BE7B"/>
      </colorScale>
    </cfRule>
    <cfRule type="colorScale" priority="16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8">
    <cfRule type="cellIs" dxfId="2" priority="1622" operator="greaterThan">
      <formula>1</formula>
    </cfRule>
    <cfRule type="colorScale" priority="1623">
      <colorScale>
        <cfvo type="min"/>
        <cfvo type="max"/>
        <color rgb="FFFCFCFF"/>
        <color rgb="FF63BE7B"/>
      </colorScale>
    </cfRule>
    <cfRule type="colorScale" priority="16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8">
    <cfRule type="colorScale" priority="1625">
      <colorScale>
        <cfvo type="min"/>
        <cfvo type="max"/>
        <color rgb="FFFCFCFF"/>
        <color rgb="FF63BE7B"/>
      </colorScale>
    </cfRule>
    <cfRule type="colorScale" priority="16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8">
    <cfRule type="colorScale" priority="1627">
      <colorScale>
        <cfvo type="min"/>
        <cfvo type="max"/>
        <color rgb="FFFCFCFF"/>
        <color rgb="FF63BE7B"/>
      </colorScale>
    </cfRule>
    <cfRule type="colorScale" priority="16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8">
    <cfRule type="cellIs" dxfId="2" priority="1629" operator="greaterThan">
      <formula>1</formula>
    </cfRule>
    <cfRule type="colorScale" priority="1630">
      <colorScale>
        <cfvo type="min"/>
        <cfvo type="max"/>
        <color rgb="FFFCFCFF"/>
        <color rgb="FF63BE7B"/>
      </colorScale>
    </cfRule>
    <cfRule type="colorScale" priority="16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8">
    <cfRule type="colorScale" priority="1632">
      <colorScale>
        <cfvo type="min"/>
        <cfvo type="max"/>
        <color rgb="FFFCFCFF"/>
        <color rgb="FF63BE7B"/>
      </colorScale>
    </cfRule>
    <cfRule type="colorScale" priority="16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8">
    <cfRule type="colorScale" priority="1634">
      <colorScale>
        <cfvo type="min"/>
        <cfvo type="max"/>
        <color rgb="FFFCFCFF"/>
        <color rgb="FF63BE7B"/>
      </colorScale>
    </cfRule>
    <cfRule type="colorScale" priority="16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8">
    <cfRule type="cellIs" dxfId="2" priority="1636" operator="greaterThan">
      <formula>1</formula>
    </cfRule>
    <cfRule type="colorScale" priority="1637">
      <colorScale>
        <cfvo type="min"/>
        <cfvo type="max"/>
        <color rgb="FFFCFCFF"/>
        <color rgb="FF63BE7B"/>
      </colorScale>
    </cfRule>
    <cfRule type="colorScale" priority="16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8">
    <cfRule type="colorScale" priority="1639">
      <colorScale>
        <cfvo type="min"/>
        <cfvo type="max"/>
        <color rgb="FFFCFCFF"/>
        <color rgb="FF63BE7B"/>
      </colorScale>
    </cfRule>
    <cfRule type="colorScale" priority="16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8">
    <cfRule type="colorScale" priority="1641">
      <colorScale>
        <cfvo type="min"/>
        <cfvo type="max"/>
        <color rgb="FFFCFCFF"/>
        <color rgb="FF63BE7B"/>
      </colorScale>
    </cfRule>
    <cfRule type="colorScale" priority="16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8">
    <cfRule type="cellIs" dxfId="2" priority="1643" operator="greaterThan">
      <formula>1</formula>
    </cfRule>
    <cfRule type="colorScale" priority="1644">
      <colorScale>
        <cfvo type="min"/>
        <cfvo type="max"/>
        <color rgb="FFFCFCFF"/>
        <color rgb="FF63BE7B"/>
      </colorScale>
    </cfRule>
    <cfRule type="colorScale" priority="16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8">
    <cfRule type="colorScale" priority="1646">
      <colorScale>
        <cfvo type="min"/>
        <cfvo type="max"/>
        <color rgb="FFFCFCFF"/>
        <color rgb="FF63BE7B"/>
      </colorScale>
    </cfRule>
    <cfRule type="colorScale" priority="16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8">
    <cfRule type="colorScale" priority="1648">
      <colorScale>
        <cfvo type="min"/>
        <cfvo type="max"/>
        <color rgb="FFFCFCFF"/>
        <color rgb="FF63BE7B"/>
      </colorScale>
    </cfRule>
    <cfRule type="colorScale" priority="16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8">
    <cfRule type="cellIs" dxfId="2" priority="1650" operator="greaterThan">
      <formula>1</formula>
    </cfRule>
    <cfRule type="colorScale" priority="1651">
      <colorScale>
        <cfvo type="min"/>
        <cfvo type="max"/>
        <color rgb="FFFCFCFF"/>
        <color rgb="FF63BE7B"/>
      </colorScale>
    </cfRule>
    <cfRule type="colorScale" priority="16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8">
    <cfRule type="colorScale" priority="1653">
      <colorScale>
        <cfvo type="min"/>
        <cfvo type="max"/>
        <color rgb="FFFCFCFF"/>
        <color rgb="FF63BE7B"/>
      </colorScale>
    </cfRule>
    <cfRule type="colorScale" priority="16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8">
    <cfRule type="colorScale" priority="1655">
      <colorScale>
        <cfvo type="min"/>
        <cfvo type="max"/>
        <color rgb="FFFCFCFF"/>
        <color rgb="FF63BE7B"/>
      </colorScale>
    </cfRule>
    <cfRule type="colorScale" priority="16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8">
    <cfRule type="cellIs" dxfId="2" priority="1657" operator="greaterThan">
      <formula>1</formula>
    </cfRule>
    <cfRule type="colorScale" priority="1658">
      <colorScale>
        <cfvo type="min"/>
        <cfvo type="max"/>
        <color rgb="FFFCFCFF"/>
        <color rgb="FF63BE7B"/>
      </colorScale>
    </cfRule>
    <cfRule type="colorScale" priority="16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8">
    <cfRule type="colorScale" priority="1660">
      <colorScale>
        <cfvo type="min"/>
        <cfvo type="max"/>
        <color rgb="FFFCFCFF"/>
        <color rgb="FF63BE7B"/>
      </colorScale>
    </cfRule>
    <cfRule type="colorScale" priority="16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8">
    <cfRule type="colorScale" priority="1662">
      <colorScale>
        <cfvo type="min"/>
        <cfvo type="max"/>
        <color rgb="FFFCFCFF"/>
        <color rgb="FF63BE7B"/>
      </colorScale>
    </cfRule>
    <cfRule type="colorScale" priority="16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8">
    <cfRule type="cellIs" dxfId="2" priority="1664" operator="greaterThan">
      <formula>1</formula>
    </cfRule>
    <cfRule type="colorScale" priority="1665">
      <colorScale>
        <cfvo type="min"/>
        <cfvo type="max"/>
        <color rgb="FFFCFCFF"/>
        <color rgb="FF63BE7B"/>
      </colorScale>
    </cfRule>
    <cfRule type="colorScale" priority="16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8">
    <cfRule type="colorScale" priority="1667">
      <colorScale>
        <cfvo type="min"/>
        <cfvo type="max"/>
        <color rgb="FFFCFCFF"/>
        <color rgb="FF63BE7B"/>
      </colorScale>
    </cfRule>
    <cfRule type="colorScale" priority="16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8">
    <cfRule type="colorScale" priority="1669">
      <colorScale>
        <cfvo type="min"/>
        <cfvo type="max"/>
        <color rgb="FFFCFCFF"/>
        <color rgb="FF63BE7B"/>
      </colorScale>
    </cfRule>
    <cfRule type="colorScale" priority="16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8">
    <cfRule type="cellIs" dxfId="2" priority="1671" operator="greaterThan">
      <formula>1</formula>
    </cfRule>
    <cfRule type="colorScale" priority="1672">
      <colorScale>
        <cfvo type="min"/>
        <cfvo type="max"/>
        <color rgb="FFFCFCFF"/>
        <color rgb="FF63BE7B"/>
      </colorScale>
    </cfRule>
    <cfRule type="colorScale" priority="16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8">
    <cfRule type="colorScale" priority="1674">
      <colorScale>
        <cfvo type="min"/>
        <cfvo type="max"/>
        <color rgb="FFFCFCFF"/>
        <color rgb="FF63BE7B"/>
      </colorScale>
    </cfRule>
    <cfRule type="colorScale" priority="16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8">
    <cfRule type="colorScale" priority="1676">
      <colorScale>
        <cfvo type="min"/>
        <cfvo type="max"/>
        <color rgb="FFFCFCFF"/>
        <color rgb="FF63BE7B"/>
      </colorScale>
    </cfRule>
    <cfRule type="colorScale" priority="16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8">
    <cfRule type="cellIs" dxfId="2" priority="1678" operator="greaterThan">
      <formula>1</formula>
    </cfRule>
    <cfRule type="colorScale" priority="1679">
      <colorScale>
        <cfvo type="min"/>
        <cfvo type="max"/>
        <color rgb="FFFCFCFF"/>
        <color rgb="FF63BE7B"/>
      </colorScale>
    </cfRule>
    <cfRule type="colorScale" priority="16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8">
    <cfRule type="colorScale" priority="1681">
      <colorScale>
        <cfvo type="min"/>
        <cfvo type="max"/>
        <color rgb="FFFCFCFF"/>
        <color rgb="FF63BE7B"/>
      </colorScale>
    </cfRule>
    <cfRule type="colorScale" priority="16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8">
    <cfRule type="colorScale" priority="1683">
      <colorScale>
        <cfvo type="min"/>
        <cfvo type="max"/>
        <color rgb="FFFCFCFF"/>
        <color rgb="FF63BE7B"/>
      </colorScale>
    </cfRule>
    <cfRule type="colorScale" priority="16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8">
    <cfRule type="cellIs" dxfId="2" priority="1685" operator="greaterThan">
      <formula>1</formula>
    </cfRule>
    <cfRule type="colorScale" priority="1686">
      <colorScale>
        <cfvo type="min"/>
        <cfvo type="max"/>
        <color rgb="FFFCFCFF"/>
        <color rgb="FF63BE7B"/>
      </colorScale>
    </cfRule>
    <cfRule type="colorScale" priority="16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8">
    <cfRule type="colorScale" priority="1688">
      <colorScale>
        <cfvo type="min"/>
        <cfvo type="max"/>
        <color rgb="FFFCFCFF"/>
        <color rgb="FF63BE7B"/>
      </colorScale>
    </cfRule>
    <cfRule type="colorScale" priority="16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8">
    <cfRule type="colorScale" priority="1690">
      <colorScale>
        <cfvo type="min"/>
        <cfvo type="max"/>
        <color rgb="FFFCFCFF"/>
        <color rgb="FF63BE7B"/>
      </colorScale>
    </cfRule>
    <cfRule type="colorScale" priority="16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8">
    <cfRule type="cellIs" dxfId="2" priority="1692" operator="greaterThan">
      <formula>1</formula>
    </cfRule>
    <cfRule type="colorScale" priority="1693">
      <colorScale>
        <cfvo type="min"/>
        <cfvo type="max"/>
        <color rgb="FFFCFCFF"/>
        <color rgb="FF63BE7B"/>
      </colorScale>
    </cfRule>
    <cfRule type="colorScale" priority="16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8">
    <cfRule type="colorScale" priority="1695">
      <colorScale>
        <cfvo type="min"/>
        <cfvo type="max"/>
        <color rgb="FFFCFCFF"/>
        <color rgb="FF63BE7B"/>
      </colorScale>
    </cfRule>
    <cfRule type="colorScale" priority="16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8">
    <cfRule type="colorScale" priority="1697">
      <colorScale>
        <cfvo type="min"/>
        <cfvo type="max"/>
        <color rgb="FFFCFCFF"/>
        <color rgb="FF63BE7B"/>
      </colorScale>
    </cfRule>
    <cfRule type="colorScale" priority="16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8">
    <cfRule type="cellIs" dxfId="2" priority="1699" operator="greaterThan">
      <formula>1</formula>
    </cfRule>
    <cfRule type="colorScale" priority="1700">
      <colorScale>
        <cfvo type="min"/>
        <cfvo type="max"/>
        <color rgb="FFFCFCFF"/>
        <color rgb="FF63BE7B"/>
      </colorScale>
    </cfRule>
    <cfRule type="colorScale" priority="17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8">
    <cfRule type="colorScale" priority="1702">
      <colorScale>
        <cfvo type="min"/>
        <cfvo type="max"/>
        <color rgb="FFFCFCFF"/>
        <color rgb="FF63BE7B"/>
      </colorScale>
    </cfRule>
    <cfRule type="colorScale" priority="17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8">
    <cfRule type="colorScale" priority="1704">
      <colorScale>
        <cfvo type="min"/>
        <cfvo type="max"/>
        <color rgb="FFFCFCFF"/>
        <color rgb="FF63BE7B"/>
      </colorScale>
    </cfRule>
    <cfRule type="colorScale" priority="17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8">
    <cfRule type="cellIs" dxfId="2" priority="1706" operator="greaterThan">
      <formula>1</formula>
    </cfRule>
    <cfRule type="colorScale" priority="1707">
      <colorScale>
        <cfvo type="min"/>
        <cfvo type="max"/>
        <color rgb="FFFCFCFF"/>
        <color rgb="FF63BE7B"/>
      </colorScale>
    </cfRule>
    <cfRule type="colorScale" priority="1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8">
    <cfRule type="colorScale" priority="1709">
      <colorScale>
        <cfvo type="min"/>
        <cfvo type="max"/>
        <color rgb="FFFCFCFF"/>
        <color rgb="FF63BE7B"/>
      </colorScale>
    </cfRule>
    <cfRule type="colorScale" priority="17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8">
    <cfRule type="colorScale" priority="1711">
      <colorScale>
        <cfvo type="min"/>
        <cfvo type="max"/>
        <color rgb="FFFCFCFF"/>
        <color rgb="FF63BE7B"/>
      </colorScale>
    </cfRule>
    <cfRule type="colorScale" priority="17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8">
    <cfRule type="cellIs" dxfId="2" priority="1713" operator="greaterThan">
      <formula>1</formula>
    </cfRule>
    <cfRule type="colorScale" priority="1714">
      <colorScale>
        <cfvo type="min"/>
        <cfvo type="max"/>
        <color rgb="FFFCFCFF"/>
        <color rgb="FF63BE7B"/>
      </colorScale>
    </cfRule>
    <cfRule type="colorScale" priority="1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8">
    <cfRule type="colorScale" priority="1716">
      <colorScale>
        <cfvo type="min"/>
        <cfvo type="max"/>
        <color rgb="FFFCFCFF"/>
        <color rgb="FF63BE7B"/>
      </colorScale>
    </cfRule>
    <cfRule type="colorScale" priority="17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8">
    <cfRule type="colorScale" priority="1718">
      <colorScale>
        <cfvo type="min"/>
        <cfvo type="max"/>
        <color rgb="FFFCFCFF"/>
        <color rgb="FF63BE7B"/>
      </colorScale>
    </cfRule>
    <cfRule type="colorScale" priority="17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8">
    <cfRule type="cellIs" dxfId="2" priority="1720" operator="greaterThan">
      <formula>1</formula>
    </cfRule>
    <cfRule type="colorScale" priority="1721">
      <colorScale>
        <cfvo type="min"/>
        <cfvo type="max"/>
        <color rgb="FFFCFCFF"/>
        <color rgb="FF63BE7B"/>
      </colorScale>
    </cfRule>
    <cfRule type="colorScale" priority="17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8">
    <cfRule type="cellIs" dxfId="2" priority="1723" operator="greaterThan">
      <formula>1</formula>
    </cfRule>
    <cfRule type="colorScale" priority="1724">
      <colorScale>
        <cfvo type="min"/>
        <cfvo type="max"/>
        <color rgb="FFFCFCFF"/>
        <color rgb="FF63BE7B"/>
      </colorScale>
    </cfRule>
    <cfRule type="colorScale" priority="1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8:HY88">
    <cfRule type="colorScale" priority="1726">
      <colorScale>
        <cfvo type="min"/>
        <cfvo type="max"/>
        <color rgb="FFFCFCFF"/>
        <color rgb="FF63BE7B"/>
      </colorScale>
    </cfRule>
    <cfRule type="colorScale" priority="1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8">
    <cfRule type="colorScale" priority="1728">
      <colorScale>
        <cfvo type="min"/>
        <cfvo type="max"/>
        <color rgb="FFFCFCFF"/>
        <color rgb="FF63BE7B"/>
      </colorScale>
    </cfRule>
    <cfRule type="colorScale" priority="1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8">
    <cfRule type="colorScale" priority="1863">
      <colorScale>
        <cfvo type="min"/>
        <cfvo type="max"/>
        <color rgb="FFFCFCFF"/>
        <color rgb="FF63BE7B"/>
      </colorScale>
    </cfRule>
    <cfRule type="colorScale" priority="18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8">
    <cfRule type="cellIs" dxfId="2" priority="1730" operator="greaterThan">
      <formula>1</formula>
    </cfRule>
    <cfRule type="colorScale" priority="1731">
      <colorScale>
        <cfvo type="min"/>
        <cfvo type="max"/>
        <color rgb="FFFCFCFF"/>
        <color rgb="FF63BE7B"/>
      </colorScale>
    </cfRule>
    <cfRule type="colorScale" priority="17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8">
    <cfRule type="colorScale" priority="1733">
      <colorScale>
        <cfvo type="min"/>
        <cfvo type="max"/>
        <color rgb="FFFCFCFF"/>
        <color rgb="FF63BE7B"/>
      </colorScale>
    </cfRule>
    <cfRule type="colorScale" priority="17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8">
    <cfRule type="colorScale" priority="1859">
      <colorScale>
        <cfvo type="min"/>
        <cfvo type="max"/>
        <color rgb="FFFCFCFF"/>
        <color rgb="FF63BE7B"/>
      </colorScale>
    </cfRule>
    <cfRule type="colorScale" priority="18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8">
    <cfRule type="cellIs" dxfId="2" priority="1735" operator="greaterThan">
      <formula>1</formula>
    </cfRule>
    <cfRule type="colorScale" priority="1736">
      <colorScale>
        <cfvo type="min"/>
        <cfvo type="max"/>
        <color rgb="FFFCFCFF"/>
        <color rgb="FF63BE7B"/>
      </colorScale>
    </cfRule>
    <cfRule type="colorScale" priority="17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8">
    <cfRule type="colorScale" priority="1738">
      <colorScale>
        <cfvo type="min"/>
        <cfvo type="max"/>
        <color rgb="FFFCFCFF"/>
        <color rgb="FF63BE7B"/>
      </colorScale>
    </cfRule>
    <cfRule type="colorScale" priority="17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8">
    <cfRule type="colorScale" priority="1740">
      <colorScale>
        <cfvo type="min"/>
        <cfvo type="max"/>
        <color rgb="FFFCFCFF"/>
        <color rgb="FF63BE7B"/>
      </colorScale>
    </cfRule>
    <cfRule type="colorScale" priority="1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8">
    <cfRule type="cellIs" dxfId="2" priority="1742" operator="greaterThan">
      <formula>1</formula>
    </cfRule>
    <cfRule type="colorScale" priority="1743">
      <colorScale>
        <cfvo type="min"/>
        <cfvo type="max"/>
        <color rgb="FFFCFCFF"/>
        <color rgb="FF63BE7B"/>
      </colorScale>
    </cfRule>
    <cfRule type="colorScale" priority="17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8">
    <cfRule type="colorScale" priority="1745">
      <colorScale>
        <cfvo type="min"/>
        <cfvo type="max"/>
        <color rgb="FFFCFCFF"/>
        <color rgb="FF63BE7B"/>
      </colorScale>
    </cfRule>
    <cfRule type="colorScale" priority="17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8">
    <cfRule type="colorScale" priority="1747">
      <colorScale>
        <cfvo type="min"/>
        <cfvo type="max"/>
        <color rgb="FFFCFCFF"/>
        <color rgb="FF63BE7B"/>
      </colorScale>
    </cfRule>
    <cfRule type="colorScale" priority="17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8">
    <cfRule type="cellIs" dxfId="2" priority="1749" operator="greaterThan">
      <formula>1</formula>
    </cfRule>
    <cfRule type="colorScale" priority="1750">
      <colorScale>
        <cfvo type="min"/>
        <cfvo type="max"/>
        <color rgb="FFFCFCFF"/>
        <color rgb="FF63BE7B"/>
      </colorScale>
    </cfRule>
    <cfRule type="colorScale" priority="17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8">
    <cfRule type="colorScale" priority="1752">
      <colorScale>
        <cfvo type="min"/>
        <cfvo type="max"/>
        <color rgb="FFFCFCFF"/>
        <color rgb="FF63BE7B"/>
      </colorScale>
    </cfRule>
    <cfRule type="colorScale" priority="17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8">
    <cfRule type="colorScale" priority="1754">
      <colorScale>
        <cfvo type="min"/>
        <cfvo type="max"/>
        <color rgb="FFFCFCFF"/>
        <color rgb="FF63BE7B"/>
      </colorScale>
    </cfRule>
    <cfRule type="colorScale" priority="1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8">
    <cfRule type="cellIs" dxfId="2" priority="1756" operator="greaterThan">
      <formula>1</formula>
    </cfRule>
    <cfRule type="colorScale" priority="1757">
      <colorScale>
        <cfvo type="min"/>
        <cfvo type="max"/>
        <color rgb="FFFCFCFF"/>
        <color rgb="FF63BE7B"/>
      </colorScale>
    </cfRule>
    <cfRule type="colorScale" priority="17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8">
    <cfRule type="colorScale" priority="1759">
      <colorScale>
        <cfvo type="min"/>
        <cfvo type="max"/>
        <color rgb="FFFCFCFF"/>
        <color rgb="FF63BE7B"/>
      </colorScale>
    </cfRule>
    <cfRule type="colorScale" priority="17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8">
    <cfRule type="colorScale" priority="1761">
      <colorScale>
        <cfvo type="min"/>
        <cfvo type="max"/>
        <color rgb="FFFCFCFF"/>
        <color rgb="FF63BE7B"/>
      </colorScale>
    </cfRule>
    <cfRule type="colorScale" priority="17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8">
    <cfRule type="cellIs" dxfId="2" priority="1763" operator="greaterThan">
      <formula>1</formula>
    </cfRule>
    <cfRule type="colorScale" priority="1764">
      <colorScale>
        <cfvo type="min"/>
        <cfvo type="max"/>
        <color rgb="FFFCFCFF"/>
        <color rgb="FF63BE7B"/>
      </colorScale>
    </cfRule>
    <cfRule type="colorScale" priority="17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8">
    <cfRule type="colorScale" priority="1766">
      <colorScale>
        <cfvo type="min"/>
        <cfvo type="max"/>
        <color rgb="FFFCFCFF"/>
        <color rgb="FF63BE7B"/>
      </colorScale>
    </cfRule>
    <cfRule type="colorScale" priority="17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8">
    <cfRule type="colorScale" priority="1768">
      <colorScale>
        <cfvo type="min"/>
        <cfvo type="max"/>
        <color rgb="FFFCFCFF"/>
        <color rgb="FF63BE7B"/>
      </colorScale>
    </cfRule>
    <cfRule type="colorScale" priority="17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8">
    <cfRule type="cellIs" dxfId="2" priority="1770" operator="greaterThan">
      <formula>1</formula>
    </cfRule>
    <cfRule type="colorScale" priority="1771">
      <colorScale>
        <cfvo type="min"/>
        <cfvo type="max"/>
        <color rgb="FFFCFCFF"/>
        <color rgb="FF63BE7B"/>
      </colorScale>
    </cfRule>
    <cfRule type="colorScale" priority="17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8">
    <cfRule type="colorScale" priority="1773">
      <colorScale>
        <cfvo type="min"/>
        <cfvo type="max"/>
        <color rgb="FFFCFCFF"/>
        <color rgb="FF63BE7B"/>
      </colorScale>
    </cfRule>
    <cfRule type="colorScale" priority="17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8">
    <cfRule type="colorScale" priority="1775">
      <colorScale>
        <cfvo type="min"/>
        <cfvo type="max"/>
        <color rgb="FFFCFCFF"/>
        <color rgb="FF63BE7B"/>
      </colorScale>
    </cfRule>
    <cfRule type="colorScale" priority="17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8">
    <cfRule type="cellIs" dxfId="2" priority="1777" operator="greaterThan">
      <formula>1</formula>
    </cfRule>
    <cfRule type="colorScale" priority="1778">
      <colorScale>
        <cfvo type="min"/>
        <cfvo type="max"/>
        <color rgb="FFFCFCFF"/>
        <color rgb="FF63BE7B"/>
      </colorScale>
    </cfRule>
    <cfRule type="colorScale" priority="17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8">
    <cfRule type="colorScale" priority="1780">
      <colorScale>
        <cfvo type="min"/>
        <cfvo type="max"/>
        <color rgb="FFFCFCFF"/>
        <color rgb="FF63BE7B"/>
      </colorScale>
    </cfRule>
    <cfRule type="colorScale" priority="17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8">
    <cfRule type="colorScale" priority="1782">
      <colorScale>
        <cfvo type="min"/>
        <cfvo type="max"/>
        <color rgb="FFFCFCFF"/>
        <color rgb="FF63BE7B"/>
      </colorScale>
    </cfRule>
    <cfRule type="colorScale" priority="17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8">
    <cfRule type="cellIs" dxfId="2" priority="1784" operator="greaterThan">
      <formula>1</formula>
    </cfRule>
    <cfRule type="colorScale" priority="1785">
      <colorScale>
        <cfvo type="min"/>
        <cfvo type="max"/>
        <color rgb="FFFCFCFF"/>
        <color rgb="FF63BE7B"/>
      </colorScale>
    </cfRule>
    <cfRule type="colorScale" priority="17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8">
    <cfRule type="colorScale" priority="1787">
      <colorScale>
        <cfvo type="min"/>
        <cfvo type="max"/>
        <color rgb="FFFCFCFF"/>
        <color rgb="FF63BE7B"/>
      </colorScale>
    </cfRule>
    <cfRule type="colorScale" priority="17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8">
    <cfRule type="colorScale" priority="1789">
      <colorScale>
        <cfvo type="min"/>
        <cfvo type="max"/>
        <color rgb="FFFCFCFF"/>
        <color rgb="FF63BE7B"/>
      </colorScale>
    </cfRule>
    <cfRule type="colorScale" priority="17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8">
    <cfRule type="cellIs" dxfId="2" priority="1791" operator="greaterThan">
      <formula>1</formula>
    </cfRule>
    <cfRule type="colorScale" priority="1792">
      <colorScale>
        <cfvo type="min"/>
        <cfvo type="max"/>
        <color rgb="FFFCFCFF"/>
        <color rgb="FF63BE7B"/>
      </colorScale>
    </cfRule>
    <cfRule type="colorScale" priority="17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8">
    <cfRule type="colorScale" priority="1794">
      <colorScale>
        <cfvo type="min"/>
        <cfvo type="max"/>
        <color rgb="FFFCFCFF"/>
        <color rgb="FF63BE7B"/>
      </colorScale>
    </cfRule>
    <cfRule type="colorScale" priority="17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8">
    <cfRule type="colorScale" priority="1796">
      <colorScale>
        <cfvo type="min"/>
        <cfvo type="max"/>
        <color rgb="FFFCFCFF"/>
        <color rgb="FF63BE7B"/>
      </colorScale>
    </cfRule>
    <cfRule type="colorScale" priority="17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8">
    <cfRule type="cellIs" dxfId="2" priority="1798" operator="greaterThan">
      <formula>1</formula>
    </cfRule>
    <cfRule type="colorScale" priority="1799">
      <colorScale>
        <cfvo type="min"/>
        <cfvo type="max"/>
        <color rgb="FFFCFCFF"/>
        <color rgb="FF63BE7B"/>
      </colorScale>
    </cfRule>
    <cfRule type="colorScale" priority="18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8">
    <cfRule type="colorScale" priority="1801">
      <colorScale>
        <cfvo type="min"/>
        <cfvo type="max"/>
        <color rgb="FFFCFCFF"/>
        <color rgb="FF63BE7B"/>
      </colorScale>
    </cfRule>
    <cfRule type="colorScale" priority="18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8">
    <cfRule type="colorScale" priority="1803">
      <colorScale>
        <cfvo type="min"/>
        <cfvo type="max"/>
        <color rgb="FFFCFCFF"/>
        <color rgb="FF63BE7B"/>
      </colorScale>
    </cfRule>
    <cfRule type="colorScale" priority="18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8">
    <cfRule type="cellIs" dxfId="2" priority="1805" operator="greaterThan">
      <formula>1</formula>
    </cfRule>
    <cfRule type="colorScale" priority="1806">
      <colorScale>
        <cfvo type="min"/>
        <cfvo type="max"/>
        <color rgb="FFFCFCFF"/>
        <color rgb="FF63BE7B"/>
      </colorScale>
    </cfRule>
    <cfRule type="colorScale" priority="18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8">
    <cfRule type="colorScale" priority="1808">
      <colorScale>
        <cfvo type="min"/>
        <cfvo type="max"/>
        <color rgb="FFFCFCFF"/>
        <color rgb="FF63BE7B"/>
      </colorScale>
    </cfRule>
    <cfRule type="colorScale" priority="18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8">
    <cfRule type="colorScale" priority="1810">
      <colorScale>
        <cfvo type="min"/>
        <cfvo type="max"/>
        <color rgb="FFFCFCFF"/>
        <color rgb="FF63BE7B"/>
      </colorScale>
    </cfRule>
    <cfRule type="colorScale" priority="18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8">
    <cfRule type="cellIs" dxfId="2" priority="1812" operator="greaterThan">
      <formula>1</formula>
    </cfRule>
    <cfRule type="colorScale" priority="1813">
      <colorScale>
        <cfvo type="min"/>
        <cfvo type="max"/>
        <color rgb="FFFCFCFF"/>
        <color rgb="FF63BE7B"/>
      </colorScale>
    </cfRule>
    <cfRule type="colorScale" priority="18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8">
    <cfRule type="colorScale" priority="1815">
      <colorScale>
        <cfvo type="min"/>
        <cfvo type="max"/>
        <color rgb="FFFCFCFF"/>
        <color rgb="FF63BE7B"/>
      </colorScale>
    </cfRule>
    <cfRule type="colorScale" priority="18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8">
    <cfRule type="colorScale" priority="1817">
      <colorScale>
        <cfvo type="min"/>
        <cfvo type="max"/>
        <color rgb="FFFCFCFF"/>
        <color rgb="FF63BE7B"/>
      </colorScale>
    </cfRule>
    <cfRule type="colorScale" priority="18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8">
    <cfRule type="cellIs" dxfId="2" priority="1819" operator="greaterThan">
      <formula>1</formula>
    </cfRule>
    <cfRule type="colorScale" priority="1820">
      <colorScale>
        <cfvo type="min"/>
        <cfvo type="max"/>
        <color rgb="FFFCFCFF"/>
        <color rgb="FF63BE7B"/>
      </colorScale>
    </cfRule>
    <cfRule type="colorScale" priority="18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8">
    <cfRule type="colorScale" priority="1822">
      <colorScale>
        <cfvo type="min"/>
        <cfvo type="max"/>
        <color rgb="FFFCFCFF"/>
        <color rgb="FF63BE7B"/>
      </colorScale>
    </cfRule>
    <cfRule type="colorScale" priority="1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8">
    <cfRule type="colorScale" priority="1824">
      <colorScale>
        <cfvo type="min"/>
        <cfvo type="max"/>
        <color rgb="FFFCFCFF"/>
        <color rgb="FF63BE7B"/>
      </colorScale>
    </cfRule>
    <cfRule type="colorScale" priority="18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8">
    <cfRule type="cellIs" dxfId="2" priority="1826" operator="greaterThan">
      <formula>1</formula>
    </cfRule>
    <cfRule type="colorScale" priority="1827">
      <colorScale>
        <cfvo type="min"/>
        <cfvo type="max"/>
        <color rgb="FFFCFCFF"/>
        <color rgb="FF63BE7B"/>
      </colorScale>
    </cfRule>
    <cfRule type="colorScale" priority="18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8">
    <cfRule type="colorScale" priority="1829">
      <colorScale>
        <cfvo type="min"/>
        <cfvo type="max"/>
        <color rgb="FFFCFCFF"/>
        <color rgb="FF63BE7B"/>
      </colorScale>
    </cfRule>
    <cfRule type="colorScale" priority="18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8">
    <cfRule type="colorScale" priority="1831">
      <colorScale>
        <cfvo type="min"/>
        <cfvo type="max"/>
        <color rgb="FFFCFCFF"/>
        <color rgb="FF63BE7B"/>
      </colorScale>
    </cfRule>
    <cfRule type="colorScale" priority="18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8">
    <cfRule type="cellIs" dxfId="2" priority="1833" operator="greaterThan">
      <formula>1</formula>
    </cfRule>
    <cfRule type="colorScale" priority="1834">
      <colorScale>
        <cfvo type="min"/>
        <cfvo type="max"/>
        <color rgb="FFFCFCFF"/>
        <color rgb="FF63BE7B"/>
      </colorScale>
    </cfRule>
    <cfRule type="colorScale" priority="18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8">
    <cfRule type="colorScale" priority="1836">
      <colorScale>
        <cfvo type="min"/>
        <cfvo type="max"/>
        <color rgb="FFFCFCFF"/>
        <color rgb="FF63BE7B"/>
      </colorScale>
    </cfRule>
    <cfRule type="colorScale" priority="18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8">
    <cfRule type="colorScale" priority="1838">
      <colorScale>
        <cfvo type="min"/>
        <cfvo type="max"/>
        <color rgb="FFFCFCFF"/>
        <color rgb="FF63BE7B"/>
      </colorScale>
    </cfRule>
    <cfRule type="colorScale" priority="1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8">
    <cfRule type="cellIs" dxfId="2" priority="1840" operator="greaterThan">
      <formula>1</formula>
    </cfRule>
    <cfRule type="colorScale" priority="1841">
      <colorScale>
        <cfvo type="min"/>
        <cfvo type="max"/>
        <color rgb="FFFCFCFF"/>
        <color rgb="FF63BE7B"/>
      </colorScale>
    </cfRule>
    <cfRule type="colorScale" priority="18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8">
    <cfRule type="colorScale" priority="1843">
      <colorScale>
        <cfvo type="min"/>
        <cfvo type="max"/>
        <color rgb="FFFCFCFF"/>
        <color rgb="FF63BE7B"/>
      </colorScale>
    </cfRule>
    <cfRule type="colorScale" priority="18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8">
    <cfRule type="colorScale" priority="1845">
      <colorScale>
        <cfvo type="min"/>
        <cfvo type="max"/>
        <color rgb="FFFCFCFF"/>
        <color rgb="FF63BE7B"/>
      </colorScale>
    </cfRule>
    <cfRule type="colorScale" priority="18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8">
    <cfRule type="cellIs" dxfId="2" priority="1847" operator="greaterThan">
      <formula>1</formula>
    </cfRule>
    <cfRule type="colorScale" priority="1848">
      <colorScale>
        <cfvo type="min"/>
        <cfvo type="max"/>
        <color rgb="FFFCFCFF"/>
        <color rgb="FF63BE7B"/>
      </colorScale>
    </cfRule>
    <cfRule type="colorScale" priority="18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8">
    <cfRule type="colorScale" priority="1850">
      <colorScale>
        <cfvo type="min"/>
        <cfvo type="max"/>
        <color rgb="FFFCFCFF"/>
        <color rgb="FF63BE7B"/>
      </colorScale>
    </cfRule>
    <cfRule type="colorScale" priority="18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8">
    <cfRule type="colorScale" priority="1852">
      <colorScale>
        <cfvo type="min"/>
        <cfvo type="max"/>
        <color rgb="FFFCFCFF"/>
        <color rgb="FF63BE7B"/>
      </colorScale>
    </cfRule>
    <cfRule type="colorScale" priority="18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8">
    <cfRule type="cellIs" dxfId="2" priority="1854" operator="greaterThan">
      <formula>1</formula>
    </cfRule>
    <cfRule type="colorScale" priority="1855">
      <colorScale>
        <cfvo type="min"/>
        <cfvo type="max"/>
        <color rgb="FFFCFCFF"/>
        <color rgb="FF63BE7B"/>
      </colorScale>
    </cfRule>
    <cfRule type="colorScale" priority="18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88:LB88">
    <cfRule type="cellIs" dxfId="2" priority="1541" operator="greaterThan">
      <formula>0.31</formula>
    </cfRule>
    <cfRule type="cellIs" dxfId="2" priority="1542" operator="greaterThan">
      <formula>0.31</formula>
    </cfRule>
    <cfRule type="cellIs" dxfId="2" priority="1543" operator="greaterThan">
      <formula>0.31</formula>
    </cfRule>
    <cfRule type="cellIs" dxfId="2" priority="1544" operator="greaterThan">
      <formula>0.3</formula>
    </cfRule>
    <cfRule type="cellIs" dxfId="2" priority="1545" operator="greaterThan">
      <formula>1</formula>
    </cfRule>
    <cfRule type="cellIs" dxfId="5" priority="1546" operator="equal">
      <formula>0</formula>
    </cfRule>
  </conditionalFormatting>
  <conditionalFormatting sqref="LH88:LI88">
    <cfRule type="containsText" dxfId="0" priority="1508" operator="between" text=" ">
      <formula>NOT(ISERROR(SEARCH(" ",LH88)))</formula>
    </cfRule>
    <cfRule type="containsText" dxfId="1" priority="1509" operator="between" text=" ">
      <formula>NOT(ISERROR(SEARCH(" ",LH88)))</formula>
    </cfRule>
  </conditionalFormatting>
  <conditionalFormatting sqref="LT88">
    <cfRule type="containsText" dxfId="0" priority="362" operator="between" text=" ">
      <formula>NOT(ISERROR(SEARCH(" ",LT88)))</formula>
    </cfRule>
    <cfRule type="containsText" dxfId="1" priority="363" operator="between" text=" ">
      <formula>NOT(ISERROR(SEARCH(" ",LT88)))</formula>
    </cfRule>
  </conditionalFormatting>
  <conditionalFormatting sqref="LU88">
    <cfRule type="containsText" dxfId="0" priority="310" operator="between" text=" ">
      <formula>NOT(ISERROR(SEARCH(" ",LU88)))</formula>
    </cfRule>
    <cfRule type="containsText" dxfId="1" priority="311" operator="between" text=" ">
      <formula>NOT(ISERROR(SEARCH(" ",LU88)))</formula>
    </cfRule>
  </conditionalFormatting>
  <conditionalFormatting sqref="LV88:LX88">
    <cfRule type="containsText" dxfId="0" priority="266" operator="between" text=" ">
      <formula>NOT(ISERROR(SEARCH(" ",LV88)))</formula>
    </cfRule>
    <cfRule type="containsText" dxfId="1" priority="267" operator="between" text=" ">
      <formula>NOT(ISERROR(SEARCH(" ",LV88)))</formula>
    </cfRule>
  </conditionalFormatting>
  <conditionalFormatting sqref="MX88">
    <cfRule type="containsText" dxfId="0" priority="360" operator="between" text=" ">
      <formula>NOT(ISERROR(SEARCH(" ",MX88)))</formula>
    </cfRule>
    <cfRule type="containsText" dxfId="1" priority="361" operator="between" text=" ">
      <formula>NOT(ISERROR(SEARCH(" ",MX88)))</formula>
    </cfRule>
  </conditionalFormatting>
  <conditionalFormatting sqref="MY88">
    <cfRule type="containsText" dxfId="0" priority="308" operator="between" text=" ">
      <formula>NOT(ISERROR(SEARCH(" ",MY88)))</formula>
    </cfRule>
    <cfRule type="containsText" dxfId="1" priority="309" operator="between" text=" ">
      <formula>NOT(ISERROR(SEARCH(" ",MY88)))</formula>
    </cfRule>
  </conditionalFormatting>
  <conditionalFormatting sqref="MZ88:NB88">
    <cfRule type="containsText" dxfId="0" priority="264" operator="between" text=" ">
      <formula>NOT(ISERROR(SEARCH(" ",MZ88)))</formula>
    </cfRule>
    <cfRule type="containsText" dxfId="1" priority="265" operator="between" text=" ">
      <formula>NOT(ISERROR(SEARCH(" ",MZ88)))</formula>
    </cfRule>
  </conditionalFormatting>
  <conditionalFormatting sqref="NC88">
    <cfRule type="containsText" dxfId="0" priority="358" operator="between" text=" ">
      <formula>NOT(ISERROR(SEARCH(" ",NC88)))</formula>
    </cfRule>
    <cfRule type="containsText" dxfId="1" priority="359" operator="between" text=" ">
      <formula>NOT(ISERROR(SEARCH(" ",NC88)))</formula>
    </cfRule>
  </conditionalFormatting>
  <conditionalFormatting sqref="ND88">
    <cfRule type="containsText" dxfId="0" priority="238" operator="between" text=" ">
      <formula>NOT(ISERROR(SEARCH(" ",ND88)))</formula>
    </cfRule>
    <cfRule type="containsText" dxfId="1" priority="239" operator="between" text=" ">
      <formula>NOT(ISERROR(SEARCH(" ",ND88)))</formula>
    </cfRule>
  </conditionalFormatting>
  <conditionalFormatting sqref="NE88">
    <cfRule type="containsText" dxfId="0" priority="214" operator="between" text=" ">
      <formula>NOT(ISERROR(SEARCH(" ",NE88)))</formula>
    </cfRule>
    <cfRule type="containsText" dxfId="1" priority="215" operator="between" text=" ">
      <formula>NOT(ISERROR(SEARCH(" ",NE88)))</formula>
    </cfRule>
  </conditionalFormatting>
  <conditionalFormatting sqref="NF88">
    <cfRule type="containsText" dxfId="0" priority="190" operator="between" text=" ">
      <formula>NOT(ISERROR(SEARCH(" ",NF88)))</formula>
    </cfRule>
    <cfRule type="containsText" dxfId="1" priority="191" operator="between" text=" ">
      <formula>NOT(ISERROR(SEARCH(" ",NF88)))</formula>
    </cfRule>
  </conditionalFormatting>
  <conditionalFormatting sqref="B89">
    <cfRule type="cellIs" dxfId="2" priority="1182" operator="equal">
      <formula>" "</formula>
    </cfRule>
    <cfRule type="containsText" dxfId="0" priority="1183" operator="between" text=" ">
      <formula>NOT(ISERROR(SEARCH(" ",B89)))</formula>
    </cfRule>
    <cfRule type="containsText" dxfId="1" priority="1184" operator="between" text=" ">
      <formula>NOT(ISERROR(SEARCH(" ",B89)))</formula>
    </cfRule>
  </conditionalFormatting>
  <conditionalFormatting sqref="C89">
    <cfRule type="colorScale" priority="1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9:D89">
    <cfRule type="containsText" dxfId="0" priority="1142" operator="between" text=" ">
      <formula>NOT(ISERROR(SEARCH(" ",C89)))</formula>
    </cfRule>
    <cfRule type="containsText" dxfId="1" priority="1143" operator="between" text=" ">
      <formula>NOT(ISERROR(SEARCH(" ",C89)))</formula>
    </cfRule>
  </conditionalFormatting>
  <conditionalFormatting sqref="F89">
    <cfRule type="containsText" dxfId="0" priority="1180" operator="between" text=" ">
      <formula>NOT(ISERROR(SEARCH(" ",F89)))</formula>
    </cfRule>
    <cfRule type="containsText" dxfId="1" priority="1181" operator="between" text=" ">
      <formula>NOT(ISERROR(SEARCH(" ",F89)))</formula>
    </cfRule>
  </conditionalFormatting>
  <conditionalFormatting sqref="G89">
    <cfRule type="containsText" dxfId="0" priority="1161" operator="between" text=" ">
      <formula>NOT(ISERROR(SEARCH(" ",G89)))</formula>
    </cfRule>
    <cfRule type="containsText" dxfId="1" priority="1162" operator="between" text=" ">
      <formula>NOT(ISERROR(SEARCH(" ",G89)))</formula>
    </cfRule>
  </conditionalFormatting>
  <conditionalFormatting sqref="H89">
    <cfRule type="containsText" dxfId="0" priority="1194" operator="between" text=" ">
      <formula>NOT(ISERROR(SEARCH(" ",H89)))</formula>
    </cfRule>
    <cfRule type="containsText" dxfId="1" priority="1195" operator="between" text=" ">
      <formula>NOT(ISERROR(SEARCH(" ",H89)))</formula>
    </cfRule>
  </conditionalFormatting>
  <conditionalFormatting sqref="R89">
    <cfRule type="containsText" dxfId="0" priority="1131" operator="between" text=" ">
      <formula>NOT(ISERROR(SEARCH(" ",R89)))</formula>
    </cfRule>
    <cfRule type="containsText" dxfId="1" priority="1132" operator="between" text=" ">
      <formula>NOT(ISERROR(SEARCH(" ",R89)))</formula>
    </cfRule>
  </conditionalFormatting>
  <conditionalFormatting sqref="X89">
    <cfRule type="colorScale" priority="1224">
      <colorScale>
        <cfvo type="min"/>
        <cfvo type="max"/>
        <color rgb="FFFCFCFF"/>
        <color rgb="FF63BE7B"/>
      </colorScale>
    </cfRule>
    <cfRule type="colorScale" priority="12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D89">
    <cfRule type="containsText" dxfId="0" priority="1222" operator="between" text=" ">
      <formula>NOT(ISERROR(SEARCH(" ",AD89)))</formula>
    </cfRule>
    <cfRule type="containsText" dxfId="1" priority="1223" operator="between" text=" ">
      <formula>NOT(ISERROR(SEARCH(" ",AD89)))</formula>
    </cfRule>
  </conditionalFormatting>
  <conditionalFormatting sqref="AJ89">
    <cfRule type="cellIs" dxfId="4" priority="1156" operator="equal">
      <formula>0</formula>
    </cfRule>
    <cfRule type="cellIs" dxfId="2" priority="1157" operator="equal">
      <formula>0</formula>
    </cfRule>
    <cfRule type="cellIs" dxfId="2" priority="1158" operator="greaterThan">
      <formula>1</formula>
    </cfRule>
    <cfRule type="containsText" dxfId="0" priority="1159" operator="between" text=" ">
      <formula>NOT(ISERROR(SEARCH(" ",AJ89)))</formula>
    </cfRule>
    <cfRule type="containsText" dxfId="1" priority="1160" operator="between" text=" ">
      <formula>NOT(ISERROR(SEARCH(" ",AJ89)))</formula>
    </cfRule>
  </conditionalFormatting>
  <conditionalFormatting sqref="AK89">
    <cfRule type="cellIs" dxfId="4" priority="1151" operator="equal">
      <formula>0</formula>
    </cfRule>
    <cfRule type="cellIs" dxfId="2" priority="1152" operator="equal">
      <formula>0</formula>
    </cfRule>
    <cfRule type="cellIs" dxfId="2" priority="1153" operator="greaterThan">
      <formula>1</formula>
    </cfRule>
    <cfRule type="containsText" dxfId="0" priority="1154" operator="between" text=" ">
      <formula>NOT(ISERROR(SEARCH(" ",AK89)))</formula>
    </cfRule>
    <cfRule type="containsText" dxfId="1" priority="1155" operator="between" text=" ">
      <formula>NOT(ISERROR(SEARCH(" ",AK89)))</formula>
    </cfRule>
  </conditionalFormatting>
  <conditionalFormatting sqref="AL89">
    <cfRule type="cellIs" dxfId="4" priority="1146" operator="equal">
      <formula>0</formula>
    </cfRule>
    <cfRule type="cellIs" dxfId="2" priority="1147" operator="equal">
      <formula>0</formula>
    </cfRule>
    <cfRule type="cellIs" dxfId="2" priority="1148" operator="greaterThan">
      <formula>1</formula>
    </cfRule>
    <cfRule type="containsText" dxfId="0" priority="1149" operator="between" text=" ">
      <formula>NOT(ISERROR(SEARCH(" ",AL89)))</formula>
    </cfRule>
    <cfRule type="containsText" dxfId="1" priority="1150" operator="between" text=" ">
      <formula>NOT(ISERROR(SEARCH(" ",AL89)))</formula>
    </cfRule>
  </conditionalFormatting>
  <conditionalFormatting sqref="AU89">
    <cfRule type="cellIs" dxfId="4" priority="709" operator="equal">
      <formula>0</formula>
    </cfRule>
    <cfRule type="containsText" dxfId="0" priority="710" operator="between" text=" ">
      <formula>NOT(ISERROR(SEARCH(" ",AU89)))</formula>
    </cfRule>
    <cfRule type="containsText" dxfId="1" priority="711" operator="between" text=" ">
      <formula>NOT(ISERROR(SEARCH(" ",AU89)))</formula>
    </cfRule>
  </conditionalFormatting>
  <conditionalFormatting sqref="AW89">
    <cfRule type="cellIs" dxfId="2" priority="1203" operator="greaterThan">
      <formula>1</formula>
    </cfRule>
    <cfRule type="containsText" dxfId="0" priority="1204" operator="between" text=" ">
      <formula>NOT(ISERROR(SEARCH(" ",AW89)))</formula>
    </cfRule>
    <cfRule type="containsText" dxfId="1" priority="1205" operator="between" text=" ">
      <formula>NOT(ISERROR(SEARCH(" ",AW89)))</formula>
    </cfRule>
  </conditionalFormatting>
  <conditionalFormatting sqref="AX89">
    <cfRule type="containsText" dxfId="0" priority="1140" operator="between" text=" ">
      <formula>NOT(ISERROR(SEARCH(" ",AX89)))</formula>
    </cfRule>
    <cfRule type="containsText" dxfId="1" priority="1141" operator="between" text=" ">
      <formula>NOT(ISERROR(SEARCH(" ",AX89)))</formula>
    </cfRule>
  </conditionalFormatting>
  <conditionalFormatting sqref="BB89">
    <cfRule type="containsText" dxfId="0" priority="1186" operator="between" text=" ">
      <formula>NOT(ISERROR(SEARCH(" ",BB89)))</formula>
    </cfRule>
    <cfRule type="containsText" dxfId="1" priority="1187" operator="between" text=" ">
      <formula>NOT(ISERROR(SEARCH(" ",BB89)))</formula>
    </cfRule>
  </conditionalFormatting>
  <conditionalFormatting sqref="BE89:BF89">
    <cfRule type="containsText" dxfId="0" priority="1192" operator="between" text=" ">
      <formula>NOT(ISERROR(SEARCH(" ",BE89)))</formula>
    </cfRule>
    <cfRule type="containsText" dxfId="1" priority="1193" operator="between" text=" ">
      <formula>NOT(ISERROR(SEARCH(" ",BE89)))</formula>
    </cfRule>
  </conditionalFormatting>
  <conditionalFormatting sqref="BH89:BI89">
    <cfRule type="containsText" dxfId="0" priority="1198" operator="between" text=" ">
      <formula>NOT(ISERROR(SEARCH(" ",BH89)))</formula>
    </cfRule>
    <cfRule type="containsText" dxfId="1" priority="1199" operator="between" text=" ">
      <formula>NOT(ISERROR(SEARCH(" ",BH89)))</formula>
    </cfRule>
  </conditionalFormatting>
  <conditionalFormatting sqref="BJ89">
    <cfRule type="containsText" dxfId="0" priority="1216" operator="between" text=" ">
      <formula>NOT(ISERROR(SEARCH(" ",BJ89)))</formula>
    </cfRule>
    <cfRule type="containsText" dxfId="1" priority="1217" operator="between" text=" ">
      <formula>NOT(ISERROR(SEARCH(" ",BJ89)))</formula>
    </cfRule>
  </conditionalFormatting>
  <conditionalFormatting sqref="BL89">
    <cfRule type="containsText" dxfId="0" priority="1135" operator="between" text=" ">
      <formula>NOT(ISERROR(SEARCH(" ",BL89)))</formula>
    </cfRule>
    <cfRule type="containsText" dxfId="1" priority="1136" operator="between" text=" ">
      <formula>NOT(ISERROR(SEARCH(" ",BL89)))</formula>
    </cfRule>
  </conditionalFormatting>
  <conditionalFormatting sqref="BM89">
    <cfRule type="containsText" dxfId="0" priority="1210" operator="between" text=" ">
      <formula>NOT(ISERROR(SEARCH(" ",BM89)))</formula>
    </cfRule>
    <cfRule type="containsText" dxfId="1" priority="1211" operator="between" text=" ">
      <formula>NOT(ISERROR(SEARCH(" ",BM89)))</formula>
    </cfRule>
  </conditionalFormatting>
  <conditionalFormatting sqref="BQ89">
    <cfRule type="containsText" dxfId="0" priority="1175" operator="between" text=" ">
      <formula>NOT(ISERROR(SEARCH(" ",BQ89)))</formula>
    </cfRule>
    <cfRule type="containsText" dxfId="1" priority="1176" operator="between" text=" ">
      <formula>NOT(ISERROR(SEARCH(" ",BQ89)))</formula>
    </cfRule>
  </conditionalFormatting>
  <conditionalFormatting sqref="BS89">
    <cfRule type="duplicateValues" dxfId="6" priority="1130"/>
  </conditionalFormatting>
  <conditionalFormatting sqref="BW89">
    <cfRule type="containsText" dxfId="0" priority="1112" operator="between" text=" ">
      <formula>NOT(ISERROR(SEARCH(" ",BW89)))</formula>
    </cfRule>
    <cfRule type="containsText" dxfId="1" priority="1113" operator="between" text=" ">
      <formula>NOT(ISERROR(SEARCH(" ",BW89)))</formula>
    </cfRule>
  </conditionalFormatting>
  <conditionalFormatting sqref="BX89">
    <cfRule type="containsText" dxfId="0" priority="1126" operator="between" text=" ">
      <formula>NOT(ISERROR(SEARCH(" ",BX89)))</formula>
    </cfRule>
    <cfRule type="containsText" dxfId="1" priority="1127" operator="between" text=" ">
      <formula>NOT(ISERROR(SEARCH(" ",BX89)))</formula>
    </cfRule>
  </conditionalFormatting>
  <conditionalFormatting sqref="BY89">
    <cfRule type="containsText" dxfId="0" priority="1212" operator="between" text=" ">
      <formula>NOT(ISERROR(SEARCH(" ",BY89)))</formula>
    </cfRule>
    <cfRule type="containsText" dxfId="1" priority="1213" operator="between" text=" ">
      <formula>NOT(ISERROR(SEARCH(" ",BY89)))</formula>
    </cfRule>
  </conditionalFormatting>
  <conditionalFormatting sqref="CA89:CC89">
    <cfRule type="containsText" dxfId="0" priority="1139" operator="between" text=" ">
      <formula>NOT(ISERROR(SEARCH(" ",CA89)))</formula>
    </cfRule>
  </conditionalFormatting>
  <conditionalFormatting sqref="CD89">
    <cfRule type="containsText" dxfId="0" priority="1137" operator="between" text=" ">
      <formula>NOT(ISERROR(SEARCH(" ",CD89)))</formula>
    </cfRule>
  </conditionalFormatting>
  <conditionalFormatting sqref="CE89">
    <cfRule type="containsText" dxfId="0" priority="1061" operator="between" text=" ">
      <formula>NOT(ISERROR(SEARCH(" ",CE89)))</formula>
    </cfRule>
  </conditionalFormatting>
  <conditionalFormatting sqref="CF89">
    <cfRule type="containsText" dxfId="0" priority="1138" operator="between" text=" ">
      <formula>NOT(ISERROR(SEARCH(" ",CF89)))</formula>
    </cfRule>
  </conditionalFormatting>
  <conditionalFormatting sqref="CG89">
    <cfRule type="containsText" dxfId="0" priority="1179" operator="between" text=" ">
      <formula>NOT(ISERROR(SEARCH(" ",CG89)))</formula>
    </cfRule>
  </conditionalFormatting>
  <conditionalFormatting sqref="CP89">
    <cfRule type="containsText" dxfId="0" priority="37" operator="between" text=" ">
      <formula>NOT(ISERROR(SEARCH(" ",CP89)))</formula>
    </cfRule>
  </conditionalFormatting>
  <conditionalFormatting sqref="CQ89">
    <cfRule type="containsText" dxfId="0" priority="556" operator="between" text=" ">
      <formula>NOT(ISERROR(SEARCH(" ",CQ89)))</formula>
    </cfRule>
  </conditionalFormatting>
  <conditionalFormatting sqref="CS89">
    <cfRule type="cellIs" dxfId="2" priority="1133" operator="equal">
      <formula>1</formula>
    </cfRule>
  </conditionalFormatting>
  <conditionalFormatting sqref="CW89:CZ89">
    <cfRule type="cellIs" dxfId="2" priority="874" operator="equal">
      <formula>1</formula>
    </cfRule>
  </conditionalFormatting>
  <conditionalFormatting sqref="DB89:DE89">
    <cfRule type="cellIs" dxfId="2" priority="879" operator="equal">
      <formula>1</formula>
    </cfRule>
  </conditionalFormatting>
  <conditionalFormatting sqref="DV89">
    <cfRule type="containsText" dxfId="0" priority="1122" operator="between" text=" ">
      <formula>NOT(ISERROR(SEARCH(" ",DV89)))</formula>
    </cfRule>
    <cfRule type="containsText" dxfId="1" priority="1123" operator="between" text=" ">
      <formula>NOT(ISERROR(SEARCH(" ",DV89)))</formula>
    </cfRule>
    <cfRule type="containsText" dxfId="0" priority="1124" operator="between" text=" ">
      <formula>NOT(ISERROR(SEARCH(" ",DV89)))</formula>
    </cfRule>
    <cfRule type="containsText" dxfId="1" priority="1125" operator="between" text=" ">
      <formula>NOT(ISERROR(SEARCH(" ",DV89)))</formula>
    </cfRule>
  </conditionalFormatting>
  <conditionalFormatting sqref="DW89">
    <cfRule type="containsText" dxfId="0" priority="1118" operator="between" text=" ">
      <formula>NOT(ISERROR(SEARCH(" ",DW89)))</formula>
    </cfRule>
    <cfRule type="containsText" dxfId="1" priority="1119" operator="between" text=" ">
      <formula>NOT(ISERROR(SEARCH(" ",DW89)))</formula>
    </cfRule>
    <cfRule type="containsText" dxfId="0" priority="1120" operator="between" text=" ">
      <formula>NOT(ISERROR(SEARCH(" ",DW89)))</formula>
    </cfRule>
    <cfRule type="containsText" dxfId="1" priority="1121" operator="between" text=" ">
      <formula>NOT(ISERROR(SEARCH(" ",DW89)))</formula>
    </cfRule>
  </conditionalFormatting>
  <conditionalFormatting sqref="DX89">
    <cfRule type="containsText" dxfId="0" priority="1114" operator="between" text=" ">
      <formula>NOT(ISERROR(SEARCH(" ",DX89)))</formula>
    </cfRule>
    <cfRule type="containsText" dxfId="1" priority="1115" operator="between" text=" ">
      <formula>NOT(ISERROR(SEARCH(" ",DX89)))</formula>
    </cfRule>
    <cfRule type="containsText" dxfId="0" priority="1116" operator="between" text=" ">
      <formula>NOT(ISERROR(SEARCH(" ",DX89)))</formula>
    </cfRule>
    <cfRule type="containsText" dxfId="1" priority="1117" operator="between" text=" ">
      <formula>NOT(ISERROR(SEARCH(" ",DX89)))</formula>
    </cfRule>
  </conditionalFormatting>
  <conditionalFormatting sqref="EA89:EJ89">
    <cfRule type="containsText" dxfId="0" priority="1188" operator="between" text=" ">
      <formula>NOT(ISERROR(SEARCH(" ",EA89)))</formula>
    </cfRule>
    <cfRule type="containsText" dxfId="1" priority="1189" operator="between" text=" ">
      <formula>NOT(ISERROR(SEARCH(" ",EA89)))</formula>
    </cfRule>
  </conditionalFormatting>
  <conditionalFormatting sqref="EL89">
    <cfRule type="cellIs" dxfId="2" priority="1164" operator="equal">
      <formula>0</formula>
    </cfRule>
  </conditionalFormatting>
  <conditionalFormatting sqref="FG89">
    <cfRule type="cellIs" dxfId="2" priority="1226" operator="greaterThan">
      <formula>1</formula>
    </cfRule>
    <cfRule type="colorScale" priority="1227">
      <colorScale>
        <cfvo type="min"/>
        <cfvo type="max"/>
        <color rgb="FFFCFCFF"/>
        <color rgb="FF63BE7B"/>
      </colorScale>
    </cfRule>
    <cfRule type="colorScale" priority="12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89">
    <cfRule type="colorScale" priority="1177">
      <colorScale>
        <cfvo type="min"/>
        <cfvo type="max"/>
        <color rgb="FFFCFCFF"/>
        <color rgb="FF63BE7B"/>
      </colorScale>
    </cfRule>
    <cfRule type="colorScale" priority="11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89:FJ89">
    <cfRule type="colorScale" priority="1229">
      <colorScale>
        <cfvo type="min"/>
        <cfvo type="max"/>
        <color rgb="FFFCFCFF"/>
        <color rgb="FF63BE7B"/>
      </colorScale>
    </cfRule>
    <cfRule type="colorScale" priority="1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89">
    <cfRule type="colorScale" priority="1231">
      <colorScale>
        <cfvo type="min"/>
        <cfvo type="max"/>
        <color rgb="FFFCFCFF"/>
        <color rgb="FF63BE7B"/>
      </colorScale>
    </cfRule>
    <cfRule type="colorScale" priority="1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89">
    <cfRule type="colorScale" priority="1498">
      <colorScale>
        <cfvo type="min"/>
        <cfvo type="max"/>
        <color rgb="FFFCFCFF"/>
        <color rgb="FF63BE7B"/>
      </colorScale>
    </cfRule>
    <cfRule type="colorScale" priority="1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89">
    <cfRule type="cellIs" dxfId="2" priority="1233" operator="greaterThan">
      <formula>1</formula>
    </cfRule>
    <cfRule type="colorScale" priority="1234">
      <colorScale>
        <cfvo type="min"/>
        <cfvo type="max"/>
        <color rgb="FFFCFCFF"/>
        <color rgb="FF63BE7B"/>
      </colorScale>
    </cfRule>
    <cfRule type="colorScale" priority="12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89">
    <cfRule type="colorScale" priority="1236">
      <colorScale>
        <cfvo type="min"/>
        <cfvo type="max"/>
        <color rgb="FFFCFCFF"/>
        <color rgb="FF63BE7B"/>
      </colorScale>
    </cfRule>
    <cfRule type="colorScale" priority="12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89">
    <cfRule type="colorScale" priority="1494">
      <colorScale>
        <cfvo type="min"/>
        <cfvo type="max"/>
        <color rgb="FFFCFCFF"/>
        <color rgb="FF63BE7B"/>
      </colorScale>
    </cfRule>
    <cfRule type="colorScale" priority="1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89">
    <cfRule type="cellIs" dxfId="2" priority="1238" operator="greaterThan">
      <formula>1</formula>
    </cfRule>
    <cfRule type="colorScale" priority="1239">
      <colorScale>
        <cfvo type="min"/>
        <cfvo type="max"/>
        <color rgb="FFFCFCFF"/>
        <color rgb="FF63BE7B"/>
      </colorScale>
    </cfRule>
    <cfRule type="colorScale" priority="1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89">
    <cfRule type="colorScale" priority="1241">
      <colorScale>
        <cfvo type="min"/>
        <cfvo type="max"/>
        <color rgb="FFFCFCFF"/>
        <color rgb="FF63BE7B"/>
      </colorScale>
    </cfRule>
    <cfRule type="colorScale" priority="1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89">
    <cfRule type="colorScale" priority="1243">
      <colorScale>
        <cfvo type="min"/>
        <cfvo type="max"/>
        <color rgb="FFFCFCFF"/>
        <color rgb="FF63BE7B"/>
      </colorScale>
    </cfRule>
    <cfRule type="colorScale" priority="1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89">
    <cfRule type="cellIs" dxfId="2" priority="1245" operator="greaterThan">
      <formula>1</formula>
    </cfRule>
    <cfRule type="colorScale" priority="1246">
      <colorScale>
        <cfvo type="min"/>
        <cfvo type="max"/>
        <color rgb="FFFCFCFF"/>
        <color rgb="FF63BE7B"/>
      </colorScale>
    </cfRule>
    <cfRule type="colorScale" priority="12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89">
    <cfRule type="colorScale" priority="1248">
      <colorScale>
        <cfvo type="min"/>
        <cfvo type="max"/>
        <color rgb="FFFCFCFF"/>
        <color rgb="FF63BE7B"/>
      </colorScale>
    </cfRule>
    <cfRule type="colorScale" priority="12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89">
    <cfRule type="colorScale" priority="1250">
      <colorScale>
        <cfvo type="min"/>
        <cfvo type="max"/>
        <color rgb="FFFCFCFF"/>
        <color rgb="FF63BE7B"/>
      </colorScale>
    </cfRule>
    <cfRule type="colorScale" priority="12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89">
    <cfRule type="cellIs" dxfId="2" priority="1252" operator="greaterThan">
      <formula>1</formula>
    </cfRule>
    <cfRule type="colorScale" priority="1253">
      <colorScale>
        <cfvo type="min"/>
        <cfvo type="max"/>
        <color rgb="FFFCFCFF"/>
        <color rgb="FF63BE7B"/>
      </colorScale>
    </cfRule>
    <cfRule type="colorScale" priority="1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89">
    <cfRule type="colorScale" priority="1255">
      <colorScale>
        <cfvo type="min"/>
        <cfvo type="max"/>
        <color rgb="FFFCFCFF"/>
        <color rgb="FF63BE7B"/>
      </colorScale>
    </cfRule>
    <cfRule type="colorScale" priority="1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89">
    <cfRule type="colorScale" priority="1257">
      <colorScale>
        <cfvo type="min"/>
        <cfvo type="max"/>
        <color rgb="FFFCFCFF"/>
        <color rgb="FF63BE7B"/>
      </colorScale>
    </cfRule>
    <cfRule type="colorScale" priority="12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89">
    <cfRule type="cellIs" dxfId="2" priority="1259" operator="greaterThan">
      <formula>1</formula>
    </cfRule>
    <cfRule type="colorScale" priority="1260">
      <colorScale>
        <cfvo type="min"/>
        <cfvo type="max"/>
        <color rgb="FFFCFCFF"/>
        <color rgb="FF63BE7B"/>
      </colorScale>
    </cfRule>
    <cfRule type="colorScale" priority="12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89">
    <cfRule type="colorScale" priority="1262">
      <colorScale>
        <cfvo type="min"/>
        <cfvo type="max"/>
        <color rgb="FFFCFCFF"/>
        <color rgb="FF63BE7B"/>
      </colorScale>
    </cfRule>
    <cfRule type="colorScale" priority="12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89">
    <cfRule type="colorScale" priority="1264">
      <colorScale>
        <cfvo type="min"/>
        <cfvo type="max"/>
        <color rgb="FFFCFCFF"/>
        <color rgb="FF63BE7B"/>
      </colorScale>
    </cfRule>
    <cfRule type="colorScale" priority="1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89">
    <cfRule type="cellIs" dxfId="2" priority="1266" operator="greaterThan">
      <formula>1</formula>
    </cfRule>
    <cfRule type="colorScale" priority="1267">
      <colorScale>
        <cfvo type="min"/>
        <cfvo type="max"/>
        <color rgb="FFFCFCFF"/>
        <color rgb="FF63BE7B"/>
      </colorScale>
    </cfRule>
    <cfRule type="colorScale" priority="1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89">
    <cfRule type="colorScale" priority="1269">
      <colorScale>
        <cfvo type="min"/>
        <cfvo type="max"/>
        <color rgb="FFFCFCFF"/>
        <color rgb="FF63BE7B"/>
      </colorScale>
    </cfRule>
    <cfRule type="colorScale" priority="12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89">
    <cfRule type="colorScale" priority="1271">
      <colorScale>
        <cfvo type="min"/>
        <cfvo type="max"/>
        <color rgb="FFFCFCFF"/>
        <color rgb="FF63BE7B"/>
      </colorScale>
    </cfRule>
    <cfRule type="colorScale" priority="12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89">
    <cfRule type="cellIs" dxfId="2" priority="1273" operator="greaterThan">
      <formula>1</formula>
    </cfRule>
    <cfRule type="colorScale" priority="1274">
      <colorScale>
        <cfvo type="min"/>
        <cfvo type="max"/>
        <color rgb="FFFCFCFF"/>
        <color rgb="FF63BE7B"/>
      </colorScale>
    </cfRule>
    <cfRule type="colorScale" priority="12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89">
    <cfRule type="colorScale" priority="1276">
      <colorScale>
        <cfvo type="min"/>
        <cfvo type="max"/>
        <color rgb="FFFCFCFF"/>
        <color rgb="FF63BE7B"/>
      </colorScale>
    </cfRule>
    <cfRule type="colorScale" priority="1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89">
    <cfRule type="colorScale" priority="1278">
      <colorScale>
        <cfvo type="min"/>
        <cfvo type="max"/>
        <color rgb="FFFCFCFF"/>
        <color rgb="FF63BE7B"/>
      </colorScale>
    </cfRule>
    <cfRule type="colorScale" priority="12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89">
    <cfRule type="cellIs" dxfId="2" priority="1280" operator="greaterThan">
      <formula>1</formula>
    </cfRule>
    <cfRule type="colorScale" priority="1281">
      <colorScale>
        <cfvo type="min"/>
        <cfvo type="max"/>
        <color rgb="FFFCFCFF"/>
        <color rgb="FF63BE7B"/>
      </colorScale>
    </cfRule>
    <cfRule type="colorScale" priority="12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89">
    <cfRule type="colorScale" priority="1283">
      <colorScale>
        <cfvo type="min"/>
        <cfvo type="max"/>
        <color rgb="FFFCFCFF"/>
        <color rgb="FF63BE7B"/>
      </colorScale>
    </cfRule>
    <cfRule type="colorScale" priority="12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89">
    <cfRule type="colorScale" priority="1285">
      <colorScale>
        <cfvo type="min"/>
        <cfvo type="max"/>
        <color rgb="FFFCFCFF"/>
        <color rgb="FF63BE7B"/>
      </colorScale>
    </cfRule>
    <cfRule type="colorScale" priority="1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89">
    <cfRule type="cellIs" dxfId="2" priority="1287" operator="greaterThan">
      <formula>1</formula>
    </cfRule>
    <cfRule type="colorScale" priority="1288">
      <colorScale>
        <cfvo type="min"/>
        <cfvo type="max"/>
        <color rgb="FFFCFCFF"/>
        <color rgb="FF63BE7B"/>
      </colorScale>
    </cfRule>
    <cfRule type="colorScale" priority="1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89">
    <cfRule type="colorScale" priority="1290">
      <colorScale>
        <cfvo type="min"/>
        <cfvo type="max"/>
        <color rgb="FFFCFCFF"/>
        <color rgb="FF63BE7B"/>
      </colorScale>
    </cfRule>
    <cfRule type="colorScale" priority="12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89">
    <cfRule type="colorScale" priority="1292">
      <colorScale>
        <cfvo type="min"/>
        <cfvo type="max"/>
        <color rgb="FFFCFCFF"/>
        <color rgb="FF63BE7B"/>
      </colorScale>
    </cfRule>
    <cfRule type="colorScale" priority="12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89">
    <cfRule type="cellIs" dxfId="2" priority="1294" operator="greaterThan">
      <formula>1</formula>
    </cfRule>
    <cfRule type="colorScale" priority="1295">
      <colorScale>
        <cfvo type="min"/>
        <cfvo type="max"/>
        <color rgb="FFFCFCFF"/>
        <color rgb="FF63BE7B"/>
      </colorScale>
    </cfRule>
    <cfRule type="colorScale" priority="12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89">
    <cfRule type="colorScale" priority="1297">
      <colorScale>
        <cfvo type="min"/>
        <cfvo type="max"/>
        <color rgb="FFFCFCFF"/>
        <color rgb="FF63BE7B"/>
      </colorScale>
    </cfRule>
    <cfRule type="colorScale" priority="1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89">
    <cfRule type="colorScale" priority="1299">
      <colorScale>
        <cfvo type="min"/>
        <cfvo type="max"/>
        <color rgb="FFFCFCFF"/>
        <color rgb="FF63BE7B"/>
      </colorScale>
    </cfRule>
    <cfRule type="colorScale" priority="13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89">
    <cfRule type="cellIs" dxfId="2" priority="1301" operator="greaterThan">
      <formula>1</formula>
    </cfRule>
    <cfRule type="colorScale" priority="1302">
      <colorScale>
        <cfvo type="min"/>
        <cfvo type="max"/>
        <color rgb="FFFCFCFF"/>
        <color rgb="FF63BE7B"/>
      </colorScale>
    </cfRule>
    <cfRule type="colorScale" priority="13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89">
    <cfRule type="colorScale" priority="1304">
      <colorScale>
        <cfvo type="min"/>
        <cfvo type="max"/>
        <color rgb="FFFCFCFF"/>
        <color rgb="FF63BE7B"/>
      </colorScale>
    </cfRule>
    <cfRule type="colorScale" priority="13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89">
    <cfRule type="colorScale" priority="1306">
      <colorScale>
        <cfvo type="min"/>
        <cfvo type="max"/>
        <color rgb="FFFCFCFF"/>
        <color rgb="FF63BE7B"/>
      </colorScale>
    </cfRule>
    <cfRule type="colorScale" priority="1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89">
    <cfRule type="cellIs" dxfId="2" priority="1308" operator="greaterThan">
      <formula>1</formula>
    </cfRule>
    <cfRule type="colorScale" priority="1309">
      <colorScale>
        <cfvo type="min"/>
        <cfvo type="max"/>
        <color rgb="FFFCFCFF"/>
        <color rgb="FF63BE7B"/>
      </colorScale>
    </cfRule>
    <cfRule type="colorScale" priority="1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89">
    <cfRule type="colorScale" priority="1311">
      <colorScale>
        <cfvo type="min"/>
        <cfvo type="max"/>
        <color rgb="FFFCFCFF"/>
        <color rgb="FF63BE7B"/>
      </colorScale>
    </cfRule>
    <cfRule type="colorScale" priority="13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89">
    <cfRule type="colorScale" priority="1313">
      <colorScale>
        <cfvo type="min"/>
        <cfvo type="max"/>
        <color rgb="FFFCFCFF"/>
        <color rgb="FF63BE7B"/>
      </colorScale>
    </cfRule>
    <cfRule type="colorScale" priority="13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89">
    <cfRule type="cellIs" dxfId="2" priority="1315" operator="greaterThan">
      <formula>1</formula>
    </cfRule>
    <cfRule type="colorScale" priority="1316">
      <colorScale>
        <cfvo type="min"/>
        <cfvo type="max"/>
        <color rgb="FFFCFCFF"/>
        <color rgb="FF63BE7B"/>
      </colorScale>
    </cfRule>
    <cfRule type="colorScale" priority="13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89">
    <cfRule type="colorScale" priority="1318">
      <colorScale>
        <cfvo type="min"/>
        <cfvo type="max"/>
        <color rgb="FFFCFCFF"/>
        <color rgb="FF63BE7B"/>
      </colorScale>
    </cfRule>
    <cfRule type="colorScale" priority="13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89">
    <cfRule type="colorScale" priority="1320">
      <colorScale>
        <cfvo type="min"/>
        <cfvo type="max"/>
        <color rgb="FFFCFCFF"/>
        <color rgb="FF63BE7B"/>
      </colorScale>
    </cfRule>
    <cfRule type="colorScale" priority="13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89">
    <cfRule type="cellIs" dxfId="2" priority="1322" operator="greaterThan">
      <formula>1</formula>
    </cfRule>
    <cfRule type="colorScale" priority="1323">
      <colorScale>
        <cfvo type="min"/>
        <cfvo type="max"/>
        <color rgb="FFFCFCFF"/>
        <color rgb="FF63BE7B"/>
      </colorScale>
    </cfRule>
    <cfRule type="colorScale" priority="1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89">
    <cfRule type="colorScale" priority="1325">
      <colorScale>
        <cfvo type="min"/>
        <cfvo type="max"/>
        <color rgb="FFFCFCFF"/>
        <color rgb="FF63BE7B"/>
      </colorScale>
    </cfRule>
    <cfRule type="colorScale" priority="1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89">
    <cfRule type="colorScale" priority="1327">
      <colorScale>
        <cfvo type="min"/>
        <cfvo type="max"/>
        <color rgb="FFFCFCFF"/>
        <color rgb="FF63BE7B"/>
      </colorScale>
    </cfRule>
    <cfRule type="colorScale" priority="1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89">
    <cfRule type="cellIs" dxfId="2" priority="1329" operator="greaterThan">
      <formula>1</formula>
    </cfRule>
    <cfRule type="colorScale" priority="1330">
      <colorScale>
        <cfvo type="min"/>
        <cfvo type="max"/>
        <color rgb="FFFCFCFF"/>
        <color rgb="FF63BE7B"/>
      </colorScale>
    </cfRule>
    <cfRule type="colorScale" priority="13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89">
    <cfRule type="colorScale" priority="1332">
      <colorScale>
        <cfvo type="min"/>
        <cfvo type="max"/>
        <color rgb="FFFCFCFF"/>
        <color rgb="FF63BE7B"/>
      </colorScale>
    </cfRule>
    <cfRule type="colorScale" priority="13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89">
    <cfRule type="colorScale" priority="1334">
      <colorScale>
        <cfvo type="min"/>
        <cfvo type="max"/>
        <color rgb="FFFCFCFF"/>
        <color rgb="FF63BE7B"/>
      </colorScale>
    </cfRule>
    <cfRule type="colorScale" priority="1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89">
    <cfRule type="cellIs" dxfId="2" priority="1336" operator="greaterThan">
      <formula>1</formula>
    </cfRule>
    <cfRule type="colorScale" priority="1337">
      <colorScale>
        <cfvo type="min"/>
        <cfvo type="max"/>
        <color rgb="FFFCFCFF"/>
        <color rgb="FF63BE7B"/>
      </colorScale>
    </cfRule>
    <cfRule type="colorScale" priority="1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89">
    <cfRule type="colorScale" priority="1339">
      <colorScale>
        <cfvo type="min"/>
        <cfvo type="max"/>
        <color rgb="FFFCFCFF"/>
        <color rgb="FF63BE7B"/>
      </colorScale>
    </cfRule>
    <cfRule type="colorScale" priority="1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89">
    <cfRule type="colorScale" priority="1341">
      <colorScale>
        <cfvo type="min"/>
        <cfvo type="max"/>
        <color rgb="FFFCFCFF"/>
        <color rgb="FF63BE7B"/>
      </colorScale>
    </cfRule>
    <cfRule type="colorScale" priority="1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89">
    <cfRule type="cellIs" dxfId="2" priority="1343" operator="greaterThan">
      <formula>1</formula>
    </cfRule>
    <cfRule type="colorScale" priority="1344">
      <colorScale>
        <cfvo type="min"/>
        <cfvo type="max"/>
        <color rgb="FFFCFCFF"/>
        <color rgb="FF63BE7B"/>
      </colorScale>
    </cfRule>
    <cfRule type="colorScale" priority="13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89">
    <cfRule type="colorScale" priority="1346">
      <colorScale>
        <cfvo type="min"/>
        <cfvo type="max"/>
        <color rgb="FFFCFCFF"/>
        <color rgb="FF63BE7B"/>
      </colorScale>
    </cfRule>
    <cfRule type="colorScale" priority="13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89">
    <cfRule type="colorScale" priority="1348">
      <colorScale>
        <cfvo type="min"/>
        <cfvo type="max"/>
        <color rgb="FFFCFCFF"/>
        <color rgb="FF63BE7B"/>
      </colorScale>
    </cfRule>
    <cfRule type="colorScale" priority="13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89">
    <cfRule type="cellIs" dxfId="2" priority="1350" operator="greaterThan">
      <formula>1</formula>
    </cfRule>
    <cfRule type="colorScale" priority="1351">
      <colorScale>
        <cfvo type="min"/>
        <cfvo type="max"/>
        <color rgb="FFFCFCFF"/>
        <color rgb="FF63BE7B"/>
      </colorScale>
    </cfRule>
    <cfRule type="colorScale" priority="1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89">
    <cfRule type="colorScale" priority="1353">
      <colorScale>
        <cfvo type="min"/>
        <cfvo type="max"/>
        <color rgb="FFFCFCFF"/>
        <color rgb="FF63BE7B"/>
      </colorScale>
    </cfRule>
    <cfRule type="colorScale" priority="1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89">
    <cfRule type="colorScale" priority="1355">
      <colorScale>
        <cfvo type="min"/>
        <cfvo type="max"/>
        <color rgb="FFFCFCFF"/>
        <color rgb="FF63BE7B"/>
      </colorScale>
    </cfRule>
    <cfRule type="colorScale" priority="1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89">
    <cfRule type="cellIs" dxfId="2" priority="1357" operator="greaterThan">
      <formula>1</formula>
    </cfRule>
    <cfRule type="colorScale" priority="1358">
      <colorScale>
        <cfvo type="min"/>
        <cfvo type="max"/>
        <color rgb="FFFCFCFF"/>
        <color rgb="FF63BE7B"/>
      </colorScale>
    </cfRule>
    <cfRule type="colorScale" priority="13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89">
    <cfRule type="cellIs" dxfId="2" priority="1360" operator="greaterThan">
      <formula>1</formula>
    </cfRule>
    <cfRule type="colorScale" priority="1361">
      <colorScale>
        <cfvo type="min"/>
        <cfvo type="max"/>
        <color rgb="FFFCFCFF"/>
        <color rgb="FF63BE7B"/>
      </colorScale>
    </cfRule>
    <cfRule type="colorScale" priority="1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89">
    <cfRule type="colorScale" priority="1165">
      <colorScale>
        <cfvo type="min"/>
        <cfvo type="max"/>
        <color rgb="FFFCFCFF"/>
        <color rgb="FF63BE7B"/>
      </colorScale>
    </cfRule>
    <cfRule type="colorScale" priority="11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X89:HY89">
    <cfRule type="colorScale" priority="1363">
      <colorScale>
        <cfvo type="min"/>
        <cfvo type="max"/>
        <color rgb="FFFCFCFF"/>
        <color rgb="FF63BE7B"/>
      </colorScale>
    </cfRule>
    <cfRule type="colorScale" priority="1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89">
    <cfRule type="colorScale" priority="1365">
      <colorScale>
        <cfvo type="min"/>
        <cfvo type="max"/>
        <color rgb="FFFCFCFF"/>
        <color rgb="FF63BE7B"/>
      </colorScale>
    </cfRule>
    <cfRule type="colorScale" priority="1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89">
    <cfRule type="colorScale" priority="1500">
      <colorScale>
        <cfvo type="min"/>
        <cfvo type="max"/>
        <color rgb="FFFCFCFF"/>
        <color rgb="FF63BE7B"/>
      </colorScale>
    </cfRule>
    <cfRule type="colorScale" priority="1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89">
    <cfRule type="cellIs" dxfId="2" priority="1367" operator="greaterThan">
      <formula>1</formula>
    </cfRule>
    <cfRule type="colorScale" priority="1368">
      <colorScale>
        <cfvo type="min"/>
        <cfvo type="max"/>
        <color rgb="FFFCFCFF"/>
        <color rgb="FF63BE7B"/>
      </colorScale>
    </cfRule>
    <cfRule type="colorScale" priority="13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89">
    <cfRule type="colorScale" priority="1370">
      <colorScale>
        <cfvo type="min"/>
        <cfvo type="max"/>
        <color rgb="FFFCFCFF"/>
        <color rgb="FF63BE7B"/>
      </colorScale>
    </cfRule>
    <cfRule type="colorScale" priority="13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89">
    <cfRule type="colorScale" priority="1496">
      <colorScale>
        <cfvo type="min"/>
        <cfvo type="max"/>
        <color rgb="FFFCFCFF"/>
        <color rgb="FF63BE7B"/>
      </colorScale>
    </cfRule>
    <cfRule type="colorScale" priority="14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89">
    <cfRule type="cellIs" dxfId="2" priority="1372" operator="greaterThan">
      <formula>1</formula>
    </cfRule>
    <cfRule type="colorScale" priority="1373">
      <colorScale>
        <cfvo type="min"/>
        <cfvo type="max"/>
        <color rgb="FFFCFCFF"/>
        <color rgb="FF63BE7B"/>
      </colorScale>
    </cfRule>
    <cfRule type="colorScale" priority="1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89">
    <cfRule type="colorScale" priority="1375">
      <colorScale>
        <cfvo type="min"/>
        <cfvo type="max"/>
        <color rgb="FFFCFCFF"/>
        <color rgb="FF63BE7B"/>
      </colorScale>
    </cfRule>
    <cfRule type="colorScale" priority="1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89">
    <cfRule type="colorScale" priority="1377">
      <colorScale>
        <cfvo type="min"/>
        <cfvo type="max"/>
        <color rgb="FFFCFCFF"/>
        <color rgb="FF63BE7B"/>
      </colorScale>
    </cfRule>
    <cfRule type="colorScale" priority="1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89">
    <cfRule type="cellIs" dxfId="2" priority="1379" operator="greaterThan">
      <formula>1</formula>
    </cfRule>
    <cfRule type="colorScale" priority="1380">
      <colorScale>
        <cfvo type="min"/>
        <cfvo type="max"/>
        <color rgb="FFFCFCFF"/>
        <color rgb="FF63BE7B"/>
      </colorScale>
    </cfRule>
    <cfRule type="colorScale" priority="1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89">
    <cfRule type="colorScale" priority="1382">
      <colorScale>
        <cfvo type="min"/>
        <cfvo type="max"/>
        <color rgb="FFFCFCFF"/>
        <color rgb="FF63BE7B"/>
      </colorScale>
    </cfRule>
    <cfRule type="colorScale" priority="13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89">
    <cfRule type="colorScale" priority="1384">
      <colorScale>
        <cfvo type="min"/>
        <cfvo type="max"/>
        <color rgb="FFFCFCFF"/>
        <color rgb="FF63BE7B"/>
      </colorScale>
    </cfRule>
    <cfRule type="colorScale" priority="13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89">
    <cfRule type="cellIs" dxfId="2" priority="1386" operator="greaterThan">
      <formula>1</formula>
    </cfRule>
    <cfRule type="colorScale" priority="1387">
      <colorScale>
        <cfvo type="min"/>
        <cfvo type="max"/>
        <color rgb="FFFCFCFF"/>
        <color rgb="FF63BE7B"/>
      </colorScale>
    </cfRule>
    <cfRule type="colorScale" priority="13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89">
    <cfRule type="colorScale" priority="1389">
      <colorScale>
        <cfvo type="min"/>
        <cfvo type="max"/>
        <color rgb="FFFCFCFF"/>
        <color rgb="FF63BE7B"/>
      </colorScale>
    </cfRule>
    <cfRule type="colorScale" priority="13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89">
    <cfRule type="colorScale" priority="1391">
      <colorScale>
        <cfvo type="min"/>
        <cfvo type="max"/>
        <color rgb="FFFCFCFF"/>
        <color rgb="FF63BE7B"/>
      </colorScale>
    </cfRule>
    <cfRule type="colorScale" priority="13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89">
    <cfRule type="cellIs" dxfId="2" priority="1393" operator="greaterThan">
      <formula>1</formula>
    </cfRule>
    <cfRule type="colorScale" priority="1394">
      <colorScale>
        <cfvo type="min"/>
        <cfvo type="max"/>
        <color rgb="FFFCFCFF"/>
        <color rgb="FF63BE7B"/>
      </colorScale>
    </cfRule>
    <cfRule type="colorScale" priority="13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89">
    <cfRule type="colorScale" priority="1396">
      <colorScale>
        <cfvo type="min"/>
        <cfvo type="max"/>
        <color rgb="FFFCFCFF"/>
        <color rgb="FF63BE7B"/>
      </colorScale>
    </cfRule>
    <cfRule type="colorScale" priority="13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89">
    <cfRule type="colorScale" priority="1398">
      <colorScale>
        <cfvo type="min"/>
        <cfvo type="max"/>
        <color rgb="FFFCFCFF"/>
        <color rgb="FF63BE7B"/>
      </colorScale>
    </cfRule>
    <cfRule type="colorScale" priority="13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89">
    <cfRule type="cellIs" dxfId="2" priority="1400" operator="greaterThan">
      <formula>1</formula>
    </cfRule>
    <cfRule type="colorScale" priority="1401">
      <colorScale>
        <cfvo type="min"/>
        <cfvo type="max"/>
        <color rgb="FFFCFCFF"/>
        <color rgb="FF63BE7B"/>
      </colorScale>
    </cfRule>
    <cfRule type="colorScale" priority="14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89">
    <cfRule type="colorScale" priority="1403">
      <colorScale>
        <cfvo type="min"/>
        <cfvo type="max"/>
        <color rgb="FFFCFCFF"/>
        <color rgb="FF63BE7B"/>
      </colorScale>
    </cfRule>
    <cfRule type="colorScale" priority="14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89">
    <cfRule type="colorScale" priority="1405">
      <colorScale>
        <cfvo type="min"/>
        <cfvo type="max"/>
        <color rgb="FFFCFCFF"/>
        <color rgb="FF63BE7B"/>
      </colorScale>
    </cfRule>
    <cfRule type="colorScale" priority="14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89">
    <cfRule type="cellIs" dxfId="2" priority="1407" operator="greaterThan">
      <formula>1</formula>
    </cfRule>
    <cfRule type="colorScale" priority="1408">
      <colorScale>
        <cfvo type="min"/>
        <cfvo type="max"/>
        <color rgb="FFFCFCFF"/>
        <color rgb="FF63BE7B"/>
      </colorScale>
    </cfRule>
    <cfRule type="colorScale" priority="14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89">
    <cfRule type="colorScale" priority="1410">
      <colorScale>
        <cfvo type="min"/>
        <cfvo type="max"/>
        <color rgb="FFFCFCFF"/>
        <color rgb="FF63BE7B"/>
      </colorScale>
    </cfRule>
    <cfRule type="colorScale" priority="14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89">
    <cfRule type="colorScale" priority="1412">
      <colorScale>
        <cfvo type="min"/>
        <cfvo type="max"/>
        <color rgb="FFFCFCFF"/>
        <color rgb="FF63BE7B"/>
      </colorScale>
    </cfRule>
    <cfRule type="colorScale" priority="14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89">
    <cfRule type="cellIs" dxfId="2" priority="1414" operator="greaterThan">
      <formula>1</formula>
    </cfRule>
    <cfRule type="colorScale" priority="1415">
      <colorScale>
        <cfvo type="min"/>
        <cfvo type="max"/>
        <color rgb="FFFCFCFF"/>
        <color rgb="FF63BE7B"/>
      </colorScale>
    </cfRule>
    <cfRule type="colorScale" priority="14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89">
    <cfRule type="colorScale" priority="1417">
      <colorScale>
        <cfvo type="min"/>
        <cfvo type="max"/>
        <color rgb="FFFCFCFF"/>
        <color rgb="FF63BE7B"/>
      </colorScale>
    </cfRule>
    <cfRule type="colorScale" priority="14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89">
    <cfRule type="colorScale" priority="1419">
      <colorScale>
        <cfvo type="min"/>
        <cfvo type="max"/>
        <color rgb="FFFCFCFF"/>
        <color rgb="FF63BE7B"/>
      </colorScale>
    </cfRule>
    <cfRule type="colorScale" priority="14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89">
    <cfRule type="cellIs" dxfId="2" priority="1421" operator="greaterThan">
      <formula>1</formula>
    </cfRule>
    <cfRule type="colorScale" priority="1422">
      <colorScale>
        <cfvo type="min"/>
        <cfvo type="max"/>
        <color rgb="FFFCFCFF"/>
        <color rgb="FF63BE7B"/>
      </colorScale>
    </cfRule>
    <cfRule type="colorScale" priority="14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89">
    <cfRule type="colorScale" priority="1424">
      <colorScale>
        <cfvo type="min"/>
        <cfvo type="max"/>
        <color rgb="FFFCFCFF"/>
        <color rgb="FF63BE7B"/>
      </colorScale>
    </cfRule>
    <cfRule type="colorScale" priority="14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89">
    <cfRule type="colorScale" priority="1426">
      <colorScale>
        <cfvo type="min"/>
        <cfvo type="max"/>
        <color rgb="FFFCFCFF"/>
        <color rgb="FF63BE7B"/>
      </colorScale>
    </cfRule>
    <cfRule type="colorScale" priority="14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89">
    <cfRule type="cellIs" dxfId="2" priority="1428" operator="greaterThan">
      <formula>1</formula>
    </cfRule>
    <cfRule type="colorScale" priority="1429">
      <colorScale>
        <cfvo type="min"/>
        <cfvo type="max"/>
        <color rgb="FFFCFCFF"/>
        <color rgb="FF63BE7B"/>
      </colorScale>
    </cfRule>
    <cfRule type="colorScale" priority="14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89">
    <cfRule type="colorScale" priority="1431">
      <colorScale>
        <cfvo type="min"/>
        <cfvo type="max"/>
        <color rgb="FFFCFCFF"/>
        <color rgb="FF63BE7B"/>
      </colorScale>
    </cfRule>
    <cfRule type="colorScale" priority="14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89">
    <cfRule type="colorScale" priority="1433">
      <colorScale>
        <cfvo type="min"/>
        <cfvo type="max"/>
        <color rgb="FFFCFCFF"/>
        <color rgb="FF63BE7B"/>
      </colorScale>
    </cfRule>
    <cfRule type="colorScale" priority="14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89">
    <cfRule type="cellIs" dxfId="2" priority="1435" operator="greaterThan">
      <formula>1</formula>
    </cfRule>
    <cfRule type="colorScale" priority="1436">
      <colorScale>
        <cfvo type="min"/>
        <cfvo type="max"/>
        <color rgb="FFFCFCFF"/>
        <color rgb="FF63BE7B"/>
      </colorScale>
    </cfRule>
    <cfRule type="colorScale" priority="14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89">
    <cfRule type="colorScale" priority="1438">
      <colorScale>
        <cfvo type="min"/>
        <cfvo type="max"/>
        <color rgb="FFFCFCFF"/>
        <color rgb="FF63BE7B"/>
      </colorScale>
    </cfRule>
    <cfRule type="colorScale" priority="14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89">
    <cfRule type="colorScale" priority="1440">
      <colorScale>
        <cfvo type="min"/>
        <cfvo type="max"/>
        <color rgb="FFFCFCFF"/>
        <color rgb="FF63BE7B"/>
      </colorScale>
    </cfRule>
    <cfRule type="colorScale" priority="14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89">
    <cfRule type="cellIs" dxfId="2" priority="1442" operator="greaterThan">
      <formula>1</formula>
    </cfRule>
    <cfRule type="colorScale" priority="1443">
      <colorScale>
        <cfvo type="min"/>
        <cfvo type="max"/>
        <color rgb="FFFCFCFF"/>
        <color rgb="FF63BE7B"/>
      </colorScale>
    </cfRule>
    <cfRule type="colorScale" priority="14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89">
    <cfRule type="colorScale" priority="1445">
      <colorScale>
        <cfvo type="min"/>
        <cfvo type="max"/>
        <color rgb="FFFCFCFF"/>
        <color rgb="FF63BE7B"/>
      </colorScale>
    </cfRule>
    <cfRule type="colorScale" priority="14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89">
    <cfRule type="colorScale" priority="1447">
      <colorScale>
        <cfvo type="min"/>
        <cfvo type="max"/>
        <color rgb="FFFCFCFF"/>
        <color rgb="FF63BE7B"/>
      </colorScale>
    </cfRule>
    <cfRule type="colorScale" priority="14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89">
    <cfRule type="cellIs" dxfId="2" priority="1449" operator="greaterThan">
      <formula>1</formula>
    </cfRule>
    <cfRule type="colorScale" priority="1450">
      <colorScale>
        <cfvo type="min"/>
        <cfvo type="max"/>
        <color rgb="FFFCFCFF"/>
        <color rgb="FF63BE7B"/>
      </colorScale>
    </cfRule>
    <cfRule type="colorScale" priority="14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89">
    <cfRule type="colorScale" priority="1452">
      <colorScale>
        <cfvo type="min"/>
        <cfvo type="max"/>
        <color rgb="FFFCFCFF"/>
        <color rgb="FF63BE7B"/>
      </colorScale>
    </cfRule>
    <cfRule type="colorScale" priority="1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89">
    <cfRule type="colorScale" priority="1454">
      <colorScale>
        <cfvo type="min"/>
        <cfvo type="max"/>
        <color rgb="FFFCFCFF"/>
        <color rgb="FF63BE7B"/>
      </colorScale>
    </cfRule>
    <cfRule type="colorScale" priority="14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89">
    <cfRule type="cellIs" dxfId="2" priority="1456" operator="greaterThan">
      <formula>1</formula>
    </cfRule>
    <cfRule type="colorScale" priority="1457">
      <colorScale>
        <cfvo type="min"/>
        <cfvo type="max"/>
        <color rgb="FFFCFCFF"/>
        <color rgb="FF63BE7B"/>
      </colorScale>
    </cfRule>
    <cfRule type="colorScale" priority="14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89">
    <cfRule type="colorScale" priority="1459">
      <colorScale>
        <cfvo type="min"/>
        <cfvo type="max"/>
        <color rgb="FFFCFCFF"/>
        <color rgb="FF63BE7B"/>
      </colorScale>
    </cfRule>
    <cfRule type="colorScale" priority="14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89">
    <cfRule type="colorScale" priority="1461">
      <colorScale>
        <cfvo type="min"/>
        <cfvo type="max"/>
        <color rgb="FFFCFCFF"/>
        <color rgb="FF63BE7B"/>
      </colorScale>
    </cfRule>
    <cfRule type="colorScale" priority="14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89">
    <cfRule type="cellIs" dxfId="2" priority="1463" operator="greaterThan">
      <formula>1</formula>
    </cfRule>
    <cfRule type="colorScale" priority="1464">
      <colorScale>
        <cfvo type="min"/>
        <cfvo type="max"/>
        <color rgb="FFFCFCFF"/>
        <color rgb="FF63BE7B"/>
      </colorScale>
    </cfRule>
    <cfRule type="colorScale" priority="14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89">
    <cfRule type="colorScale" priority="1466">
      <colorScale>
        <cfvo type="min"/>
        <cfvo type="max"/>
        <color rgb="FFFCFCFF"/>
        <color rgb="FF63BE7B"/>
      </colorScale>
    </cfRule>
    <cfRule type="colorScale" priority="1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89">
    <cfRule type="colorScale" priority="1468">
      <colorScale>
        <cfvo type="min"/>
        <cfvo type="max"/>
        <color rgb="FFFCFCFF"/>
        <color rgb="FF63BE7B"/>
      </colorScale>
    </cfRule>
    <cfRule type="colorScale" priority="14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89">
    <cfRule type="cellIs" dxfId="2" priority="1470" operator="greaterThan">
      <formula>1</formula>
    </cfRule>
    <cfRule type="colorScale" priority="1471">
      <colorScale>
        <cfvo type="min"/>
        <cfvo type="max"/>
        <color rgb="FFFCFCFF"/>
        <color rgb="FF63BE7B"/>
      </colorScale>
    </cfRule>
    <cfRule type="colorScale" priority="14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89">
    <cfRule type="colorScale" priority="1473">
      <colorScale>
        <cfvo type="min"/>
        <cfvo type="max"/>
        <color rgb="FFFCFCFF"/>
        <color rgb="FF63BE7B"/>
      </colorScale>
    </cfRule>
    <cfRule type="colorScale" priority="14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89">
    <cfRule type="colorScale" priority="1475">
      <colorScale>
        <cfvo type="min"/>
        <cfvo type="max"/>
        <color rgb="FFFCFCFF"/>
        <color rgb="FF63BE7B"/>
      </colorScale>
    </cfRule>
    <cfRule type="colorScale" priority="14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89">
    <cfRule type="cellIs" dxfId="2" priority="1477" operator="greaterThan">
      <formula>1</formula>
    </cfRule>
    <cfRule type="colorScale" priority="1478">
      <colorScale>
        <cfvo type="min"/>
        <cfvo type="max"/>
        <color rgb="FFFCFCFF"/>
        <color rgb="FF63BE7B"/>
      </colorScale>
    </cfRule>
    <cfRule type="colorScale" priority="14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89">
    <cfRule type="colorScale" priority="1480">
      <colorScale>
        <cfvo type="min"/>
        <cfvo type="max"/>
        <color rgb="FFFCFCFF"/>
        <color rgb="FF63BE7B"/>
      </colorScale>
    </cfRule>
    <cfRule type="colorScale" priority="1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89">
    <cfRule type="colorScale" priority="1482">
      <colorScale>
        <cfvo type="min"/>
        <cfvo type="max"/>
        <color rgb="FFFCFCFF"/>
        <color rgb="FF63BE7B"/>
      </colorScale>
    </cfRule>
    <cfRule type="colorScale" priority="1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89">
    <cfRule type="cellIs" dxfId="2" priority="1484" operator="greaterThan">
      <formula>1</formula>
    </cfRule>
    <cfRule type="colorScale" priority="1485">
      <colorScale>
        <cfvo type="min"/>
        <cfvo type="max"/>
        <color rgb="FFFCFCFF"/>
        <color rgb="FF63BE7B"/>
      </colorScale>
    </cfRule>
    <cfRule type="colorScale" priority="14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89">
    <cfRule type="colorScale" priority="1487">
      <colorScale>
        <cfvo type="min"/>
        <cfvo type="max"/>
        <color rgb="FFFCFCFF"/>
        <color rgb="FF63BE7B"/>
      </colorScale>
    </cfRule>
    <cfRule type="colorScale" priority="14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89">
    <cfRule type="colorScale" priority="1489">
      <colorScale>
        <cfvo type="min"/>
        <cfvo type="max"/>
        <color rgb="FFFCFCFF"/>
        <color rgb="FF63BE7B"/>
      </colorScale>
    </cfRule>
    <cfRule type="colorScale" priority="14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89">
    <cfRule type="cellIs" dxfId="2" priority="1491" operator="greaterThan">
      <formula>1</formula>
    </cfRule>
    <cfRule type="colorScale" priority="1492">
      <colorScale>
        <cfvo type="min"/>
        <cfvo type="max"/>
        <color rgb="FFFCFCFF"/>
        <color rgb="FF63BE7B"/>
      </colorScale>
    </cfRule>
    <cfRule type="colorScale" priority="1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F89:LF89">
    <cfRule type="containsText" dxfId="0" priority="1218" operator="between" text=" ">
      <formula>NOT(ISERROR(SEARCH(" ",KF89)))</formula>
    </cfRule>
    <cfRule type="containsText" dxfId="1" priority="1219" operator="between" text=" ">
      <formula>NOT(ISERROR(SEARCH(" ",KF89)))</formula>
    </cfRule>
  </conditionalFormatting>
  <conditionalFormatting sqref="KI89:LB89">
    <cfRule type="cellIs" dxfId="2" priority="1167" operator="greaterThan">
      <formula>0.31</formula>
    </cfRule>
    <cfRule type="cellIs" dxfId="2" priority="1168" operator="greaterThan">
      <formula>0.31</formula>
    </cfRule>
    <cfRule type="cellIs" dxfId="2" priority="1169" operator="greaterThan">
      <formula>0.31</formula>
    </cfRule>
    <cfRule type="cellIs" dxfId="2" priority="1170" operator="greaterThan">
      <formula>0.3</formula>
    </cfRule>
    <cfRule type="cellIs" dxfId="2" priority="1171" operator="greaterThan">
      <formula>1</formula>
    </cfRule>
    <cfRule type="cellIs" dxfId="5" priority="1172" operator="equal">
      <formula>0</formula>
    </cfRule>
  </conditionalFormatting>
  <conditionalFormatting sqref="LH89:LI89">
    <cfRule type="containsText" dxfId="0" priority="1128" operator="between" text=" ">
      <formula>NOT(ISERROR(SEARCH(" ",LH89)))</formula>
    </cfRule>
    <cfRule type="containsText" dxfId="1" priority="1129" operator="between" text=" ">
      <formula>NOT(ISERROR(SEARCH(" ",LH89)))</formula>
    </cfRule>
  </conditionalFormatting>
  <conditionalFormatting sqref="LN89">
    <cfRule type="containsText" dxfId="0" priority="498" operator="between" text=" ">
      <formula>NOT(ISERROR(SEARCH(" ",LN89)))</formula>
    </cfRule>
    <cfRule type="containsText" dxfId="1" priority="499" operator="between" text=" ">
      <formula>NOT(ISERROR(SEARCH(" ",LN89)))</formula>
    </cfRule>
  </conditionalFormatting>
  <conditionalFormatting sqref="LT89">
    <cfRule type="containsText" dxfId="0" priority="354" operator="between" text=" ">
      <formula>NOT(ISERROR(SEARCH(" ",LT89)))</formula>
    </cfRule>
    <cfRule type="containsText" dxfId="1" priority="355" operator="between" text=" ">
      <formula>NOT(ISERROR(SEARCH(" ",LT89)))</formula>
    </cfRule>
  </conditionalFormatting>
  <conditionalFormatting sqref="LU89">
    <cfRule type="containsText" dxfId="0" priority="306" operator="between" text=" ">
      <formula>NOT(ISERROR(SEARCH(" ",LU89)))</formula>
    </cfRule>
    <cfRule type="containsText" dxfId="1" priority="307" operator="between" text=" ">
      <formula>NOT(ISERROR(SEARCH(" ",LU89)))</formula>
    </cfRule>
  </conditionalFormatting>
  <conditionalFormatting sqref="LV89:LX89">
    <cfRule type="containsText" dxfId="0" priority="262" operator="between" text=" ">
      <formula>NOT(ISERROR(SEARCH(" ",LV89)))</formula>
    </cfRule>
    <cfRule type="containsText" dxfId="1" priority="263" operator="between" text=" ">
      <formula>NOT(ISERROR(SEARCH(" ",LV89)))</formula>
    </cfRule>
  </conditionalFormatting>
  <conditionalFormatting sqref="MX89">
    <cfRule type="containsText" dxfId="0" priority="352" operator="between" text=" ">
      <formula>NOT(ISERROR(SEARCH(" ",MX89)))</formula>
    </cfRule>
    <cfRule type="containsText" dxfId="1" priority="353" operator="between" text=" ">
      <formula>NOT(ISERROR(SEARCH(" ",MX89)))</formula>
    </cfRule>
  </conditionalFormatting>
  <conditionalFormatting sqref="MY89">
    <cfRule type="containsText" dxfId="0" priority="304" operator="between" text=" ">
      <formula>NOT(ISERROR(SEARCH(" ",MY89)))</formula>
    </cfRule>
    <cfRule type="containsText" dxfId="1" priority="305" operator="between" text=" ">
      <formula>NOT(ISERROR(SEARCH(" ",MY89)))</formula>
    </cfRule>
  </conditionalFormatting>
  <conditionalFormatting sqref="MZ89:NB89">
    <cfRule type="containsText" dxfId="0" priority="260" operator="between" text=" ">
      <formula>NOT(ISERROR(SEARCH(" ",MZ89)))</formula>
    </cfRule>
    <cfRule type="containsText" dxfId="1" priority="261" operator="between" text=" ">
      <formula>NOT(ISERROR(SEARCH(" ",MZ89)))</formula>
    </cfRule>
  </conditionalFormatting>
  <conditionalFormatting sqref="NC89">
    <cfRule type="containsText" dxfId="0" priority="350" operator="between" text=" ">
      <formula>NOT(ISERROR(SEARCH(" ",NC89)))</formula>
    </cfRule>
    <cfRule type="containsText" dxfId="1" priority="351" operator="between" text=" ">
      <formula>NOT(ISERROR(SEARCH(" ",NC89)))</formula>
    </cfRule>
  </conditionalFormatting>
  <conditionalFormatting sqref="ND89">
    <cfRule type="containsText" dxfId="0" priority="236" operator="between" text=" ">
      <formula>NOT(ISERROR(SEARCH(" ",ND89)))</formula>
    </cfRule>
    <cfRule type="containsText" dxfId="1" priority="237" operator="between" text=" ">
      <formula>NOT(ISERROR(SEARCH(" ",ND89)))</formula>
    </cfRule>
  </conditionalFormatting>
  <conditionalFormatting sqref="NE89">
    <cfRule type="containsText" dxfId="0" priority="212" operator="between" text=" ">
      <formula>NOT(ISERROR(SEARCH(" ",NE89)))</formula>
    </cfRule>
    <cfRule type="containsText" dxfId="1" priority="213" operator="between" text=" ">
      <formula>NOT(ISERROR(SEARCH(" ",NE89)))</formula>
    </cfRule>
  </conditionalFormatting>
  <conditionalFormatting sqref="NF89">
    <cfRule type="containsText" dxfId="0" priority="188" operator="between" text=" ">
      <formula>NOT(ISERROR(SEARCH(" ",NF89)))</formula>
    </cfRule>
    <cfRule type="containsText" dxfId="1" priority="189" operator="between" text=" ">
      <formula>NOT(ISERROR(SEARCH(" ",NF89)))</formula>
    </cfRule>
  </conditionalFormatting>
  <conditionalFormatting sqref="PE89">
    <cfRule type="containsText" dxfId="0" priority="116" operator="between" text=" ">
      <formula>NOT(ISERROR(SEARCH(" ",PE89)))</formula>
    </cfRule>
    <cfRule type="containsText" dxfId="1" priority="117" operator="between" text=" ">
      <formula>NOT(ISERROR(SEARCH(" ",PE89)))</formula>
    </cfRule>
  </conditionalFormatting>
  <conditionalFormatting sqref="CQ90">
    <cfRule type="containsText" dxfId="0" priority="590" operator="between" text=" ">
      <formula>NOT(ISERROR(SEARCH(" ",CQ90)))</formula>
    </cfRule>
    <cfRule type="containsText" dxfId="1" priority="591" operator="between" text=" ">
      <formula>NOT(ISERROR(SEARCH(" ",CQ90)))</formula>
    </cfRule>
  </conditionalFormatting>
  <conditionalFormatting sqref="B$1:B$1048576">
    <cfRule type="duplicateValues" dxfId="7" priority="1"/>
  </conditionalFormatting>
  <conditionalFormatting sqref="B36:B40">
    <cfRule type="cellIs" dxfId="2" priority="15047" operator="equal">
      <formula>" "</formula>
    </cfRule>
    <cfRule type="containsText" dxfId="0" priority="15048" operator="between" text=" ">
      <formula>NOT(ISERROR(SEARCH(" ",B36)))</formula>
    </cfRule>
    <cfRule type="containsText" dxfId="1" priority="15049" operator="between" text=" ">
      <formula>NOT(ISERROR(SEARCH(" ",B36)))</formula>
    </cfRule>
  </conditionalFormatting>
  <conditionalFormatting sqref="B59:B66">
    <cfRule type="cellIs" dxfId="2" priority="11436" operator="equal">
      <formula>" "</formula>
    </cfRule>
  </conditionalFormatting>
  <conditionalFormatting sqref="B60:B61">
    <cfRule type="containsText" dxfId="0" priority="11437" operator="between" text=" ">
      <formula>NOT(ISERROR(SEARCH(" ",B60)))</formula>
    </cfRule>
    <cfRule type="containsText" dxfId="1" priority="11438" operator="between" text=" ">
      <formula>NOT(ISERROR(SEARCH(" ",B60)))</formula>
    </cfRule>
  </conditionalFormatting>
  <conditionalFormatting sqref="B69:B76">
    <cfRule type="cellIs" dxfId="2" priority="8762" operator="equal">
      <formula>" "</formula>
    </cfRule>
  </conditionalFormatting>
  <conditionalFormatting sqref="B78:B79">
    <cfRule type="cellIs" dxfId="2" priority="5760" operator="equal">
      <formula>" "</formula>
    </cfRule>
  </conditionalFormatting>
  <conditionalFormatting sqref="C5:C76">
    <cfRule type="colorScale" priority="6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C40">
    <cfRule type="containsText" dxfId="0" priority="15245" operator="between" text=" ">
      <formula>NOT(ISERROR(SEARCH(" ",C32)))</formula>
    </cfRule>
    <cfRule type="containsText" dxfId="1" priority="15246" operator="between" text=" ">
      <formula>NOT(ISERROR(SEARCH(" ",C32)))</formula>
    </cfRule>
  </conditionalFormatting>
  <conditionalFormatting sqref="C78:C79">
    <cfRule type="colorScale" priority="50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:R76">
    <cfRule type="containsText" dxfId="0" priority="6225" operator="between" text=" ">
      <formula>NOT(ISERROR(SEARCH(" ",R5)))</formula>
    </cfRule>
    <cfRule type="containsText" dxfId="1" priority="6226" operator="between" text=" ">
      <formula>NOT(ISERROR(SEARCH(" ",R5)))</formula>
    </cfRule>
  </conditionalFormatting>
  <conditionalFormatting sqref="R78:R79">
    <cfRule type="containsText" dxfId="0" priority="5048" operator="between" text=" ">
      <formula>NOT(ISERROR(SEARCH(" ",R78)))</formula>
    </cfRule>
    <cfRule type="containsText" dxfId="1" priority="5049" operator="between" text=" ">
      <formula>NOT(ISERROR(SEARCH(" ",R78)))</formula>
    </cfRule>
  </conditionalFormatting>
  <conditionalFormatting sqref="U1:U4">
    <cfRule type="containsText" dxfId="0" priority="645" operator="between" text=" ">
      <formula>NOT(ISERROR(SEARCH(" ",U1)))</formula>
    </cfRule>
    <cfRule type="containsText" dxfId="1" priority="646" operator="between" text=" ">
      <formula>NOT(ISERROR(SEARCH(" ",U1)))</formula>
    </cfRule>
  </conditionalFormatting>
  <conditionalFormatting sqref="Z1:Z2">
    <cfRule type="containsText" dxfId="0" priority="14894" operator="between" text=" ">
      <formula>NOT(ISERROR(SEARCH(" ",Z1)))</formula>
    </cfRule>
    <cfRule type="containsText" dxfId="1" priority="14895" operator="between" text=" ">
      <formula>NOT(ISERROR(SEARCH(" ",Z1)))</formula>
    </cfRule>
  </conditionalFormatting>
  <conditionalFormatting sqref="AC1:AC2">
    <cfRule type="containsText" dxfId="0" priority="14652" operator="between" text=" ">
      <formula>NOT(ISERROR(SEARCH(" ",AC1)))</formula>
    </cfRule>
    <cfRule type="containsText" dxfId="1" priority="14653" operator="between" text=" ">
      <formula>NOT(ISERROR(SEARCH(" ",AC1)))</formula>
    </cfRule>
  </conditionalFormatting>
  <conditionalFormatting sqref="AE62:AE66">
    <cfRule type="cellIs" dxfId="2" priority="9246" operator="greaterThan">
      <formula>1</formula>
    </cfRule>
    <cfRule type="containsText" dxfId="0" priority="9247" operator="between" text=" ">
      <formula>NOT(ISERROR(SEARCH(" ",AE62)))</formula>
    </cfRule>
    <cfRule type="containsText" dxfId="1" priority="9248" operator="between" text=" ">
      <formula>NOT(ISERROR(SEARCH(" ",AE62)))</formula>
    </cfRule>
  </conditionalFormatting>
  <conditionalFormatting sqref="AE87:AE89">
    <cfRule type="cellIs" dxfId="2" priority="1200" operator="greaterThan">
      <formula>1</formula>
    </cfRule>
    <cfRule type="containsText" dxfId="0" priority="1201" operator="between" text=" ">
      <formula>NOT(ISERROR(SEARCH(" ",AE87)))</formula>
    </cfRule>
    <cfRule type="containsText" dxfId="1" priority="1202" operator="between" text=" ">
      <formula>NOT(ISERROR(SEARCH(" ",AE87)))</formula>
    </cfRule>
  </conditionalFormatting>
  <conditionalFormatting sqref="AF26:AF28">
    <cfRule type="cellIs" dxfId="2" priority="694" operator="equal">
      <formula>0</formula>
    </cfRule>
    <cfRule type="cellIs" dxfId="2" priority="700" operator="greaterThan">
      <formula>1</formula>
    </cfRule>
    <cfRule type="containsText" dxfId="0" priority="701" operator="between" text=" ">
      <formula>NOT(ISERROR(SEARCH(" ",AF26)))</formula>
    </cfRule>
    <cfRule type="containsText" dxfId="1" priority="702" operator="between" text=" ">
      <formula>NOT(ISERROR(SEARCH(" ",AF26)))</formula>
    </cfRule>
    <cfRule type="cellIs" dxfId="4" priority="706" operator="equal">
      <formula>0</formula>
    </cfRule>
  </conditionalFormatting>
  <conditionalFormatting sqref="AF74:AF75">
    <cfRule type="cellIs" dxfId="2" priority="673" operator="equal">
      <formula>0</formula>
    </cfRule>
    <cfRule type="cellIs" dxfId="2" priority="674" operator="greaterThan">
      <formula>1</formula>
    </cfRule>
    <cfRule type="containsText" dxfId="0" priority="675" operator="between" text=" ">
      <formula>NOT(ISERROR(SEARCH(" ",AF74)))</formula>
    </cfRule>
    <cfRule type="containsText" dxfId="1" priority="676" operator="between" text=" ">
      <formula>NOT(ISERROR(SEARCH(" ",AF74)))</formula>
    </cfRule>
    <cfRule type="cellIs" dxfId="4" priority="677" operator="equal">
      <formula>0</formula>
    </cfRule>
  </conditionalFormatting>
  <conditionalFormatting sqref="AF78:AF79">
    <cfRule type="cellIs" dxfId="2" priority="658" operator="equal">
      <formula>0</formula>
    </cfRule>
    <cfRule type="cellIs" dxfId="2" priority="659" operator="greaterThan">
      <formula>1</formula>
    </cfRule>
    <cfRule type="containsText" dxfId="0" priority="660" operator="between" text=" ">
      <formula>NOT(ISERROR(SEARCH(" ",AF78)))</formula>
    </cfRule>
    <cfRule type="containsText" dxfId="1" priority="661" operator="between" text=" ">
      <formula>NOT(ISERROR(SEARCH(" ",AF78)))</formula>
    </cfRule>
    <cfRule type="cellIs" dxfId="4" priority="662" operator="equal">
      <formula>0</formula>
    </cfRule>
  </conditionalFormatting>
  <conditionalFormatting sqref="AH78:AH79">
    <cfRule type="cellIs" dxfId="2" priority="5763" operator="equal">
      <formula>0</formula>
    </cfRule>
    <cfRule type="cellIs" dxfId="2" priority="5764" operator="greaterThan">
      <formula>1</formula>
    </cfRule>
    <cfRule type="containsText" dxfId="0" priority="5765" operator="between" text=" ">
      <formula>NOT(ISERROR(SEARCH(" ",AH78)))</formula>
    </cfRule>
    <cfRule type="containsText" dxfId="1" priority="5766" operator="between" text=" ">
      <formula>NOT(ISERROR(SEARCH(" ",AH78)))</formula>
    </cfRule>
  </conditionalFormatting>
  <conditionalFormatting sqref="AK5:AK12">
    <cfRule type="cellIs" dxfId="4" priority="13909" operator="equal">
      <formula>0</formula>
    </cfRule>
    <cfRule type="cellIs" dxfId="2" priority="13910" operator="equal">
      <formula>0</formula>
    </cfRule>
    <cfRule type="cellIs" dxfId="2" priority="13911" operator="greaterThan">
      <formula>1</formula>
    </cfRule>
    <cfRule type="containsText" dxfId="0" priority="13912" operator="between" text=" ">
      <formula>NOT(ISERROR(SEARCH(" ",AK5)))</formula>
    </cfRule>
    <cfRule type="containsText" dxfId="1" priority="13913" operator="between" text=" ">
      <formula>NOT(ISERROR(SEARCH(" ",AK5)))</formula>
    </cfRule>
  </conditionalFormatting>
  <conditionalFormatting sqref="AL5:AL12">
    <cfRule type="cellIs" dxfId="4" priority="13904" operator="equal">
      <formula>0</formula>
    </cfRule>
    <cfRule type="cellIs" dxfId="2" priority="13905" operator="equal">
      <formula>0</formula>
    </cfRule>
    <cfRule type="cellIs" dxfId="2" priority="13906" operator="greaterThan">
      <formula>1</formula>
    </cfRule>
    <cfRule type="containsText" dxfId="0" priority="13907" operator="between" text=" ">
      <formula>NOT(ISERROR(SEARCH(" ",AL5)))</formula>
    </cfRule>
    <cfRule type="containsText" dxfId="1" priority="13908" operator="between" text=" ">
      <formula>NOT(ISERROR(SEARCH(" ",AL5)))</formula>
    </cfRule>
  </conditionalFormatting>
  <conditionalFormatting sqref="AM90:AM1048576">
    <cfRule type="containsText" dxfId="0" priority="4955" operator="between" text=" ">
      <formula>NOT(ISERROR(SEARCH(" ",AM90)))</formula>
    </cfRule>
    <cfRule type="containsText" dxfId="1" priority="4956" operator="between" text=" ">
      <formula>NOT(ISERROR(SEARCH(" ",AM90)))</formula>
    </cfRule>
  </conditionalFormatting>
  <conditionalFormatting sqref="AN1:AN2">
    <cfRule type="containsText" dxfId="0" priority="15078" operator="between" text=" ">
      <formula>NOT(ISERROR(SEARCH(" ",AN1)))</formula>
    </cfRule>
    <cfRule type="containsText" dxfId="1" priority="15079" operator="between" text=" ">
      <formula>NOT(ISERROR(SEARCH(" ",AN1)))</formula>
    </cfRule>
  </conditionalFormatting>
  <conditionalFormatting sqref="AQ60:AQ66">
    <cfRule type="cellIs" dxfId="4" priority="6207" operator="equal">
      <formula>0</formula>
    </cfRule>
    <cfRule type="containsText" dxfId="0" priority="6208" operator="between" text=" ">
      <formula>NOT(ISERROR(SEARCH(" ",AQ60)))</formula>
    </cfRule>
    <cfRule type="containsText" dxfId="1" priority="6209" operator="between" text=" ">
      <formula>NOT(ISERROR(SEARCH(" ",AQ60)))</formula>
    </cfRule>
  </conditionalFormatting>
  <conditionalFormatting sqref="AR1:AR2">
    <cfRule type="containsText" dxfId="0" priority="13973" operator="between" text=" ">
      <formula>NOT(ISERROR(SEARCH(" ",AR1)))</formula>
    </cfRule>
    <cfRule type="containsText" dxfId="1" priority="13974" operator="between" text=" ">
      <formula>NOT(ISERROR(SEARCH(" ",AR1)))</formula>
    </cfRule>
  </conditionalFormatting>
  <conditionalFormatting sqref="AS1:AS2">
    <cfRule type="containsText" dxfId="0" priority="13969" operator="between" text=" ">
      <formula>NOT(ISERROR(SEARCH(" ",AS1)))</formula>
    </cfRule>
    <cfRule type="containsText" dxfId="1" priority="13970" operator="between" text=" ">
      <formula>NOT(ISERROR(SEARCH(" ",AS1)))</formula>
    </cfRule>
  </conditionalFormatting>
  <conditionalFormatting sqref="AT1:AT2">
    <cfRule type="containsText" dxfId="0" priority="13838" operator="between" text=" ">
      <formula>NOT(ISERROR(SEARCH(" ",AT1)))</formula>
    </cfRule>
    <cfRule type="containsText" dxfId="1" priority="13839" operator="between" text=" ">
      <formula>NOT(ISERROR(SEARCH(" ",AT1)))</formula>
    </cfRule>
  </conditionalFormatting>
  <conditionalFormatting sqref="AT78:AT79">
    <cfRule type="containsText" dxfId="0" priority="5769" operator="between" text=" ">
      <formula>NOT(ISERROR(SEARCH(" ",AT78)))</formula>
    </cfRule>
    <cfRule type="containsText" dxfId="1" priority="5770" operator="between" text=" ">
      <formula>NOT(ISERROR(SEARCH(" ",AT78)))</formula>
    </cfRule>
  </conditionalFormatting>
  <conditionalFormatting sqref="AV59:AV66">
    <cfRule type="cellIs" dxfId="4" priority="9124" operator="equal">
      <formula>0</formula>
    </cfRule>
    <cfRule type="containsText" dxfId="0" priority="9125" operator="between" text=" ">
      <formula>NOT(ISERROR(SEARCH(" ",AV59)))</formula>
    </cfRule>
    <cfRule type="containsText" dxfId="1" priority="9126" operator="between" text=" ">
      <formula>NOT(ISERROR(SEARCH(" ",AV59)))</formula>
    </cfRule>
  </conditionalFormatting>
  <conditionalFormatting sqref="AW1:AW4">
    <cfRule type="containsText" dxfId="0" priority="15170" operator="between" text=" ">
      <formula>NOT(ISERROR(SEARCH(" ",AW1)))</formula>
    </cfRule>
    <cfRule type="containsText" dxfId="1" priority="15171" operator="between" text=" ">
      <formula>NOT(ISERROR(SEARCH(" ",AW1)))</formula>
    </cfRule>
  </conditionalFormatting>
  <conditionalFormatting sqref="BA4:BA5">
    <cfRule type="containsText" dxfId="0" priority="15223" operator="between" text=" ">
      <formula>NOT(ISERROR(SEARCH(" ",BA4)))</formula>
    </cfRule>
    <cfRule type="containsText" dxfId="1" priority="15224" operator="between" text=" ">
      <formula>NOT(ISERROR(SEARCH(" ",BA4)))</formula>
    </cfRule>
  </conditionalFormatting>
  <conditionalFormatting sqref="BB78:BB79">
    <cfRule type="containsText" dxfId="0" priority="5767" operator="between" text=" ">
      <formula>NOT(ISERROR(SEARCH(" ",BB78)))</formula>
    </cfRule>
    <cfRule type="containsText" dxfId="1" priority="5768" operator="between" text=" ">
      <formula>NOT(ISERROR(SEARCH(" ",BB78)))</formula>
    </cfRule>
  </conditionalFormatting>
  <conditionalFormatting sqref="BE63:BE66">
    <cfRule type="containsText" dxfId="0" priority="10690" operator="between" text=" ">
      <formula>NOT(ISERROR(SEARCH(" ",BE63)))</formula>
    </cfRule>
    <cfRule type="containsText" dxfId="1" priority="10691" operator="between" text=" ">
      <formula>NOT(ISERROR(SEARCH(" ",BE63)))</formula>
    </cfRule>
  </conditionalFormatting>
  <conditionalFormatting sqref="BJ62:BJ66">
    <cfRule type="containsText" dxfId="0" priority="9228" operator="between" text=" ">
      <formula>NOT(ISERROR(SEARCH(" ",BJ62)))</formula>
    </cfRule>
    <cfRule type="containsText" dxfId="1" priority="9229" operator="between" text=" ">
      <formula>NOT(ISERROR(SEARCH(" ",BJ62)))</formula>
    </cfRule>
  </conditionalFormatting>
  <conditionalFormatting sqref="BL45:BL49">
    <cfRule type="containsText" dxfId="0" priority="9360" operator="between" text=" ">
      <formula>NOT(ISERROR(SEARCH(" ",BL45)))</formula>
    </cfRule>
    <cfRule type="containsText" dxfId="1" priority="9361" operator="between" text=" ">
      <formula>NOT(ISERROR(SEARCH(" ",BL45)))</formula>
    </cfRule>
  </conditionalFormatting>
  <conditionalFormatting sqref="BL52:BL57">
    <cfRule type="containsText" dxfId="0" priority="9356" operator="between" text=" ">
      <formula>NOT(ISERROR(SEARCH(" ",BL52)))</formula>
    </cfRule>
    <cfRule type="containsText" dxfId="1" priority="9357" operator="between" text=" ">
      <formula>NOT(ISERROR(SEARCH(" ",BL52)))</formula>
    </cfRule>
  </conditionalFormatting>
  <conditionalFormatting sqref="BL62:BL68">
    <cfRule type="containsText" dxfId="0" priority="9350" operator="between" text=" ">
      <formula>NOT(ISERROR(SEARCH(" ",BL62)))</formula>
    </cfRule>
    <cfRule type="containsText" dxfId="1" priority="9351" operator="between" text=" ">
      <formula>NOT(ISERROR(SEARCH(" ",BL62)))</formula>
    </cfRule>
  </conditionalFormatting>
  <conditionalFormatting sqref="BM78:BM79">
    <cfRule type="containsText" dxfId="0" priority="5771" operator="between" text=" ">
      <formula>NOT(ISERROR(SEARCH(" ",BM78)))</formula>
    </cfRule>
    <cfRule type="containsText" dxfId="1" priority="5772" operator="between" text=" ">
      <formula>NOT(ISERROR(SEARCH(" ",BM78)))</formula>
    </cfRule>
  </conditionalFormatting>
  <conditionalFormatting sqref="BO14:BO26">
    <cfRule type="containsText" dxfId="0" priority="13814" operator="between" text=" ">
      <formula>NOT(ISERROR(SEARCH(" ",BO14)))</formula>
    </cfRule>
    <cfRule type="containsText" dxfId="1" priority="13815" operator="between" text=" ">
      <formula>NOT(ISERROR(SEARCH(" ",BO14)))</formula>
    </cfRule>
  </conditionalFormatting>
  <conditionalFormatting sqref="BO38:BO41">
    <cfRule type="containsText" dxfId="0" priority="13810" operator="between" text=" ">
      <formula>NOT(ISERROR(SEARCH(" ",BO38)))</formula>
    </cfRule>
    <cfRule type="containsText" dxfId="1" priority="13811" operator="between" text=" ">
      <formula>NOT(ISERROR(SEARCH(" ",BO38)))</formula>
    </cfRule>
  </conditionalFormatting>
  <conditionalFormatting sqref="BO62:BO65">
    <cfRule type="containsText" dxfId="0" priority="11753" operator="between" text=" ">
      <formula>NOT(ISERROR(SEARCH(" ",BO62)))</formula>
    </cfRule>
    <cfRule type="containsText" dxfId="1" priority="11754" operator="between" text=" ">
      <formula>NOT(ISERROR(SEARCH(" ",BO62)))</formula>
    </cfRule>
  </conditionalFormatting>
  <conditionalFormatting sqref="BR16:BR17">
    <cfRule type="containsText" dxfId="0" priority="13828" operator="between" text=" ">
      <formula>NOT(ISERROR(SEARCH(" ",BR16)))</formula>
    </cfRule>
    <cfRule type="containsText" dxfId="1" priority="13829" operator="between" text=" ">
      <formula>NOT(ISERROR(SEARCH(" ",BR16)))</formula>
    </cfRule>
  </conditionalFormatting>
  <conditionalFormatting sqref="BS5:BS26">
    <cfRule type="containsText" dxfId="0" priority="13957" operator="between" text=" ">
      <formula>NOT(ISERROR(SEARCH(" ",BS5)))</formula>
    </cfRule>
    <cfRule type="containsText" dxfId="1" priority="13958" operator="between" text=" ">
      <formula>NOT(ISERROR(SEARCH(" ",BS5)))</formula>
    </cfRule>
  </conditionalFormatting>
  <conditionalFormatting sqref="BS41:BS76">
    <cfRule type="duplicateValues" dxfId="6" priority="6213"/>
  </conditionalFormatting>
  <conditionalFormatting sqref="BS55:BS57">
    <cfRule type="containsText" dxfId="0" priority="6218" operator="between" text=" ">
      <formula>NOT(ISERROR(SEARCH(" ",BS55)))</formula>
    </cfRule>
    <cfRule type="containsText" dxfId="1" priority="6219" operator="between" text=" ">
      <formula>NOT(ISERROR(SEARCH(" ",BS55)))</formula>
    </cfRule>
  </conditionalFormatting>
  <conditionalFormatting sqref="BS59:BS66">
    <cfRule type="containsText" dxfId="0" priority="6216" operator="between" text=" ">
      <formula>NOT(ISERROR(SEARCH(" ",BS59)))</formula>
    </cfRule>
    <cfRule type="containsText" dxfId="1" priority="6217" operator="between" text=" ">
      <formula>NOT(ISERROR(SEARCH(" ",BS59)))</formula>
    </cfRule>
  </conditionalFormatting>
  <conditionalFormatting sqref="BS68:BS76">
    <cfRule type="containsText" dxfId="0" priority="6214" operator="between" text=" ">
      <formula>NOT(ISERROR(SEARCH(" ",BS68)))</formula>
    </cfRule>
    <cfRule type="containsText" dxfId="1" priority="6215" operator="between" text=" ">
      <formula>NOT(ISERROR(SEARCH(" ",BS68)))</formula>
    </cfRule>
  </conditionalFormatting>
  <conditionalFormatting sqref="BS78:BS79">
    <cfRule type="duplicateValues" dxfId="6" priority="5045"/>
    <cfRule type="containsText" dxfId="0" priority="5046" operator="between" text=" ">
      <formula>NOT(ISERROR(SEARCH(" ",BS78)))</formula>
    </cfRule>
    <cfRule type="containsText" dxfId="1" priority="5047" operator="between" text=" ">
      <formula>NOT(ISERROR(SEARCH(" ",BS78)))</formula>
    </cfRule>
  </conditionalFormatting>
  <conditionalFormatting sqref="BW78:BW79">
    <cfRule type="containsText" dxfId="0" priority="4139" operator="between" text=" ">
      <formula>NOT(ISERROR(SEARCH(" ",BW78)))</formula>
    </cfRule>
    <cfRule type="containsText" dxfId="1" priority="4140" operator="between" text=" ">
      <formula>NOT(ISERROR(SEARCH(" ",BW78)))</formula>
    </cfRule>
  </conditionalFormatting>
  <conditionalFormatting sqref="BW82:BW88">
    <cfRule type="containsText" dxfId="0" priority="2612" operator="between" text=" ">
      <formula>NOT(ISERROR(SEARCH(" ",BW82)))</formula>
    </cfRule>
    <cfRule type="containsText" dxfId="1" priority="2613" operator="between" text=" ">
      <formula>NOT(ISERROR(SEARCH(" ",BW82)))</formula>
    </cfRule>
  </conditionalFormatting>
  <conditionalFormatting sqref="BX5:BX76">
    <cfRule type="containsText" dxfId="0" priority="4213" operator="between" text=" ">
      <formula>NOT(ISERROR(SEARCH(" ",BX5)))</formula>
    </cfRule>
    <cfRule type="containsText" dxfId="1" priority="4214" operator="between" text=" ">
      <formula>NOT(ISERROR(SEARCH(" ",BX5)))</formula>
    </cfRule>
  </conditionalFormatting>
  <conditionalFormatting sqref="BX78:BX79">
    <cfRule type="containsText" dxfId="0" priority="4209" operator="between" text=" ">
      <formula>NOT(ISERROR(SEARCH(" ",BX78)))</formula>
    </cfRule>
    <cfRule type="containsText" dxfId="1" priority="4210" operator="between" text=" ">
      <formula>NOT(ISERROR(SEARCH(" ",BX78)))</formula>
    </cfRule>
  </conditionalFormatting>
  <conditionalFormatting sqref="CD46:CD47">
    <cfRule type="containsText" dxfId="0" priority="9148" operator="between" text=" ">
      <formula>NOT(ISERROR(SEARCH(" ",CD46)))</formula>
    </cfRule>
  </conditionalFormatting>
  <conditionalFormatting sqref="CI5:CI40">
    <cfRule type="cellIs" dxfId="2" priority="6270" operator="equal">
      <formula>1</formula>
    </cfRule>
  </conditionalFormatting>
  <conditionalFormatting sqref="CI41:CI89">
    <cfRule type="containsText" dxfId="0" priority="6271" operator="between" text=" ">
      <formula>NOT(ISERROR(SEARCH(" ",CI41)))</formula>
    </cfRule>
  </conditionalFormatting>
  <conditionalFormatting sqref="CO45:CO47">
    <cfRule type="containsText" dxfId="0" priority="634" operator="between" text=" ">
      <formula>NOT(ISERROR(SEARCH(" ",CO45)))</formula>
    </cfRule>
  </conditionalFormatting>
  <conditionalFormatting sqref="CP90:CP1048576">
    <cfRule type="containsText" dxfId="0" priority="93" operator="between" text=" ">
      <formula>NOT(ISERROR(SEARCH(" ",CP90)))</formula>
    </cfRule>
    <cfRule type="containsText" dxfId="1" priority="94" operator="between" text=" ">
      <formula>NOT(ISERROR(SEARCH(" ",CP90)))</formula>
    </cfRule>
  </conditionalFormatting>
  <conditionalFormatting sqref="CQ45:CQ48">
    <cfRule type="containsText" dxfId="0" priority="587" operator="between" text=" ">
      <formula>NOT(ISERROR(SEARCH(" ",CQ45)))</formula>
    </cfRule>
  </conditionalFormatting>
  <conditionalFormatting sqref="CS7:CS40">
    <cfRule type="cellIs" dxfId="2" priority="6267" operator="equal">
      <formula>1</formula>
    </cfRule>
  </conditionalFormatting>
  <conditionalFormatting sqref="CS60:CS67">
    <cfRule type="cellIs" dxfId="2" priority="6249" operator="equal">
      <formula>1</formula>
    </cfRule>
  </conditionalFormatting>
  <conditionalFormatting sqref="CT5:CT31">
    <cfRule type="cellIs" dxfId="2" priority="647" operator="equal">
      <formula>1</formula>
    </cfRule>
  </conditionalFormatting>
  <conditionalFormatting sqref="CT32:CT89">
    <cfRule type="cellIs" dxfId="2" priority="1107" operator="equal">
      <formula>1</formula>
    </cfRule>
  </conditionalFormatting>
  <conditionalFormatting sqref="CT90:CT1048576">
    <cfRule type="containsText" dxfId="0" priority="1108" operator="between" text=" ">
      <formula>NOT(ISERROR(SEARCH(" ",CT90)))</formula>
    </cfRule>
    <cfRule type="containsText" dxfId="1" priority="1109" operator="between" text=" ">
      <formula>NOT(ISERROR(SEARCH(" ",CT90)))</formula>
    </cfRule>
  </conditionalFormatting>
  <conditionalFormatting sqref="CU1:CU3">
    <cfRule type="containsText" dxfId="0" priority="11091" operator="between" text=" ">
      <formula>NOT(ISERROR(SEARCH(" ",CU1)))</formula>
    </cfRule>
    <cfRule type="containsText" dxfId="1" priority="11092" operator="between" text=" ">
      <formula>NOT(ISERROR(SEARCH(" ",CU1)))</formula>
    </cfRule>
  </conditionalFormatting>
  <conditionalFormatting sqref="DE78:DE79">
    <cfRule type="cellIs" dxfId="2" priority="919" operator="equal">
      <formula>1</formula>
    </cfRule>
  </conditionalFormatting>
  <conditionalFormatting sqref="DE80:DE81">
    <cfRule type="cellIs" dxfId="2" priority="904" operator="equal">
      <formula>1</formula>
    </cfRule>
  </conditionalFormatting>
  <conditionalFormatting sqref="DP5:DP89">
    <cfRule type="cellIs" dxfId="2" priority="873" operator="equal">
      <formula>1</formula>
    </cfRule>
  </conditionalFormatting>
  <conditionalFormatting sqref="DP90:DP1048576">
    <cfRule type="containsText" dxfId="0" priority="871" operator="between" text=" ">
      <formula>NOT(ISERROR(SEARCH(" ",DP90)))</formula>
    </cfRule>
    <cfRule type="containsText" dxfId="1" priority="872" operator="between" text=" ">
      <formula>NOT(ISERROR(SEARCH(" ",DP90)))</formula>
    </cfRule>
  </conditionalFormatting>
  <conditionalFormatting sqref="DT47:DT51">
    <cfRule type="cellIs" dxfId="2" priority="795" operator="equal">
      <formula>1</formula>
    </cfRule>
  </conditionalFormatting>
  <conditionalFormatting sqref="DT59:DT61">
    <cfRule type="cellIs" dxfId="2" priority="799" operator="equal">
      <formula>1</formula>
    </cfRule>
  </conditionalFormatting>
  <conditionalFormatting sqref="DT65:DT66">
    <cfRule type="cellIs" dxfId="2" priority="801" operator="equal">
      <formula>1</formula>
    </cfRule>
  </conditionalFormatting>
  <conditionalFormatting sqref="DT68:DT71">
    <cfRule type="cellIs" dxfId="2" priority="802" operator="equal">
      <formula>1</formula>
    </cfRule>
  </conditionalFormatting>
  <conditionalFormatting sqref="DT73:DT76">
    <cfRule type="cellIs" dxfId="2" priority="803" operator="equal">
      <formula>1</formula>
    </cfRule>
  </conditionalFormatting>
  <conditionalFormatting sqref="DU78:DU79">
    <cfRule type="cellIs" dxfId="2" priority="5761" operator="equal">
      <formula>1</formula>
    </cfRule>
  </conditionalFormatting>
  <conditionalFormatting sqref="DV41:DV46">
    <cfRule type="containsText" dxfId="0" priority="11067" operator="between" text=" ">
      <formula>NOT(ISERROR(SEARCH(" ",DV41)))</formula>
    </cfRule>
    <cfRule type="containsText" dxfId="1" priority="11068" operator="between" text=" ">
      <formula>NOT(ISERROR(SEARCH(" ",DV41)))</formula>
    </cfRule>
    <cfRule type="containsText" dxfId="0" priority="11069" operator="between" text=" ">
      <formula>NOT(ISERROR(SEARCH(" ",DV41)))</formula>
    </cfRule>
    <cfRule type="containsText" dxfId="1" priority="11070" operator="between" text=" ">
      <formula>NOT(ISERROR(SEARCH(" ",DV41)))</formula>
    </cfRule>
  </conditionalFormatting>
  <conditionalFormatting sqref="DV47:DV53">
    <cfRule type="containsText" dxfId="0" priority="4189" operator="between" text=" ">
      <formula>NOT(ISERROR(SEARCH(" ",DV47)))</formula>
    </cfRule>
    <cfRule type="containsText" dxfId="1" priority="4190" operator="between" text=" ">
      <formula>NOT(ISERROR(SEARCH(" ",DV47)))</formula>
    </cfRule>
    <cfRule type="containsText" dxfId="0" priority="4191" operator="between" text=" ">
      <formula>NOT(ISERROR(SEARCH(" ",DV47)))</formula>
    </cfRule>
    <cfRule type="containsText" dxfId="1" priority="4192" operator="between" text=" ">
      <formula>NOT(ISERROR(SEARCH(" ",DV47)))</formula>
    </cfRule>
  </conditionalFormatting>
  <conditionalFormatting sqref="DV55:DV57">
    <cfRule type="containsText" dxfId="0" priority="4181" operator="between" text=" ">
      <formula>NOT(ISERROR(SEARCH(" ",DV55)))</formula>
    </cfRule>
    <cfRule type="containsText" dxfId="1" priority="4182" operator="between" text=" ">
      <formula>NOT(ISERROR(SEARCH(" ",DV55)))</formula>
    </cfRule>
    <cfRule type="containsText" dxfId="0" priority="4183" operator="between" text=" ">
      <formula>NOT(ISERROR(SEARCH(" ",DV55)))</formula>
    </cfRule>
    <cfRule type="containsText" dxfId="1" priority="4184" operator="between" text=" ">
      <formula>NOT(ISERROR(SEARCH(" ",DV55)))</formula>
    </cfRule>
  </conditionalFormatting>
  <conditionalFormatting sqref="DV59:DV61">
    <cfRule type="containsText" dxfId="0" priority="4173" operator="between" text=" ">
      <formula>NOT(ISERROR(SEARCH(" ",DV59)))</formula>
    </cfRule>
    <cfRule type="containsText" dxfId="1" priority="4174" operator="between" text=" ">
      <formula>NOT(ISERROR(SEARCH(" ",DV59)))</formula>
    </cfRule>
    <cfRule type="containsText" dxfId="0" priority="4175" operator="between" text=" ">
      <formula>NOT(ISERROR(SEARCH(" ",DV59)))</formula>
    </cfRule>
    <cfRule type="containsText" dxfId="1" priority="4176" operator="between" text=" ">
      <formula>NOT(ISERROR(SEARCH(" ",DV59)))</formula>
    </cfRule>
  </conditionalFormatting>
  <conditionalFormatting sqref="DV67:DV81">
    <cfRule type="containsText" dxfId="0" priority="4165" operator="between" text=" ">
      <formula>NOT(ISERROR(SEARCH(" ",DV67)))</formula>
    </cfRule>
    <cfRule type="containsText" dxfId="1" priority="4166" operator="between" text=" ">
      <formula>NOT(ISERROR(SEARCH(" ",DV67)))</formula>
    </cfRule>
    <cfRule type="containsText" dxfId="0" priority="4167" operator="between" text=" ">
      <formula>NOT(ISERROR(SEARCH(" ",DV67)))</formula>
    </cfRule>
    <cfRule type="containsText" dxfId="1" priority="4168" operator="between" text=" ">
      <formula>NOT(ISERROR(SEARCH(" ",DV67)))</formula>
    </cfRule>
  </conditionalFormatting>
  <conditionalFormatting sqref="DW41:DW45">
    <cfRule type="containsText" dxfId="0" priority="4193" operator="between" text=" ">
      <formula>NOT(ISERROR(SEARCH(" ",DW41)))</formula>
    </cfRule>
    <cfRule type="containsText" dxfId="1" priority="4194" operator="between" text=" ">
      <formula>NOT(ISERROR(SEARCH(" ",DW41)))</formula>
    </cfRule>
    <cfRule type="containsText" dxfId="0" priority="4195" operator="between" text=" ">
      <formula>NOT(ISERROR(SEARCH(" ",DW41)))</formula>
    </cfRule>
    <cfRule type="containsText" dxfId="1" priority="4196" operator="between" text=" ">
      <formula>NOT(ISERROR(SEARCH(" ",DW41)))</formula>
    </cfRule>
  </conditionalFormatting>
  <conditionalFormatting sqref="DW47:DW53">
    <cfRule type="containsText" dxfId="0" priority="4185" operator="between" text=" ">
      <formula>NOT(ISERROR(SEARCH(" ",DW47)))</formula>
    </cfRule>
    <cfRule type="containsText" dxfId="1" priority="4186" operator="between" text=" ">
      <formula>NOT(ISERROR(SEARCH(" ",DW47)))</formula>
    </cfRule>
    <cfRule type="containsText" dxfId="0" priority="4187" operator="between" text=" ">
      <formula>NOT(ISERROR(SEARCH(" ",DW47)))</formula>
    </cfRule>
    <cfRule type="containsText" dxfId="1" priority="4188" operator="between" text=" ">
      <formula>NOT(ISERROR(SEARCH(" ",DW47)))</formula>
    </cfRule>
  </conditionalFormatting>
  <conditionalFormatting sqref="DW55:DW57">
    <cfRule type="containsText" dxfId="0" priority="4177" operator="between" text=" ">
      <formula>NOT(ISERROR(SEARCH(" ",DW55)))</formula>
    </cfRule>
    <cfRule type="containsText" dxfId="1" priority="4178" operator="between" text=" ">
      <formula>NOT(ISERROR(SEARCH(" ",DW55)))</formula>
    </cfRule>
    <cfRule type="containsText" dxfId="0" priority="4179" operator="between" text=" ">
      <formula>NOT(ISERROR(SEARCH(" ",DW55)))</formula>
    </cfRule>
    <cfRule type="containsText" dxfId="1" priority="4180" operator="between" text=" ">
      <formula>NOT(ISERROR(SEARCH(" ",DW55)))</formula>
    </cfRule>
  </conditionalFormatting>
  <conditionalFormatting sqref="DW59:DW61">
    <cfRule type="containsText" dxfId="0" priority="4169" operator="between" text=" ">
      <formula>NOT(ISERROR(SEARCH(" ",DW59)))</formula>
    </cfRule>
    <cfRule type="containsText" dxfId="1" priority="4170" operator="between" text=" ">
      <formula>NOT(ISERROR(SEARCH(" ",DW59)))</formula>
    </cfRule>
    <cfRule type="containsText" dxfId="0" priority="4171" operator="between" text=" ">
      <formula>NOT(ISERROR(SEARCH(" ",DW59)))</formula>
    </cfRule>
    <cfRule type="containsText" dxfId="1" priority="4172" operator="between" text=" ">
      <formula>NOT(ISERROR(SEARCH(" ",DW59)))</formula>
    </cfRule>
  </conditionalFormatting>
  <conditionalFormatting sqref="DW67:DW81">
    <cfRule type="containsText" dxfId="0" priority="4161" operator="between" text=" ">
      <formula>NOT(ISERROR(SEARCH(" ",DW67)))</formula>
    </cfRule>
    <cfRule type="containsText" dxfId="1" priority="4162" operator="between" text=" ">
      <formula>NOT(ISERROR(SEARCH(" ",DW67)))</formula>
    </cfRule>
    <cfRule type="containsText" dxfId="0" priority="4163" operator="between" text=" ">
      <formula>NOT(ISERROR(SEARCH(" ",DW67)))</formula>
    </cfRule>
    <cfRule type="containsText" dxfId="1" priority="4164" operator="between" text=" ">
      <formula>NOT(ISERROR(SEARCH(" ",DW67)))</formula>
    </cfRule>
  </conditionalFormatting>
  <conditionalFormatting sqref="DY5:DY89">
    <cfRule type="containsText" dxfId="0" priority="707" operator="between" text=" ">
      <formula>NOT(ISERROR(SEARCH(" ",DY5)))</formula>
    </cfRule>
    <cfRule type="containsText" dxfId="1" priority="708" operator="between" text=" ">
      <formula>NOT(ISERROR(SEARCH(" ",DY5)))</formula>
    </cfRule>
  </conditionalFormatting>
  <conditionalFormatting sqref="EA32:EA40">
    <cfRule type="cellIs" dxfId="2" priority="15020" operator="greaterThan">
      <formula>1</formula>
    </cfRule>
    <cfRule type="containsText" dxfId="0" priority="15021" operator="between" text=" ">
      <formula>NOT(ISERROR(SEARCH(" ",EA32)))</formula>
    </cfRule>
    <cfRule type="containsText" dxfId="1" priority="15022" operator="between" text=" ">
      <formula>NOT(ISERROR(SEARCH(" ",EA32)))</formula>
    </cfRule>
  </conditionalFormatting>
  <conditionalFormatting sqref="EE32:EE40">
    <cfRule type="containsText" dxfId="0" priority="13963" operator="between" text=" ">
      <formula>NOT(ISERROR(SEARCH(" ",EE32)))</formula>
    </cfRule>
    <cfRule type="containsText" dxfId="1" priority="13964" operator="between" text=" ">
      <formula>NOT(ISERROR(SEARCH(" ",EE32)))</formula>
    </cfRule>
  </conditionalFormatting>
  <conditionalFormatting sqref="EG32:EG40">
    <cfRule type="containsText" dxfId="0" priority="13961" operator="between" text=" ">
      <formula>NOT(ISERROR(SEARCH(" ",EG32)))</formula>
    </cfRule>
    <cfRule type="containsText" dxfId="1" priority="13962" operator="between" text=" ">
      <formula>NOT(ISERROR(SEARCH(" ",EG32)))</formula>
    </cfRule>
  </conditionalFormatting>
  <conditionalFormatting sqref="EI32:EI40">
    <cfRule type="containsText" dxfId="0" priority="15023" operator="between" text=" ">
      <formula>NOT(ISERROR(SEARCH(" ",EI32)))</formula>
    </cfRule>
    <cfRule type="containsText" dxfId="1" priority="15024" operator="between" text=" ">
      <formula>NOT(ISERROR(SEARCH(" ",EI32)))</formula>
    </cfRule>
  </conditionalFormatting>
  <conditionalFormatting sqref="EL28:EL43">
    <cfRule type="cellIs" dxfId="2" priority="9367" operator="equal">
      <formula>0</formula>
    </cfRule>
  </conditionalFormatting>
  <conditionalFormatting sqref="EW1:EW12">
    <cfRule type="containsText" dxfId="0" priority="15084" operator="between" text=" ">
      <formula>NOT(ISERROR(SEARCH(" ",EW1)))</formula>
    </cfRule>
    <cfRule type="containsText" dxfId="1" priority="15085" operator="between" text=" ">
      <formula>NOT(ISERROR(SEARCH(" ",EW1)))</formula>
    </cfRule>
  </conditionalFormatting>
  <conditionalFormatting sqref="EY5:EY12">
    <cfRule type="containsText" dxfId="0" priority="15080" operator="between" text=" ">
      <formula>NOT(ISERROR(SEARCH(" ",EY5)))</formula>
    </cfRule>
    <cfRule type="containsText" dxfId="1" priority="15081" operator="between" text=" ">
      <formula>NOT(ISERROR(SEARCH(" ",EY5)))</formula>
    </cfRule>
  </conditionalFormatting>
  <conditionalFormatting sqref="FH62:FH65">
    <cfRule type="colorScale" priority="12467">
      <colorScale>
        <cfvo type="min"/>
        <cfvo type="max"/>
        <color rgb="FFFCFCFF"/>
        <color rgb="FF63BE7B"/>
      </colorScale>
    </cfRule>
    <cfRule type="colorScale" priority="12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2:FL3">
    <cfRule type="containsText" dxfId="0" priority="14995" operator="between" text=" ">
      <formula>NOT(ISERROR(SEARCH(" ",FL2)))</formula>
    </cfRule>
    <cfRule type="containsText" dxfId="1" priority="14996" operator="between" text=" ">
      <formula>NOT(ISERROR(SEARCH(" ",FL2)))</formula>
    </cfRule>
  </conditionalFormatting>
  <conditionalFormatting sqref="FL90:FL1048576">
    <cfRule type="containsText" dxfId="0" priority="14993" operator="between" text=" ">
      <formula>NOT(ISERROR(SEARCH(" ",FL90)))</formula>
    </cfRule>
    <cfRule type="containsText" dxfId="1" priority="14994" operator="between" text=" ">
      <formula>NOT(ISERROR(SEARCH(" ",FL90)))</formula>
    </cfRule>
  </conditionalFormatting>
  <conditionalFormatting sqref="FO2:FO3">
    <cfRule type="containsText" dxfId="0" priority="14990" operator="between" text=" ">
      <formula>NOT(ISERROR(SEARCH(" ",FO2)))</formula>
    </cfRule>
    <cfRule type="containsText" dxfId="1" priority="14991" operator="between" text=" ">
      <formula>NOT(ISERROR(SEARCH(" ",FO2)))</formula>
    </cfRule>
  </conditionalFormatting>
  <conditionalFormatting sqref="FO90:FO1048576">
    <cfRule type="containsText" dxfId="0" priority="14988" operator="between" text=" ">
      <formula>NOT(ISERROR(SEARCH(" ",FO90)))</formula>
    </cfRule>
    <cfRule type="containsText" dxfId="1" priority="14989" operator="between" text=" ">
      <formula>NOT(ISERROR(SEARCH(" ",FO90)))</formula>
    </cfRule>
  </conditionalFormatting>
  <conditionalFormatting sqref="FR2:FR3">
    <cfRule type="containsText" dxfId="0" priority="14985" operator="between" text=" ">
      <formula>NOT(ISERROR(SEARCH(" ",FR2)))</formula>
    </cfRule>
    <cfRule type="containsText" dxfId="1" priority="14986" operator="between" text=" ">
      <formula>NOT(ISERROR(SEARCH(" ",FR2)))</formula>
    </cfRule>
  </conditionalFormatting>
  <conditionalFormatting sqref="FR90:FR1048576">
    <cfRule type="containsText" dxfId="0" priority="14983" operator="between" text=" ">
      <formula>NOT(ISERROR(SEARCH(" ",FR90)))</formula>
    </cfRule>
    <cfRule type="containsText" dxfId="1" priority="14984" operator="between" text=" ">
      <formula>NOT(ISERROR(SEARCH(" ",FR90)))</formula>
    </cfRule>
  </conditionalFormatting>
  <conditionalFormatting sqref="FU2:FU3">
    <cfRule type="containsText" dxfId="0" priority="14980" operator="between" text=" ">
      <formula>NOT(ISERROR(SEARCH(" ",FU2)))</formula>
    </cfRule>
    <cfRule type="containsText" dxfId="1" priority="14981" operator="between" text=" ">
      <formula>NOT(ISERROR(SEARCH(" ",FU2)))</formula>
    </cfRule>
  </conditionalFormatting>
  <conditionalFormatting sqref="FU90:FU1048576">
    <cfRule type="containsText" dxfId="0" priority="14978" operator="between" text=" ">
      <formula>NOT(ISERROR(SEARCH(" ",FU90)))</formula>
    </cfRule>
    <cfRule type="containsText" dxfId="1" priority="14979" operator="between" text=" ">
      <formula>NOT(ISERROR(SEARCH(" ",FU90)))</formula>
    </cfRule>
  </conditionalFormatting>
  <conditionalFormatting sqref="FX2:FX3">
    <cfRule type="containsText" dxfId="0" priority="14975" operator="between" text=" ">
      <formula>NOT(ISERROR(SEARCH(" ",FX2)))</formula>
    </cfRule>
    <cfRule type="containsText" dxfId="1" priority="14976" operator="between" text=" ">
      <formula>NOT(ISERROR(SEARCH(" ",FX2)))</formula>
    </cfRule>
  </conditionalFormatting>
  <conditionalFormatting sqref="FX90:FX1048576">
    <cfRule type="containsText" dxfId="0" priority="14973" operator="between" text=" ">
      <formula>NOT(ISERROR(SEARCH(" ",FX90)))</formula>
    </cfRule>
    <cfRule type="containsText" dxfId="1" priority="14974" operator="between" text=" ">
      <formula>NOT(ISERROR(SEARCH(" ",FX90)))</formula>
    </cfRule>
  </conditionalFormatting>
  <conditionalFormatting sqref="GA2:GA3">
    <cfRule type="containsText" dxfId="0" priority="14970" operator="between" text=" ">
      <formula>NOT(ISERROR(SEARCH(" ",GA2)))</formula>
    </cfRule>
    <cfRule type="containsText" dxfId="1" priority="14971" operator="between" text=" ">
      <formula>NOT(ISERROR(SEARCH(" ",GA2)))</formula>
    </cfRule>
  </conditionalFormatting>
  <conditionalFormatting sqref="GA90:GA1048576">
    <cfRule type="containsText" dxfId="0" priority="14968" operator="between" text=" ">
      <formula>NOT(ISERROR(SEARCH(" ",GA90)))</formula>
    </cfRule>
    <cfRule type="containsText" dxfId="1" priority="14969" operator="between" text=" ">
      <formula>NOT(ISERROR(SEARCH(" ",GA90)))</formula>
    </cfRule>
  </conditionalFormatting>
  <conditionalFormatting sqref="GD2:GD3">
    <cfRule type="containsText" dxfId="0" priority="14965" operator="between" text=" ">
      <formula>NOT(ISERROR(SEARCH(" ",GD2)))</formula>
    </cfRule>
    <cfRule type="containsText" dxfId="1" priority="14966" operator="between" text=" ">
      <formula>NOT(ISERROR(SEARCH(" ",GD2)))</formula>
    </cfRule>
  </conditionalFormatting>
  <conditionalFormatting sqref="GD90:GD1048576">
    <cfRule type="containsText" dxfId="0" priority="14963" operator="between" text=" ">
      <formula>NOT(ISERROR(SEARCH(" ",GD90)))</formula>
    </cfRule>
    <cfRule type="containsText" dxfId="1" priority="14964" operator="between" text=" ">
      <formula>NOT(ISERROR(SEARCH(" ",GD90)))</formula>
    </cfRule>
  </conditionalFormatting>
  <conditionalFormatting sqref="GG2:GG3">
    <cfRule type="containsText" dxfId="0" priority="14960" operator="between" text=" ">
      <formula>NOT(ISERROR(SEARCH(" ",GG2)))</formula>
    </cfRule>
    <cfRule type="containsText" dxfId="1" priority="14961" operator="between" text=" ">
      <formula>NOT(ISERROR(SEARCH(" ",GG2)))</formula>
    </cfRule>
  </conditionalFormatting>
  <conditionalFormatting sqref="GG90:GG1048576">
    <cfRule type="containsText" dxfId="0" priority="14958" operator="between" text=" ">
      <formula>NOT(ISERROR(SEARCH(" ",GG90)))</formula>
    </cfRule>
    <cfRule type="containsText" dxfId="1" priority="14959" operator="between" text=" ">
      <formula>NOT(ISERROR(SEARCH(" ",GG90)))</formula>
    </cfRule>
  </conditionalFormatting>
  <conditionalFormatting sqref="GJ2:GJ3">
    <cfRule type="containsText" dxfId="0" priority="14955" operator="between" text=" ">
      <formula>NOT(ISERROR(SEARCH(" ",GJ2)))</formula>
    </cfRule>
    <cfRule type="containsText" dxfId="1" priority="14956" operator="between" text=" ">
      <formula>NOT(ISERROR(SEARCH(" ",GJ2)))</formula>
    </cfRule>
  </conditionalFormatting>
  <conditionalFormatting sqref="GJ90:GJ1048576">
    <cfRule type="containsText" dxfId="0" priority="14953" operator="between" text=" ">
      <formula>NOT(ISERROR(SEARCH(" ",GJ90)))</formula>
    </cfRule>
    <cfRule type="containsText" dxfId="1" priority="14954" operator="between" text=" ">
      <formula>NOT(ISERROR(SEARCH(" ",GJ90)))</formula>
    </cfRule>
  </conditionalFormatting>
  <conditionalFormatting sqref="GM2:GM3">
    <cfRule type="containsText" dxfId="0" priority="14950" operator="between" text=" ">
      <formula>NOT(ISERROR(SEARCH(" ",GM2)))</formula>
    </cfRule>
    <cfRule type="containsText" dxfId="1" priority="14951" operator="between" text=" ">
      <formula>NOT(ISERROR(SEARCH(" ",GM2)))</formula>
    </cfRule>
  </conditionalFormatting>
  <conditionalFormatting sqref="GM90:GM1048576">
    <cfRule type="containsText" dxfId="0" priority="14948" operator="between" text=" ">
      <formula>NOT(ISERROR(SEARCH(" ",GM90)))</formula>
    </cfRule>
    <cfRule type="containsText" dxfId="1" priority="14949" operator="between" text=" ">
      <formula>NOT(ISERROR(SEARCH(" ",GM90)))</formula>
    </cfRule>
  </conditionalFormatting>
  <conditionalFormatting sqref="GP2:GP3">
    <cfRule type="containsText" dxfId="0" priority="14945" operator="between" text=" ">
      <formula>NOT(ISERROR(SEARCH(" ",GP2)))</formula>
    </cfRule>
    <cfRule type="containsText" dxfId="1" priority="14946" operator="between" text=" ">
      <formula>NOT(ISERROR(SEARCH(" ",GP2)))</formula>
    </cfRule>
  </conditionalFormatting>
  <conditionalFormatting sqref="GP90:GP1048576">
    <cfRule type="containsText" dxfId="0" priority="14943" operator="between" text=" ">
      <formula>NOT(ISERROR(SEARCH(" ",GP90)))</formula>
    </cfRule>
    <cfRule type="containsText" dxfId="1" priority="14944" operator="between" text=" ">
      <formula>NOT(ISERROR(SEARCH(" ",GP90)))</formula>
    </cfRule>
  </conditionalFormatting>
  <conditionalFormatting sqref="GS2:GS3">
    <cfRule type="containsText" dxfId="0" priority="14940" operator="between" text=" ">
      <formula>NOT(ISERROR(SEARCH(" ",GS2)))</formula>
    </cfRule>
    <cfRule type="containsText" dxfId="1" priority="14941" operator="between" text=" ">
      <formula>NOT(ISERROR(SEARCH(" ",GS2)))</formula>
    </cfRule>
  </conditionalFormatting>
  <conditionalFormatting sqref="GS90:GS1048576">
    <cfRule type="containsText" dxfId="0" priority="14938" operator="between" text=" ">
      <formula>NOT(ISERROR(SEARCH(" ",GS90)))</formula>
    </cfRule>
    <cfRule type="containsText" dxfId="1" priority="14939" operator="between" text=" ">
      <formula>NOT(ISERROR(SEARCH(" ",GS90)))</formula>
    </cfRule>
  </conditionalFormatting>
  <conditionalFormatting sqref="GV2:GV3">
    <cfRule type="containsText" dxfId="0" priority="14935" operator="between" text=" ">
      <formula>NOT(ISERROR(SEARCH(" ",GV2)))</formula>
    </cfRule>
    <cfRule type="containsText" dxfId="1" priority="14936" operator="between" text=" ">
      <formula>NOT(ISERROR(SEARCH(" ",GV2)))</formula>
    </cfRule>
  </conditionalFormatting>
  <conditionalFormatting sqref="GV90:GV1048576">
    <cfRule type="containsText" dxfId="0" priority="14933" operator="between" text=" ">
      <formula>NOT(ISERROR(SEARCH(" ",GV90)))</formula>
    </cfRule>
    <cfRule type="containsText" dxfId="1" priority="14934" operator="between" text=" ">
      <formula>NOT(ISERROR(SEARCH(" ",GV90)))</formula>
    </cfRule>
  </conditionalFormatting>
  <conditionalFormatting sqref="GY2:GY3">
    <cfRule type="containsText" dxfId="0" priority="14930" operator="between" text=" ">
      <formula>NOT(ISERROR(SEARCH(" ",GY2)))</formula>
    </cfRule>
    <cfRule type="containsText" dxfId="1" priority="14931" operator="between" text=" ">
      <formula>NOT(ISERROR(SEARCH(" ",GY2)))</formula>
    </cfRule>
  </conditionalFormatting>
  <conditionalFormatting sqref="GY90:GY1048576">
    <cfRule type="containsText" dxfId="0" priority="14928" operator="between" text=" ">
      <formula>NOT(ISERROR(SEARCH(" ",GY90)))</formula>
    </cfRule>
    <cfRule type="containsText" dxfId="1" priority="14929" operator="between" text=" ">
      <formula>NOT(ISERROR(SEARCH(" ",GY90)))</formula>
    </cfRule>
  </conditionalFormatting>
  <conditionalFormatting sqref="HB2:HB3">
    <cfRule type="containsText" dxfId="0" priority="14925" operator="between" text=" ">
      <formula>NOT(ISERROR(SEARCH(" ",HB2)))</formula>
    </cfRule>
    <cfRule type="containsText" dxfId="1" priority="14926" operator="between" text=" ">
      <formula>NOT(ISERROR(SEARCH(" ",HB2)))</formula>
    </cfRule>
  </conditionalFormatting>
  <conditionalFormatting sqref="HB90:HB1048576">
    <cfRule type="containsText" dxfId="0" priority="14923" operator="between" text=" ">
      <formula>NOT(ISERROR(SEARCH(" ",HB90)))</formula>
    </cfRule>
    <cfRule type="containsText" dxfId="1" priority="14924" operator="between" text=" ">
      <formula>NOT(ISERROR(SEARCH(" ",HB90)))</formula>
    </cfRule>
  </conditionalFormatting>
  <conditionalFormatting sqref="HE2:HE3">
    <cfRule type="containsText" dxfId="0" priority="14920" operator="between" text=" ">
      <formula>NOT(ISERROR(SEARCH(" ",HE2)))</formula>
    </cfRule>
    <cfRule type="containsText" dxfId="1" priority="14921" operator="between" text=" ">
      <formula>NOT(ISERROR(SEARCH(" ",HE2)))</formula>
    </cfRule>
  </conditionalFormatting>
  <conditionalFormatting sqref="HE90:HE1048576">
    <cfRule type="containsText" dxfId="0" priority="14918" operator="between" text=" ">
      <formula>NOT(ISERROR(SEARCH(" ",HE90)))</formula>
    </cfRule>
    <cfRule type="containsText" dxfId="1" priority="14919" operator="between" text=" ">
      <formula>NOT(ISERROR(SEARCH(" ",HE90)))</formula>
    </cfRule>
  </conditionalFormatting>
  <conditionalFormatting sqref="HH2:HH3">
    <cfRule type="containsText" dxfId="0" priority="14915" operator="between" text=" ">
      <formula>NOT(ISERROR(SEARCH(" ",HH2)))</formula>
    </cfRule>
    <cfRule type="containsText" dxfId="1" priority="14916" operator="between" text=" ">
      <formula>NOT(ISERROR(SEARCH(" ",HH2)))</formula>
    </cfRule>
  </conditionalFormatting>
  <conditionalFormatting sqref="HH90:HH1048576">
    <cfRule type="containsText" dxfId="0" priority="14913" operator="between" text=" ">
      <formula>NOT(ISERROR(SEARCH(" ",HH90)))</formula>
    </cfRule>
    <cfRule type="containsText" dxfId="1" priority="14914" operator="between" text=" ">
      <formula>NOT(ISERROR(SEARCH(" ",HH90)))</formula>
    </cfRule>
  </conditionalFormatting>
  <conditionalFormatting sqref="HK2:HK3">
    <cfRule type="containsText" dxfId="0" priority="14910" operator="between" text=" ">
      <formula>NOT(ISERROR(SEARCH(" ",HK2)))</formula>
    </cfRule>
    <cfRule type="containsText" dxfId="1" priority="14911" operator="between" text=" ">
      <formula>NOT(ISERROR(SEARCH(" ",HK2)))</formula>
    </cfRule>
  </conditionalFormatting>
  <conditionalFormatting sqref="HK90:HK1048576">
    <cfRule type="containsText" dxfId="0" priority="14908" operator="between" text=" ">
      <formula>NOT(ISERROR(SEARCH(" ",HK90)))</formula>
    </cfRule>
    <cfRule type="containsText" dxfId="1" priority="14909" operator="between" text=" ">
      <formula>NOT(ISERROR(SEARCH(" ",HK90)))</formula>
    </cfRule>
  </conditionalFormatting>
  <conditionalFormatting sqref="HN2:HN3">
    <cfRule type="containsText" dxfId="0" priority="14905" operator="between" text=" ">
      <formula>NOT(ISERROR(SEARCH(" ",HN2)))</formula>
    </cfRule>
    <cfRule type="containsText" dxfId="1" priority="14906" operator="between" text=" ">
      <formula>NOT(ISERROR(SEARCH(" ",HN2)))</formula>
    </cfRule>
  </conditionalFormatting>
  <conditionalFormatting sqref="HN90:HN1048576">
    <cfRule type="containsText" dxfId="0" priority="14903" operator="between" text=" ">
      <formula>NOT(ISERROR(SEARCH(" ",HN90)))</formula>
    </cfRule>
    <cfRule type="containsText" dxfId="1" priority="14904" operator="between" text=" ">
      <formula>NOT(ISERROR(SEARCH(" ",HN90)))</formula>
    </cfRule>
  </conditionalFormatting>
  <conditionalFormatting sqref="IA2:IA3">
    <cfRule type="containsText" dxfId="0" priority="14755" operator="between" text=" ">
      <formula>NOT(ISERROR(SEARCH(" ",IA2)))</formula>
    </cfRule>
    <cfRule type="containsText" dxfId="1" priority="14756" operator="between" text=" ">
      <formula>NOT(ISERROR(SEARCH(" ",IA2)))</formula>
    </cfRule>
  </conditionalFormatting>
  <conditionalFormatting sqref="IA90:IA1048576">
    <cfRule type="containsText" dxfId="0" priority="14753" operator="between" text=" ">
      <formula>NOT(ISERROR(SEARCH(" ",IA90)))</formula>
    </cfRule>
    <cfRule type="containsText" dxfId="1" priority="14754" operator="between" text=" ">
      <formula>NOT(ISERROR(SEARCH(" ",IA90)))</formula>
    </cfRule>
  </conditionalFormatting>
  <conditionalFormatting sqref="ID2:ID3">
    <cfRule type="containsText" dxfId="0" priority="14750" operator="between" text=" ">
      <formula>NOT(ISERROR(SEARCH(" ",ID2)))</formula>
    </cfRule>
    <cfRule type="containsText" dxfId="1" priority="14751" operator="between" text=" ">
      <formula>NOT(ISERROR(SEARCH(" ",ID2)))</formula>
    </cfRule>
  </conditionalFormatting>
  <conditionalFormatting sqref="ID90:ID1048576">
    <cfRule type="containsText" dxfId="0" priority="14748" operator="between" text=" ">
      <formula>NOT(ISERROR(SEARCH(" ",ID90)))</formula>
    </cfRule>
    <cfRule type="containsText" dxfId="1" priority="14749" operator="between" text=" ">
      <formula>NOT(ISERROR(SEARCH(" ",ID90)))</formula>
    </cfRule>
  </conditionalFormatting>
  <conditionalFormatting sqref="IG2:IG3">
    <cfRule type="containsText" dxfId="0" priority="14745" operator="between" text=" ">
      <formula>NOT(ISERROR(SEARCH(" ",IG2)))</formula>
    </cfRule>
    <cfRule type="containsText" dxfId="1" priority="14746" operator="between" text=" ">
      <formula>NOT(ISERROR(SEARCH(" ",IG2)))</formula>
    </cfRule>
  </conditionalFormatting>
  <conditionalFormatting sqref="IG90:IG1048576">
    <cfRule type="containsText" dxfId="0" priority="14743" operator="between" text=" ">
      <formula>NOT(ISERROR(SEARCH(" ",IG90)))</formula>
    </cfRule>
    <cfRule type="containsText" dxfId="1" priority="14744" operator="between" text=" ">
      <formula>NOT(ISERROR(SEARCH(" ",IG90)))</formula>
    </cfRule>
  </conditionalFormatting>
  <conditionalFormatting sqref="IJ2:IJ3">
    <cfRule type="containsText" dxfId="0" priority="14740" operator="between" text=" ">
      <formula>NOT(ISERROR(SEARCH(" ",IJ2)))</formula>
    </cfRule>
    <cfRule type="containsText" dxfId="1" priority="14741" operator="between" text=" ">
      <formula>NOT(ISERROR(SEARCH(" ",IJ2)))</formula>
    </cfRule>
  </conditionalFormatting>
  <conditionalFormatting sqref="IJ90:IJ1048576">
    <cfRule type="containsText" dxfId="0" priority="14738" operator="between" text=" ">
      <formula>NOT(ISERROR(SEARCH(" ",IJ90)))</formula>
    </cfRule>
    <cfRule type="containsText" dxfId="1" priority="14739" operator="between" text=" ">
      <formula>NOT(ISERROR(SEARCH(" ",IJ90)))</formula>
    </cfRule>
  </conditionalFormatting>
  <conditionalFormatting sqref="IM2:IM3">
    <cfRule type="containsText" dxfId="0" priority="14735" operator="between" text=" ">
      <formula>NOT(ISERROR(SEARCH(" ",IM2)))</formula>
    </cfRule>
    <cfRule type="containsText" dxfId="1" priority="14736" operator="between" text=" ">
      <formula>NOT(ISERROR(SEARCH(" ",IM2)))</formula>
    </cfRule>
  </conditionalFormatting>
  <conditionalFormatting sqref="IM90:IM1048576">
    <cfRule type="containsText" dxfId="0" priority="14733" operator="between" text=" ">
      <formula>NOT(ISERROR(SEARCH(" ",IM90)))</formula>
    </cfRule>
    <cfRule type="containsText" dxfId="1" priority="14734" operator="between" text=" ">
      <formula>NOT(ISERROR(SEARCH(" ",IM90)))</formula>
    </cfRule>
  </conditionalFormatting>
  <conditionalFormatting sqref="IP2:IP3">
    <cfRule type="containsText" dxfId="0" priority="14730" operator="between" text=" ">
      <formula>NOT(ISERROR(SEARCH(" ",IP2)))</formula>
    </cfRule>
    <cfRule type="containsText" dxfId="1" priority="14731" operator="between" text=" ">
      <formula>NOT(ISERROR(SEARCH(" ",IP2)))</formula>
    </cfRule>
  </conditionalFormatting>
  <conditionalFormatting sqref="IP90:IP1048576">
    <cfRule type="containsText" dxfId="0" priority="14728" operator="between" text=" ">
      <formula>NOT(ISERROR(SEARCH(" ",IP90)))</formula>
    </cfRule>
    <cfRule type="containsText" dxfId="1" priority="14729" operator="between" text=" ">
      <formula>NOT(ISERROR(SEARCH(" ",IP90)))</formula>
    </cfRule>
  </conditionalFormatting>
  <conditionalFormatting sqref="IS2:IS3">
    <cfRule type="containsText" dxfId="0" priority="14725" operator="between" text=" ">
      <formula>NOT(ISERROR(SEARCH(" ",IS2)))</formula>
    </cfRule>
    <cfRule type="containsText" dxfId="1" priority="14726" operator="between" text=" ">
      <formula>NOT(ISERROR(SEARCH(" ",IS2)))</formula>
    </cfRule>
  </conditionalFormatting>
  <conditionalFormatting sqref="IS90:IS1048576">
    <cfRule type="containsText" dxfId="0" priority="14723" operator="between" text=" ">
      <formula>NOT(ISERROR(SEARCH(" ",IS90)))</formula>
    </cfRule>
    <cfRule type="containsText" dxfId="1" priority="14724" operator="between" text=" ">
      <formula>NOT(ISERROR(SEARCH(" ",IS90)))</formula>
    </cfRule>
  </conditionalFormatting>
  <conditionalFormatting sqref="IV2:IV3">
    <cfRule type="containsText" dxfId="0" priority="14720" operator="between" text=" ">
      <formula>NOT(ISERROR(SEARCH(" ",IV2)))</formula>
    </cfRule>
    <cfRule type="containsText" dxfId="1" priority="14721" operator="between" text=" ">
      <formula>NOT(ISERROR(SEARCH(" ",IV2)))</formula>
    </cfRule>
  </conditionalFormatting>
  <conditionalFormatting sqref="IV90:IV1048576">
    <cfRule type="containsText" dxfId="0" priority="14718" operator="between" text=" ">
      <formula>NOT(ISERROR(SEARCH(" ",IV90)))</formula>
    </cfRule>
    <cfRule type="containsText" dxfId="1" priority="14719" operator="between" text=" ">
      <formula>NOT(ISERROR(SEARCH(" ",IV90)))</formula>
    </cfRule>
  </conditionalFormatting>
  <conditionalFormatting sqref="IY2:IY3">
    <cfRule type="containsText" dxfId="0" priority="14715" operator="between" text=" ">
      <formula>NOT(ISERROR(SEARCH(" ",IY2)))</formula>
    </cfRule>
    <cfRule type="containsText" dxfId="1" priority="14716" operator="between" text=" ">
      <formula>NOT(ISERROR(SEARCH(" ",IY2)))</formula>
    </cfRule>
  </conditionalFormatting>
  <conditionalFormatting sqref="IY90:IY1048576">
    <cfRule type="containsText" dxfId="0" priority="14713" operator="between" text=" ">
      <formula>NOT(ISERROR(SEARCH(" ",IY90)))</formula>
    </cfRule>
    <cfRule type="containsText" dxfId="1" priority="14714" operator="between" text=" ">
      <formula>NOT(ISERROR(SEARCH(" ",IY90)))</formula>
    </cfRule>
  </conditionalFormatting>
  <conditionalFormatting sqref="JB2:JB3">
    <cfRule type="containsText" dxfId="0" priority="14710" operator="between" text=" ">
      <formula>NOT(ISERROR(SEARCH(" ",JB2)))</formula>
    </cfRule>
    <cfRule type="containsText" dxfId="1" priority="14711" operator="between" text=" ">
      <formula>NOT(ISERROR(SEARCH(" ",JB2)))</formula>
    </cfRule>
  </conditionalFormatting>
  <conditionalFormatting sqref="JB90:JB1048576">
    <cfRule type="containsText" dxfId="0" priority="14708" operator="between" text=" ">
      <formula>NOT(ISERROR(SEARCH(" ",JB90)))</formula>
    </cfRule>
    <cfRule type="containsText" dxfId="1" priority="14709" operator="between" text=" ">
      <formula>NOT(ISERROR(SEARCH(" ",JB90)))</formula>
    </cfRule>
  </conditionalFormatting>
  <conditionalFormatting sqref="JE2:JE3">
    <cfRule type="containsText" dxfId="0" priority="14705" operator="between" text=" ">
      <formula>NOT(ISERROR(SEARCH(" ",JE2)))</formula>
    </cfRule>
    <cfRule type="containsText" dxfId="1" priority="14706" operator="between" text=" ">
      <formula>NOT(ISERROR(SEARCH(" ",JE2)))</formula>
    </cfRule>
  </conditionalFormatting>
  <conditionalFormatting sqref="JE90:JE1048576">
    <cfRule type="containsText" dxfId="0" priority="14703" operator="between" text=" ">
      <formula>NOT(ISERROR(SEARCH(" ",JE90)))</formula>
    </cfRule>
    <cfRule type="containsText" dxfId="1" priority="14704" operator="between" text=" ">
      <formula>NOT(ISERROR(SEARCH(" ",JE90)))</formula>
    </cfRule>
  </conditionalFormatting>
  <conditionalFormatting sqref="JH2:JH3">
    <cfRule type="containsText" dxfId="0" priority="14700" operator="between" text=" ">
      <formula>NOT(ISERROR(SEARCH(" ",JH2)))</formula>
    </cfRule>
    <cfRule type="containsText" dxfId="1" priority="14701" operator="between" text=" ">
      <formula>NOT(ISERROR(SEARCH(" ",JH2)))</formula>
    </cfRule>
  </conditionalFormatting>
  <conditionalFormatting sqref="JH90:JH1048576">
    <cfRule type="containsText" dxfId="0" priority="14698" operator="between" text=" ">
      <formula>NOT(ISERROR(SEARCH(" ",JH90)))</formula>
    </cfRule>
    <cfRule type="containsText" dxfId="1" priority="14699" operator="between" text=" ">
      <formula>NOT(ISERROR(SEARCH(" ",JH90)))</formula>
    </cfRule>
  </conditionalFormatting>
  <conditionalFormatting sqref="JK2:JK3">
    <cfRule type="containsText" dxfId="0" priority="14695" operator="between" text=" ">
      <formula>NOT(ISERROR(SEARCH(" ",JK2)))</formula>
    </cfRule>
    <cfRule type="containsText" dxfId="1" priority="14696" operator="between" text=" ">
      <formula>NOT(ISERROR(SEARCH(" ",JK2)))</formula>
    </cfRule>
  </conditionalFormatting>
  <conditionalFormatting sqref="JK90:JK1048576">
    <cfRule type="containsText" dxfId="0" priority="14693" operator="between" text=" ">
      <formula>NOT(ISERROR(SEARCH(" ",JK90)))</formula>
    </cfRule>
    <cfRule type="containsText" dxfId="1" priority="14694" operator="between" text=" ">
      <formula>NOT(ISERROR(SEARCH(" ",JK90)))</formula>
    </cfRule>
  </conditionalFormatting>
  <conditionalFormatting sqref="JN2:JN3">
    <cfRule type="containsText" dxfId="0" priority="14690" operator="between" text=" ">
      <formula>NOT(ISERROR(SEARCH(" ",JN2)))</formula>
    </cfRule>
    <cfRule type="containsText" dxfId="1" priority="14691" operator="between" text=" ">
      <formula>NOT(ISERROR(SEARCH(" ",JN2)))</formula>
    </cfRule>
  </conditionalFormatting>
  <conditionalFormatting sqref="JN90:JN1048576">
    <cfRule type="containsText" dxfId="0" priority="14688" operator="between" text=" ">
      <formula>NOT(ISERROR(SEARCH(" ",JN90)))</formula>
    </cfRule>
    <cfRule type="containsText" dxfId="1" priority="14689" operator="between" text=" ">
      <formula>NOT(ISERROR(SEARCH(" ",JN90)))</formula>
    </cfRule>
  </conditionalFormatting>
  <conditionalFormatting sqref="JQ2:JQ3">
    <cfRule type="containsText" dxfId="0" priority="14685" operator="between" text=" ">
      <formula>NOT(ISERROR(SEARCH(" ",JQ2)))</formula>
    </cfRule>
    <cfRule type="containsText" dxfId="1" priority="14686" operator="between" text=" ">
      <formula>NOT(ISERROR(SEARCH(" ",JQ2)))</formula>
    </cfRule>
  </conditionalFormatting>
  <conditionalFormatting sqref="JQ90:JQ1048576">
    <cfRule type="containsText" dxfId="0" priority="14683" operator="between" text=" ">
      <formula>NOT(ISERROR(SEARCH(" ",JQ90)))</formula>
    </cfRule>
    <cfRule type="containsText" dxfId="1" priority="14684" operator="between" text=" ">
      <formula>NOT(ISERROR(SEARCH(" ",JQ90)))</formula>
    </cfRule>
  </conditionalFormatting>
  <conditionalFormatting sqref="JT2:JT3">
    <cfRule type="containsText" dxfId="0" priority="14680" operator="between" text=" ">
      <formula>NOT(ISERROR(SEARCH(" ",JT2)))</formula>
    </cfRule>
    <cfRule type="containsText" dxfId="1" priority="14681" operator="between" text=" ">
      <formula>NOT(ISERROR(SEARCH(" ",JT2)))</formula>
    </cfRule>
  </conditionalFormatting>
  <conditionalFormatting sqref="JT90:JT1048576">
    <cfRule type="containsText" dxfId="0" priority="14678" operator="between" text=" ">
      <formula>NOT(ISERROR(SEARCH(" ",JT90)))</formula>
    </cfRule>
    <cfRule type="containsText" dxfId="1" priority="14679" operator="between" text=" ">
      <formula>NOT(ISERROR(SEARCH(" ",JT90)))</formula>
    </cfRule>
  </conditionalFormatting>
  <conditionalFormatting sqref="JW2:JW3">
    <cfRule type="containsText" dxfId="0" priority="14675" operator="between" text=" ">
      <formula>NOT(ISERROR(SEARCH(" ",JW2)))</formula>
    </cfRule>
    <cfRule type="containsText" dxfId="1" priority="14676" operator="between" text=" ">
      <formula>NOT(ISERROR(SEARCH(" ",JW2)))</formula>
    </cfRule>
  </conditionalFormatting>
  <conditionalFormatting sqref="JW90:JW1048576">
    <cfRule type="containsText" dxfId="0" priority="14673" operator="between" text=" ">
      <formula>NOT(ISERROR(SEARCH(" ",JW90)))</formula>
    </cfRule>
    <cfRule type="containsText" dxfId="1" priority="14674" operator="between" text=" ">
      <formula>NOT(ISERROR(SEARCH(" ",JW90)))</formula>
    </cfRule>
  </conditionalFormatting>
  <conditionalFormatting sqref="JZ2:JZ3">
    <cfRule type="containsText" dxfId="0" priority="14670" operator="between" text=" ">
      <formula>NOT(ISERROR(SEARCH(" ",JZ2)))</formula>
    </cfRule>
    <cfRule type="containsText" dxfId="1" priority="14671" operator="between" text=" ">
      <formula>NOT(ISERROR(SEARCH(" ",JZ2)))</formula>
    </cfRule>
  </conditionalFormatting>
  <conditionalFormatting sqref="JZ90:JZ1048576">
    <cfRule type="containsText" dxfId="0" priority="14668" operator="between" text=" ">
      <formula>NOT(ISERROR(SEARCH(" ",JZ90)))</formula>
    </cfRule>
    <cfRule type="containsText" dxfId="1" priority="14669" operator="between" text=" ">
      <formula>NOT(ISERROR(SEARCH(" ",JZ90)))</formula>
    </cfRule>
  </conditionalFormatting>
  <conditionalFormatting sqref="KC2:KC3">
    <cfRule type="containsText" dxfId="0" priority="14665" operator="between" text=" ">
      <formula>NOT(ISERROR(SEARCH(" ",KC2)))</formula>
    </cfRule>
    <cfRule type="containsText" dxfId="1" priority="14666" operator="between" text=" ">
      <formula>NOT(ISERROR(SEARCH(" ",KC2)))</formula>
    </cfRule>
  </conditionalFormatting>
  <conditionalFormatting sqref="KC90:KC1048576">
    <cfRule type="containsText" dxfId="0" priority="14663" operator="between" text=" ">
      <formula>NOT(ISERROR(SEARCH(" ",KC90)))</formula>
    </cfRule>
    <cfRule type="containsText" dxfId="1" priority="14664" operator="between" text=" ">
      <formula>NOT(ISERROR(SEARCH(" ",KC90)))</formula>
    </cfRule>
  </conditionalFormatting>
  <conditionalFormatting sqref="LD6:LD12">
    <cfRule type="containsText" dxfId="0" priority="14839" operator="between" text=" ">
      <formula>NOT(ISERROR(SEARCH(" ",LD6)))</formula>
    </cfRule>
  </conditionalFormatting>
  <conditionalFormatting sqref="LE5:LE12">
    <cfRule type="containsText" dxfId="0" priority="14837" operator="between" text=" ">
      <formula>NOT(ISERROR(SEARCH(" ",LE5)))</formula>
    </cfRule>
  </conditionalFormatting>
  <conditionalFormatting sqref="LG90:LG1048576">
    <cfRule type="containsText" dxfId="0" priority="6227" operator="between" text=" ">
      <formula>NOT(ISERROR(SEARCH(" ",LG90)))</formula>
    </cfRule>
    <cfRule type="containsText" dxfId="1" priority="6228" operator="between" text=" ">
      <formula>NOT(ISERROR(SEARCH(" ",LG90)))</formula>
    </cfRule>
  </conditionalFormatting>
  <conditionalFormatting sqref="LT5:LT79">
    <cfRule type="containsText" dxfId="0" priority="442" operator="between" text=" ">
      <formula>NOT(ISERROR(SEARCH(" ",LT5)))</formula>
    </cfRule>
    <cfRule type="containsText" dxfId="1" priority="443" operator="between" text=" ">
      <formula>NOT(ISERROR(SEARCH(" ",LT5)))</formula>
    </cfRule>
  </conditionalFormatting>
  <conditionalFormatting sqref="LU5:LU79">
    <cfRule type="containsText" dxfId="0" priority="346" operator="between" text=" ">
      <formula>NOT(ISERROR(SEARCH(" ",LU5)))</formula>
    </cfRule>
    <cfRule type="containsText" dxfId="1" priority="347" operator="between" text=" ">
      <formula>NOT(ISERROR(SEARCH(" ",LU5)))</formula>
    </cfRule>
  </conditionalFormatting>
  <conditionalFormatting sqref="LY5:LY89">
    <cfRule type="containsText" dxfId="0" priority="440" operator="between" text=" ">
      <formula>NOT(ISERROR(SEARCH(" ",LY5)))</formula>
    </cfRule>
    <cfRule type="containsText" dxfId="1" priority="441" operator="between" text=" ">
      <formula>NOT(ISERROR(SEARCH(" ",LY5)))</formula>
    </cfRule>
  </conditionalFormatting>
  <conditionalFormatting sqref="LZ5:LZ89">
    <cfRule type="containsText" dxfId="0" priority="258" operator="between" text=" ">
      <formula>NOT(ISERROR(SEARCH(" ",LZ5)))</formula>
    </cfRule>
    <cfRule type="containsText" dxfId="1" priority="259" operator="between" text=" ">
      <formula>NOT(ISERROR(SEARCH(" ",LZ5)))</formula>
    </cfRule>
  </conditionalFormatting>
  <conditionalFormatting sqref="MA5:MA89">
    <cfRule type="containsText" dxfId="0" priority="234" operator="between" text=" ">
      <formula>NOT(ISERROR(SEARCH(" ",MA5)))</formula>
    </cfRule>
    <cfRule type="containsText" dxfId="1" priority="235" operator="between" text=" ">
      <formula>NOT(ISERROR(SEARCH(" ",MA5)))</formula>
    </cfRule>
  </conditionalFormatting>
  <conditionalFormatting sqref="MB5:MB89">
    <cfRule type="containsText" dxfId="0" priority="210" operator="between" text=" ">
      <formula>NOT(ISERROR(SEARCH(" ",MB5)))</formula>
    </cfRule>
    <cfRule type="containsText" dxfId="1" priority="211" operator="between" text=" ">
      <formula>NOT(ISERROR(SEARCH(" ",MB5)))</formula>
    </cfRule>
  </conditionalFormatting>
  <conditionalFormatting sqref="MC5:MC89">
    <cfRule type="containsText" dxfId="0" priority="186" operator="between" text=" ">
      <formula>NOT(ISERROR(SEARCH(" ",MC5)))</formula>
    </cfRule>
    <cfRule type="containsText" dxfId="1" priority="187" operator="between" text=" ">
      <formula>NOT(ISERROR(SEARCH(" ",MC5)))</formula>
    </cfRule>
  </conditionalFormatting>
  <conditionalFormatting sqref="MX5:MX79">
    <cfRule type="containsText" dxfId="0" priority="436" operator="between" text=" ">
      <formula>NOT(ISERROR(SEARCH(" ",MX5)))</formula>
    </cfRule>
    <cfRule type="containsText" dxfId="1" priority="437" operator="between" text=" ">
      <formula>NOT(ISERROR(SEARCH(" ",MX5)))</formula>
    </cfRule>
  </conditionalFormatting>
  <conditionalFormatting sqref="MY5:MY79">
    <cfRule type="containsText" dxfId="0" priority="344" operator="between" text=" ">
      <formula>NOT(ISERROR(SEARCH(" ",MY5)))</formula>
    </cfRule>
    <cfRule type="containsText" dxfId="1" priority="345" operator="between" text=" ">
      <formula>NOT(ISERROR(SEARCH(" ",MY5)))</formula>
    </cfRule>
  </conditionalFormatting>
  <conditionalFormatting sqref="NC5:NC79">
    <cfRule type="containsText" dxfId="0" priority="434" operator="between" text=" ">
      <formula>NOT(ISERROR(SEARCH(" ",NC5)))</formula>
    </cfRule>
    <cfRule type="containsText" dxfId="1" priority="435" operator="between" text=" ">
      <formula>NOT(ISERROR(SEARCH(" ",NC5)))</formula>
    </cfRule>
  </conditionalFormatting>
  <conditionalFormatting sqref="ND5:ND79">
    <cfRule type="containsText" dxfId="0" priority="256" operator="between" text=" ">
      <formula>NOT(ISERROR(SEARCH(" ",ND5)))</formula>
    </cfRule>
    <cfRule type="containsText" dxfId="1" priority="257" operator="between" text=" ">
      <formula>NOT(ISERROR(SEARCH(" ",ND5)))</formula>
    </cfRule>
  </conditionalFormatting>
  <conditionalFormatting sqref="NE5:NE79">
    <cfRule type="containsText" dxfId="0" priority="232" operator="between" text=" ">
      <formula>NOT(ISERROR(SEARCH(" ",NE5)))</formula>
    </cfRule>
    <cfRule type="containsText" dxfId="1" priority="233" operator="between" text=" ">
      <formula>NOT(ISERROR(SEARCH(" ",NE5)))</formula>
    </cfRule>
  </conditionalFormatting>
  <conditionalFormatting sqref="NF5:NF79">
    <cfRule type="containsText" dxfId="0" priority="208" operator="between" text=" ">
      <formula>NOT(ISERROR(SEARCH(" ",NF5)))</formula>
    </cfRule>
    <cfRule type="containsText" dxfId="1" priority="209" operator="between" text=" ">
      <formula>NOT(ISERROR(SEARCH(" ",NF5)))</formula>
    </cfRule>
  </conditionalFormatting>
  <conditionalFormatting sqref="OY36:OY38">
    <cfRule type="containsText" dxfId="0" priority="151" operator="between" text=" ">
      <formula>NOT(ISERROR(SEARCH(" ",OY36)))</formula>
    </cfRule>
  </conditionalFormatting>
  <conditionalFormatting sqref="OY40:OY42">
    <cfRule type="containsText" dxfId="0" priority="150" operator="between" text=" ">
      <formula>NOT(ISERROR(SEARCH(" ",OY40)))</formula>
    </cfRule>
  </conditionalFormatting>
  <conditionalFormatting sqref="OY47:OY49">
    <cfRule type="containsText" dxfId="0" priority="149" operator="between" text=" ">
      <formula>NOT(ISERROR(SEARCH(" ",OY47)))</formula>
    </cfRule>
  </conditionalFormatting>
  <conditionalFormatting sqref="OY51:OY53">
    <cfRule type="containsText" dxfId="0" priority="148" operator="between" text=" ">
      <formula>NOT(ISERROR(SEARCH(" ",OY51)))</formula>
    </cfRule>
  </conditionalFormatting>
  <conditionalFormatting sqref="AN43:AS43 A3:F3 C2:F2 A1:F1 A2 A4:H4 N1:P1 N4:P4 N2:O3 AN6:AS12 AN4:AV4 AN3 AR57:AS57 AQ58:AS58 A90:H93 AN53:AO53 AN54 AN55:AO56 AN90:AV1048576 N90:P1048576 AN58:AO58 AP53:AP58 AN60:AP60 AN45:AS49 BH1:BI1 AN5:AT5 AV5:AV58 AQ53:AS56 AT6:AT76 A95:H1048576 A94:D94 F94:H94">
    <cfRule type="containsText" dxfId="0" priority="15161" operator="between" text=" ">
      <formula>NOT(ISERROR(SEARCH(" ",A1)))</formula>
    </cfRule>
    <cfRule type="containsText" dxfId="1" priority="15162" operator="between" text=" ">
      <formula>NOT(ISERROR(SEARCH(" ",A1)))</formula>
    </cfRule>
  </conditionalFormatting>
  <conditionalFormatting sqref="B17 AE27:AE28 C41 AQ27 B20:B22 C43:E43 AN27:AO27 A5:B12 N27:Q27 AD5:AD12 S27 D45:E45 C45:C49 AD45:AD49 AD58 AD60 B57:B58 C57 Y27:Z27 C53:E53 AD53:AD56 AD43 BG27:BI27 AZ28:AZ30 BC27 AX27:BA27 BA1 AX5:AX12 AX1:AX3 AX45:AX48 AX90:AX1048576 EM6:EO12 DZ6:DZ12 EX6:EX12 EV6:EV12 EQ6:ET12 EA7:EG9 EA16:EE16 EB6:EF6 EC1:EG1 D47:E48 D46">
    <cfRule type="containsText" dxfId="0" priority="15249" operator="between" text=" ">
      <formula>NOT(ISERROR(SEARCH(" ",A1)))</formula>
    </cfRule>
    <cfRule type="containsText" dxfId="1" priority="15250" operator="between" text=" ">
      <formula>NOT(ISERROR(SEARCH(" ",A1)))</formula>
    </cfRule>
  </conditionalFormatting>
  <conditionalFormatting sqref="BP1 B82:B88 C54:D54 E46">
    <cfRule type="containsText" dxfId="0" priority="13816" operator="between" text=" ">
      <formula>NOT(ISERROR(SEARCH(" ",B1)))</formula>
    </cfRule>
    <cfRule type="containsText" dxfId="1" priority="13817" operator="between" text=" ">
      <formula>NOT(ISERROR(SEARCH(" ",B1)))</formula>
    </cfRule>
  </conditionalFormatting>
  <conditionalFormatting sqref="G1 G3">
    <cfRule type="containsText" dxfId="0" priority="15029" operator="between" text=" ">
      <formula>NOT(ISERROR(SEARCH(" ",G1)))</formula>
    </cfRule>
    <cfRule type="containsText" dxfId="1" priority="15030" operator="between" text=" ">
      <formula>NOT(ISERROR(SEARCH(" ",G1)))</formula>
    </cfRule>
  </conditionalFormatting>
  <conditionalFormatting sqref="H1 H3">
    <cfRule type="containsText" dxfId="0" priority="14852" operator="between" text=" ">
      <formula>NOT(ISERROR(SEARCH(" ",H1)))</formula>
    </cfRule>
    <cfRule type="containsText" dxfId="1" priority="14853" operator="between" text=" ">
      <formula>NOT(ISERROR(SEARCH(" ",H1)))</formula>
    </cfRule>
  </conditionalFormatting>
  <conditionalFormatting sqref="BM1 R90:T1048576 W90:AI1048576">
    <cfRule type="containsText" dxfId="0" priority="6282" operator="between" text=" ">
      <formula>NOT(ISERROR(SEARCH(" ",R1)))</formula>
    </cfRule>
    <cfRule type="containsText" dxfId="1" priority="6283" operator="between" text=" ">
      <formula>NOT(ISERROR(SEARCH(" ",R1)))</formula>
    </cfRule>
  </conditionalFormatting>
  <conditionalFormatting sqref="AD1:AD2 R1:T3 X2:Y2 BG1 S4:T4 EJ32:EJ40 EA45:EJ49 EA17 EH1:EJ2 EH4:ES4 EH5:ET5 EH3:EL3 EA41:EJ43 EA53:EJ58 EG16 EA10:EG12 DX90:DZ1048576 GQ90:GR1048576 GN90:GO1048576 EH6:EJ12 GK90:GL1048576 GH90:GI1048576 GE90:GF1048576 EA60:EJ60 GB90:GC1048576 HL90:HM1048576 HI90:HJ1048576 HF90:HG1048576 HC90:HD1048576 GZ90:HA1048576 GW90:GX1048576 GT90:GU1048576 FM90:FN1048576 FP90:FQ1048576 FS90:FT1048576 FV90:FW1048576 FY90:FZ1048576 W1:Y1 W3:AD4">
    <cfRule type="containsText" dxfId="0" priority="15119" operator="between" text=" ">
      <formula>NOT(ISERROR(SEARCH(" ",R1)))</formula>
    </cfRule>
    <cfRule type="containsText" dxfId="1" priority="15120" operator="between" text=" ">
      <formula>NOT(ISERROR(SEARCH(" ",R1)))</formula>
    </cfRule>
  </conditionalFormatting>
  <conditionalFormatting sqref="V1 V3:V4">
    <cfRule type="containsText" dxfId="0" priority="641" operator="between" text=" ">
      <formula>NOT(ISERROR(SEARCH(" ",V1)))</formula>
    </cfRule>
    <cfRule type="containsText" dxfId="1" priority="642" operator="between" text=" ">
      <formula>NOT(ISERROR(SEARCH(" ",V1)))</formula>
    </cfRule>
  </conditionalFormatting>
  <conditionalFormatting sqref="AA1:AB2">
    <cfRule type="containsText" dxfId="0" priority="14654" operator="between" text=" ">
      <formula>NOT(ISERROR(SEARCH(" ",AA1)))</formula>
    </cfRule>
    <cfRule type="containsText" dxfId="1" priority="14655" operator="between" text=" ">
      <formula>NOT(ISERROR(SEARCH(" ",AA1)))</formula>
    </cfRule>
  </conditionalFormatting>
  <conditionalFormatting sqref="AO1:AQ2">
    <cfRule type="containsText" dxfId="0" priority="15074" operator="between" text=" ">
      <formula>NOT(ISERROR(SEARCH(" ",AO1)))</formula>
    </cfRule>
    <cfRule type="containsText" dxfId="1" priority="15075" operator="between" text=" ">
      <formula>NOT(ISERROR(SEARCH(" ",AO1)))</formula>
    </cfRule>
  </conditionalFormatting>
  <conditionalFormatting sqref="AQ30:AR30 BF1 BP6:BP27 BO29:BP37 BY29:BY37 DW29:DX37 DW5:DX27 BY5:BZ5 BY6:BY27 BZ6:BZ89">
    <cfRule type="containsText" dxfId="0" priority="10706" operator="between" text=" ">
      <formula>NOT(ISERROR(SEARCH(" ",AQ1)))</formula>
    </cfRule>
    <cfRule type="containsText" dxfId="1" priority="10707" operator="between" text=" ">
      <formula>NOT(ISERROR(SEARCH(" ",AQ1)))</formula>
    </cfRule>
  </conditionalFormatting>
  <conditionalFormatting sqref="AU1:AV2">
    <cfRule type="containsText" dxfId="0" priority="13834" operator="between" text=" ">
      <formula>NOT(ISERROR(SEARCH(" ",AU1)))</formula>
    </cfRule>
    <cfRule type="containsText" dxfId="1" priority="13835" operator="between" text=" ">
      <formula>NOT(ISERROR(SEARCH(" ",AU1)))</formula>
    </cfRule>
  </conditionalFormatting>
  <conditionalFormatting sqref="BO1 BB1:BC1 BB3:BB76 AY90:BB1048576 BJ90:BP1048576">
    <cfRule type="containsText" dxfId="0" priority="15113" operator="between" text=" ">
      <formula>NOT(ISERROR(SEARCH(" ",AY1)))</formula>
    </cfRule>
    <cfRule type="containsText" dxfId="1" priority="15114" operator="between" text=" ">
      <formula>NOT(ISERROR(SEARCH(" ",AY1)))</formula>
    </cfRule>
  </conditionalFormatting>
  <conditionalFormatting sqref="BA3 AZ60:AZ63 AZ65 BA60 BA45:BA48 BP38:BP43 BN45:BP49 AY45:AY48 BN60 BN58:BO58 AY53:BA56 AY60 AY58:BA58 BP60 BN4:BP5 BA6:BA12 AY16:AZ17 AY15 AY43 AY1:AY2 BN53:BO56 BN43:BO43 AY3:AZ13 BN6:BO12 BP53:BP58">
    <cfRule type="containsText" dxfId="0" priority="15247" operator="between" text=" ">
      <formula>NOT(ISERROR(SEARCH(" ",AY1)))</formula>
    </cfRule>
    <cfRule type="containsText" dxfId="1" priority="15248" operator="between" text=" ">
      <formula>NOT(ISERROR(SEARCH(" ",AY1)))</formula>
    </cfRule>
  </conditionalFormatting>
  <conditionalFormatting sqref="AZ1 KF90:LF1048576 LJ5:LL12 LJ3:LL3 LF5:LF12 KP1:KQ1 HP5:HP12 LC47:LF47 KF47:KP47 KF5:LC12 KF17:LF17 KF48:LF49 KF53:LF58 KJ1 KF3:LF3 HO3:HP3 HO90:HP1048576 KF60:LF60 OW3 OW5:OW12 PV5:XFD12 PV3:XFD3">
    <cfRule type="containsText" dxfId="0" priority="15221" operator="between" text=" ">
      <formula>NOT(ISERROR(SEARCH(" ",AZ1)))</formula>
    </cfRule>
    <cfRule type="containsText" dxfId="1" priority="15222" operator="between" text=" ">
      <formula>NOT(ISERROR(SEARCH(" ",AZ1)))</formula>
    </cfRule>
  </conditionalFormatting>
  <conditionalFormatting sqref="BD1 BY1:BY4 DZ5 LJ1:LL2 OW4 LF4 DX4:DZ4 EK1:EL1 KF4:KH4 KF1:KG2 EU3:EU12 EV5 EV1:EV3 EX1:EX3 EO2:EP2 EX5 EP6:EP12 EN3:ET3 EZ1:EZ12 FA8:FF12 EK6:EL12 FA1:FA7 FF4:FG4 FF1:FG1 FJ1:FK1 FM1:FN3 FP1:FQ3 FS1:FT3 FV1:FW3 FY1:FZ3 GB1:GC3 GE1:GF3 GH1:GI3 GK1:GL3 GN1:GO3 GQ1:GR3 GT1:GU3 GW1:GX3 GZ1:HA3 HC1:HD3 HF1:HG3 HI1:HJ3 HL1:HM3 FF5:FF7 EN1:EQ1 HP4 LC4 KO1 HO1:HP2 KR1:LF1 KI2:LF2 EX90:EX1048576 EU90:EV1048576 OW1:OW2 PV1:XFD2 PV4:XFD4">
    <cfRule type="containsText" dxfId="0" priority="15153" operator="between" text=" ">
      <formula>NOT(ISERROR(SEARCH(" ",BD1)))</formula>
    </cfRule>
    <cfRule type="containsText" dxfId="1" priority="15154" operator="between" text=" ">
      <formula>NOT(ISERROR(SEARCH(" ",BD1)))</formula>
    </cfRule>
  </conditionalFormatting>
  <conditionalFormatting sqref="BE1 BE3">
    <cfRule type="containsText" dxfId="0" priority="10710" operator="between" text=" ">
      <formula>NOT(ISERROR(SEARCH(" ",BE1)))</formula>
    </cfRule>
    <cfRule type="containsText" dxfId="1" priority="10711" operator="between" text=" ">
      <formula>NOT(ISERROR(SEARCH(" ",BE1)))</formula>
    </cfRule>
  </conditionalFormatting>
  <conditionalFormatting sqref="BJ1 BJ45:BJ49 BL27 BQ27:BR27 BJ43 BJ4:BK5 BJ6:BJ31 BK6:BK89">
    <cfRule type="containsText" dxfId="0" priority="15177" operator="between" text=" ">
      <formula>NOT(ISERROR(SEARCH(" ",BJ1)))</formula>
    </cfRule>
    <cfRule type="containsText" dxfId="1" priority="15178" operator="between" text=" ">
      <formula>NOT(ISERROR(SEARCH(" ",BJ1)))</formula>
    </cfRule>
  </conditionalFormatting>
  <conditionalFormatting sqref="BK1 BZ1:CD1 CD2:CD4 CA49:CD49 CA68:CD68 CA90:CD1048576 CA84:CC84 CF1:CH4 CF84:CG84 CF90:CH1048576 CF68:CG68 CF49:CG49">
    <cfRule type="containsText" dxfId="0" priority="1076" operator="between" text=" ">
      <formula>NOT(ISERROR(SEARCH(" ",BK1)))</formula>
    </cfRule>
    <cfRule type="containsText" dxfId="1" priority="1077" operator="between" text=" ">
      <formula>NOT(ISERROR(SEARCH(" ",BK1)))</formula>
    </cfRule>
  </conditionalFormatting>
  <conditionalFormatting sqref="BL1 BY38:BY43 BY45:BY50 BY52:BY66 BY90:BZ1048576 BT13:BV27">
    <cfRule type="containsText" dxfId="0" priority="15195" operator="between" text=" ">
      <formula>NOT(ISERROR(SEARCH(" ",BL1)))</formula>
    </cfRule>
    <cfRule type="containsText" dxfId="1" priority="15196" operator="between" text=" ">
      <formula>NOT(ISERROR(SEARCH(" ",BL1)))</formula>
    </cfRule>
  </conditionalFormatting>
  <conditionalFormatting sqref="BN1 BN13:BN26 BN31:BN41 BN27:BO27 BN28 BN42:BO42 BN65:BN66 BN68">
    <cfRule type="containsText" dxfId="0" priority="15215" operator="between" text=" ">
      <formula>NOT(ISERROR(SEARCH(" ",BN1)))</formula>
    </cfRule>
    <cfRule type="containsText" dxfId="1" priority="15216" operator="between" text=" ">
      <formula>NOT(ISERROR(SEARCH(" ",BN1)))</formula>
    </cfRule>
  </conditionalFormatting>
  <conditionalFormatting sqref="CE49 CE90:CE1048576 CE1:CE4 CE84">
    <cfRule type="containsText" dxfId="0" priority="1059" operator="between" text=" ">
      <formula>NOT(ISERROR(SEARCH(" ",CE1)))</formula>
    </cfRule>
    <cfRule type="containsText" dxfId="1" priority="1060" operator="between" text=" ">
      <formula>NOT(ISERROR(SEARCH(" ",CE1)))</formula>
    </cfRule>
  </conditionalFormatting>
  <conditionalFormatting sqref="CI1:CI4 CI90:CI1048576">
    <cfRule type="containsText" dxfId="0" priority="6268" operator="between" text=" ">
      <formula>NOT(ISERROR(SEARCH(" ",CI1)))</formula>
    </cfRule>
    <cfRule type="containsText" dxfId="1" priority="6269" operator="between" text=" ">
      <formula>NOT(ISERROR(SEARCH(" ",CI1)))</formula>
    </cfRule>
  </conditionalFormatting>
  <conditionalFormatting sqref="CJ3:CN3 CQ3:CS3 CJ1:CN1 CQ1:CS1">
    <cfRule type="containsText" dxfId="0" priority="11099" operator="between" text=" ">
      <formula>NOT(ISERROR(SEARCH(" ",CJ1)))</formula>
    </cfRule>
    <cfRule type="containsText" dxfId="1" priority="11100" operator="between" text=" ">
      <formula>NOT(ISERROR(SEARCH(" ",CJ1)))</formula>
    </cfRule>
  </conditionalFormatting>
  <conditionalFormatting sqref="CO3 CO1">
    <cfRule type="containsText" dxfId="0" priority="4155" operator="between" text=" ">
      <formula>NOT(ISERROR(SEARCH(" ",CO1)))</formula>
    </cfRule>
    <cfRule type="containsText" dxfId="1" priority="4156" operator="between" text=" ">
      <formula>NOT(ISERROR(SEARCH(" ",CO1)))</formula>
    </cfRule>
  </conditionalFormatting>
  <conditionalFormatting sqref="CP3 CP1">
    <cfRule type="containsText" dxfId="0" priority="72" operator="between" text=" ">
      <formula>NOT(ISERROR(SEARCH(" ",CP1)))</formula>
    </cfRule>
    <cfRule type="containsText" dxfId="1" priority="73" operator="between" text=" ">
      <formula>NOT(ISERROR(SEARCH(" ",CP1)))</formula>
    </cfRule>
  </conditionalFormatting>
  <conditionalFormatting sqref="CT3 CT1">
    <cfRule type="containsText" dxfId="0" priority="1103" operator="between" text=" ">
      <formula>NOT(ISERROR(SEARCH(" ",CT1)))</formula>
    </cfRule>
    <cfRule type="containsText" dxfId="1" priority="1104" operator="between" text=" ">
      <formula>NOT(ISERROR(SEARCH(" ",CT1)))</formula>
    </cfRule>
  </conditionalFormatting>
  <conditionalFormatting sqref="CV1:DA2 CV90:DA1048576 CW3:CZ4">
    <cfRule type="containsText" dxfId="0" priority="981" operator="between" text=" ">
      <formula>NOT(ISERROR(SEARCH(" ",CV1)))</formula>
    </cfRule>
    <cfRule type="containsText" dxfId="1" priority="982" operator="between" text=" ">
      <formula>NOT(ISERROR(SEARCH(" ",CV1)))</formula>
    </cfRule>
  </conditionalFormatting>
  <conditionalFormatting sqref="DB1:DE4 DB90:DE1048576">
    <cfRule type="containsText" dxfId="0" priority="974" operator="between" text=" ">
      <formula>NOT(ISERROR(SEARCH(" ",DB1)))</formula>
    </cfRule>
    <cfRule type="containsText" dxfId="1" priority="975" operator="between" text=" ">
      <formula>NOT(ISERROR(SEARCH(" ",DB1)))</formula>
    </cfRule>
  </conditionalFormatting>
  <conditionalFormatting sqref="DF90:DF1048576 DF1:DF2 DK90:DK1048576">
    <cfRule type="containsText" dxfId="0" priority="983" operator="between" text=" ">
      <formula>NOT(ISERROR(SEARCH(" ",DF1)))</formula>
    </cfRule>
    <cfRule type="containsText" dxfId="1" priority="984" operator="between" text=" ">
      <formula>NOT(ISERROR(SEARCH(" ",DF1)))</formula>
    </cfRule>
  </conditionalFormatting>
  <conditionalFormatting sqref="DG1:DJ4 DG90:DJ1048576">
    <cfRule type="containsText" dxfId="0" priority="971" operator="between" text=" ">
      <formula>NOT(ISERROR(SEARCH(" ",DG1)))</formula>
    </cfRule>
    <cfRule type="containsText" dxfId="1" priority="972" operator="between" text=" ">
      <formula>NOT(ISERROR(SEARCH(" ",DG1)))</formula>
    </cfRule>
  </conditionalFormatting>
  <conditionalFormatting sqref="DL1:DO4 DL90:DO1048576">
    <cfRule type="containsText" dxfId="0" priority="968" operator="between" text=" ">
      <formula>NOT(ISERROR(SEARCH(" ",DL1)))</formula>
    </cfRule>
    <cfRule type="containsText" dxfId="1" priority="969" operator="between" text=" ">
      <formula>NOT(ISERROR(SEARCH(" ",DL1)))</formula>
    </cfRule>
  </conditionalFormatting>
  <conditionalFormatting sqref="DP1 DP3">
    <cfRule type="containsText" dxfId="0" priority="867" operator="between" text=" ">
      <formula>NOT(ISERROR(SEARCH(" ",DP1)))</formula>
    </cfRule>
    <cfRule type="containsText" dxfId="1" priority="868" operator="between" text=" ">
      <formula>NOT(ISERROR(SEARCH(" ",DP1)))</formula>
    </cfRule>
  </conditionalFormatting>
  <conditionalFormatting sqref="DQ1:DT4 DQ90:DT1048576">
    <cfRule type="containsText" dxfId="0" priority="863" operator="between" text=" ">
      <formula>NOT(ISERROR(SEARCH(" ",DQ1)))</formula>
    </cfRule>
    <cfRule type="containsText" dxfId="1" priority="864" operator="between" text=" ">
      <formula>NOT(ISERROR(SEARCH(" ",DQ1)))</formula>
    </cfRule>
  </conditionalFormatting>
  <conditionalFormatting sqref="DU1:DU2 DU3:DY3">
    <cfRule type="containsText" dxfId="0" priority="11095" operator="between" text=" ">
      <formula>NOT(ISERROR(SEARCH(" ",DU1)))</formula>
    </cfRule>
    <cfRule type="containsText" dxfId="1" priority="11096" operator="between" text=" ">
      <formula>NOT(ISERROR(SEARCH(" ",DU1)))</formula>
    </cfRule>
  </conditionalFormatting>
  <conditionalFormatting sqref="EE4:EG4 LJ13:LL27 LJ65:LL66 LJ52:LL61 LJ45:LL50 LJ31:LL43 DV1:DX2 EA20:EZ23 DZ24:EZ25 DZ18:EA19 DZ26:EA27 DZ14:EA14 DZ13:EZ13 EA90:ET1048576 EA1 EA2:EG3 DZ63:EA63 DZ65:EA66 EZ90:FK1048576 EA5:EG5 EA4:EC4 OW31:OW43 OW45:OW50 OW52:OW61 OW65:OW66 OW13:OW27 PV13:XFD27 PV65:XFD66 PV52:XFD61 PV45:XFD50 PV31:XFD43">
    <cfRule type="containsText" dxfId="0" priority="15185" operator="between" text=" ">
      <formula>NOT(ISERROR(SEARCH(" ",DV1)))</formula>
    </cfRule>
    <cfRule type="containsText" dxfId="1" priority="15186" operator="between" text=" ">
      <formula>NOT(ISERROR(SEARCH(" ",DV1)))</formula>
    </cfRule>
  </conditionalFormatting>
  <conditionalFormatting sqref="EL1:EL12 EL90:EL1048576">
    <cfRule type="cellIs" dxfId="2" priority="15069" operator="equal">
      <formula>0</formula>
    </cfRule>
  </conditionalFormatting>
  <conditionalFormatting sqref="EY1:EY4 EY90:EY1048576">
    <cfRule type="containsText" dxfId="0" priority="15082" operator="between" text=" ">
      <formula>NOT(ISERROR(SEARCH(" ",EY1)))</formula>
    </cfRule>
    <cfRule type="containsText" dxfId="1" priority="15083" operator="between" text=" ">
      <formula>NOT(ISERROR(SEARCH(" ",EY1)))</formula>
    </cfRule>
  </conditionalFormatting>
  <conditionalFormatting sqref="HQ8:HU10 HU4:HV4 HU1:HV1 HY1:HZ1 IB1:IC3 IE1:IF3 IH1:II3 IK1:IL3 IN1:IO3 IQ1:IR3 IT1:IU3 IW1:IX3 IZ1:JA3 JC1:JD3 JF1:JG3 JI1:JJ3 JL1:JM3 JO1:JP3 JR1:JS3 JU1:JV3 JX1:JY3 KA1:KB3 HU5:HU7 KE4 KD1:KE2 HR11:HU12">
    <cfRule type="containsText" dxfId="0" priority="14786" operator="between" text=" ">
      <formula>NOT(ISERROR(SEARCH(" ",HQ1)))</formula>
    </cfRule>
    <cfRule type="containsText" dxfId="1" priority="14787" operator="between" text=" ">
      <formula>NOT(ISERROR(SEARCH(" ",HQ1)))</formula>
    </cfRule>
  </conditionalFormatting>
  <conditionalFormatting sqref="LG1:LG2 LG4">
    <cfRule type="containsText" dxfId="0" priority="6229" operator="between" text=" ">
      <formula>NOT(ISERROR(SEARCH(" ",LG1)))</formula>
    </cfRule>
    <cfRule type="containsText" dxfId="1" priority="6230" operator="between" text=" ">
      <formula>NOT(ISERROR(SEARCH(" ",LG1)))</formula>
    </cfRule>
  </conditionalFormatting>
  <conditionalFormatting sqref="LH4:LI4 LH1:LI2">
    <cfRule type="containsText" dxfId="0" priority="5001" operator="between" text=" ">
      <formula>NOT(ISERROR(SEARCH(" ",LH1)))</formula>
    </cfRule>
    <cfRule type="containsText" dxfId="1" priority="5002" operator="between" text=" ">
      <formula>NOT(ISERROR(SEARCH(" ",LH1)))</formula>
    </cfRule>
  </conditionalFormatting>
  <conditionalFormatting sqref="LM90:LN1048576 MR4 LM1:LN4">
    <cfRule type="containsText" dxfId="0" priority="536" operator="between" text=" ">
      <formula>NOT(ISERROR(SEARCH(" ",LM1)))</formula>
    </cfRule>
    <cfRule type="containsText" dxfId="1" priority="537" operator="between" text=" ">
      <formula>NOT(ISERROR(SEARCH(" ",LM1)))</formula>
    </cfRule>
  </conditionalFormatting>
  <conditionalFormatting sqref="A20:A23 A27 B31:B35 A24:B26 A53:A58 A18:B19 B15 A13:B14 A15:A17 AS28:AS31 AN31:AR31 T27:T30 AQ29:AR29 H32:H41 D32:E41 A31:A43 AD31:AD41 AN32:AS41 N31:P41 S31:T41 A45:A49 AP27 AR27:AS27 N13:P26 AD13:AD27 S13:T26 AN13:AS26 AX15:AX17 BQ31:BS31 CA3:CC3 BZ2:CC2 BZ4:CC4 BG41:BJ41 AZ42:AZ52 BA33:BA40 AX33:AY40 AY31:BA31 AX41:AZ41 BJ32:BJ40 BC31:BC41 AX18:BA24 AX32:BA32 BA25:BA26 BQ18:BQ19 AX13 BT31:BV40 CR90:CS90 CJ90:CO1048576 BJ3 BQ24:BR26 AX25:AY26 BE27:BF27 AX14:BA14 BA15:BA17 BA13 BQ14 EK53:FF58 LJ90:LL1048576 EK60:FF60 EL18:EL22 EM31:FF42 EK31:EK42 EB17:EG19 DZ31:DZ43 HP31:HU43 EK43:FF43 DU90:DW1048576 EA31 DZ20:DZ23 HP53:HU58 EI31:EJ31 EI26:EZ27 KE18:LF27 DZ15:DZ17 HP13:HU27 FA13:FF27 KE31:LF43 KE53:KE58 DZ53:DZ58 DZ45:DZ49 EM18:EZ19 EI18:EK19 KE15:KE17 EI14:EZ14 EA15:EG15 EH15:EZ17 KF15:LC16 KE13:LC14 DZ60 HP60:HU60 KE60 DU4 EW90:EW1048576 KE45:KE49 EK45:FF49 HP45:HU49 KF45:LF46 CU90:CU1048576 BC13:BC26 BF13:BI13 BE14:BI26 BE31:BI40 OW90:OW1048576 PV90:XFD1048576 CQ91:CS1048576 LF13:LF16">
    <cfRule type="containsText" dxfId="0" priority="14854" operator="between" text=" ">
      <formula>NOT(ISERROR(SEARCH(" ",A2)))</formula>
    </cfRule>
    <cfRule type="containsText" dxfId="1" priority="14855" operator="between" text=" ">
      <formula>NOT(ISERROR(SEARCH(" ",A2)))</formula>
    </cfRule>
  </conditionalFormatting>
  <conditionalFormatting sqref="I2 K2">
    <cfRule type="containsText" dxfId="0" priority="15033" operator="between" text=" ">
      <formula>NOT(ISERROR(SEARCH(" ",I2)))</formula>
    </cfRule>
    <cfRule type="containsText" dxfId="1" priority="15034" operator="between" text=" ">
      <formula>NOT(ISERROR(SEARCH(" ",I2)))</formula>
    </cfRule>
  </conditionalFormatting>
  <conditionalFormatting sqref="BQ16:BQ17 BQ36:BQ40 BQ90:BQ1048576 BQ20:BQ22 BQ2:BQ11 BQ33:BQ34">
    <cfRule type="containsText" dxfId="0" priority="14888" operator="between" text=" ">
      <formula>NOT(ISERROR(SEARCH(" ",BQ2)))</formula>
    </cfRule>
    <cfRule type="containsText" dxfId="1" priority="14889" operator="between" text=" ">
      <formula>NOT(ISERROR(SEARCH(" ",BQ2)))</formula>
    </cfRule>
  </conditionalFormatting>
  <conditionalFormatting sqref="BU4:BV4 BR38:BR40 BR90:BV1048576 BR20 BR10:BR11 BR22 BU3 BR5:BR8 BR3:BT4 BR2 BR36 BR33:BR34 BT5:BV12 BX90:BX1048576 BX4">
    <cfRule type="containsText" dxfId="0" priority="15149" operator="between" text=" ">
      <formula>NOT(ISERROR(SEARCH(" ",BR2)))</formula>
    </cfRule>
    <cfRule type="containsText" dxfId="1" priority="15150" operator="between" text=" ">
      <formula>NOT(ISERROR(SEARCH(" ",BR2)))</formula>
    </cfRule>
  </conditionalFormatting>
  <conditionalFormatting sqref="CJ2:CN2 CQ2:CS2">
    <cfRule type="containsText" dxfId="0" priority="11097" operator="between" text=" ">
      <formula>NOT(ISERROR(SEARCH(" ",CJ2)))</formula>
    </cfRule>
    <cfRule type="containsText" dxfId="1" priority="11098" operator="between" text=" ">
      <formula>NOT(ISERROR(SEARCH(" ",CJ2)))</formula>
    </cfRule>
  </conditionalFormatting>
  <conditionalFormatting sqref="FF2:FK3">
    <cfRule type="containsText" dxfId="0" priority="15205" operator="between" text=" ">
      <formula>NOT(ISERROR(SEARCH(" ",FF2)))</formula>
    </cfRule>
    <cfRule type="containsText" dxfId="1" priority="15206" operator="between" text=" ">
      <formula>NOT(ISERROR(SEARCH(" ",FF2)))</formula>
    </cfRule>
  </conditionalFormatting>
  <conditionalFormatting sqref="HU2:HZ3 HQ90:HZ1048576">
    <cfRule type="containsText" dxfId="0" priority="14788" operator="between" text=" ">
      <formula>NOT(ISERROR(SEARCH(" ",HQ2)))</formula>
    </cfRule>
    <cfRule type="containsText" dxfId="1" priority="14789" operator="between" text=" ">
      <formula>NOT(ISERROR(SEARCH(" ",HQ2)))</formula>
    </cfRule>
  </conditionalFormatting>
  <conditionalFormatting sqref="BG4:BG12 BC45:BC49 BG45:BG48 BC3:BC12 BC58 BC60 BG60 BG58 BC90:BC1048576 BG53:BG56 BG90:BG1048576 BG43 BC53:BC56 BC43">
    <cfRule type="containsText" dxfId="0" priority="15181" operator="between" text=" ">
      <formula>NOT(ISERROR(SEARCH(" ",BC3)))</formula>
    </cfRule>
    <cfRule type="containsText" dxfId="1" priority="15182" operator="between" text=" ">
      <formula>NOT(ISERROR(SEARCH(" ",BC3)))</formula>
    </cfRule>
  </conditionalFormatting>
  <conditionalFormatting sqref="BD4:BF5 BE45:BF49 BD3 BE60:BF60 BE53:BF58 BE43:BF43 BF12 BE6:BF11 BD6:BD61 BD67:BD89">
    <cfRule type="containsText" dxfId="0" priority="15155" operator="between" text=" ">
      <formula>NOT(ISERROR(SEARCH(" ",BD3)))</formula>
    </cfRule>
    <cfRule type="containsText" dxfId="1" priority="15156" operator="between" text=" ">
      <formula>NOT(ISERROR(SEARCH(" ",BD3)))</formula>
    </cfRule>
  </conditionalFormatting>
  <conditionalFormatting sqref="BH3:BI4">
    <cfRule type="containsText" dxfId="0" priority="15165" operator="between" text=" ">
      <formula>NOT(ISERROR(SEARCH(" ",BH3)))</formula>
    </cfRule>
    <cfRule type="containsText" dxfId="1" priority="15166" operator="between" text=" ">
      <formula>NOT(ISERROR(SEARCH(" ",BH3)))</formula>
    </cfRule>
  </conditionalFormatting>
  <conditionalFormatting sqref="BV3 BX3">
    <cfRule type="containsText" dxfId="0" priority="13902" operator="between" text=" ">
      <formula>NOT(ISERROR(SEARCH(" ",BV3)))</formula>
    </cfRule>
    <cfRule type="containsText" dxfId="1" priority="13903" operator="between" text=" ">
      <formula>NOT(ISERROR(SEARCH(" ",BV3)))</formula>
    </cfRule>
  </conditionalFormatting>
  <conditionalFormatting sqref="KD3:KE3 KE5:KE12 KD90:KE1048576">
    <cfRule type="containsText" dxfId="0" priority="14790" operator="between" text=" ">
      <formula>NOT(ISERROR(SEARCH(" ",KD3)))</formula>
    </cfRule>
    <cfRule type="containsText" dxfId="1" priority="14791" operator="between" text=" ">
      <formula>NOT(ISERROR(SEARCH(" ",KD3)))</formula>
    </cfRule>
  </conditionalFormatting>
  <conditionalFormatting sqref="LH3:LI3 LH5:LI12">
    <cfRule type="containsText" dxfId="0" priority="5005" operator="between" text=" ">
      <formula>NOT(ISERROR(SEARCH(" ",LH3)))</formula>
    </cfRule>
    <cfRule type="containsText" dxfId="1" priority="5006" operator="between" text=" ">
      <formula>NOT(ISERROR(SEARCH(" ",LH3)))</formula>
    </cfRule>
  </conditionalFormatting>
  <conditionalFormatting sqref="PE3 PE90:PE1048576">
    <cfRule type="containsText" dxfId="0" priority="142" operator="between" text=" ">
      <formula>NOT(ISERROR(SEARCH(" ",PE3)))</formula>
    </cfRule>
    <cfRule type="containsText" dxfId="1" priority="143" operator="between" text=" ">
      <formula>NOT(ISERROR(SEARCH(" ",PE3)))</formula>
    </cfRule>
  </conditionalFormatting>
  <conditionalFormatting sqref="BW90:BW1048576 BW4:BW76">
    <cfRule type="containsText" dxfId="0" priority="4149" operator="between" text=" ">
      <formula>NOT(ISERROR(SEARCH(" ",BW4)))</formula>
    </cfRule>
    <cfRule type="containsText" dxfId="1" priority="4150" operator="between" text=" ">
      <formula>NOT(ISERROR(SEARCH(" ",BW4)))</formula>
    </cfRule>
  </conditionalFormatting>
  <conditionalFormatting sqref="CG61 FM4 CG46:CG48 CG53:CG54 CG69:CG70 CG72:CG73 CG57:CG58 CG41:CG43 CH41:CH89">
    <cfRule type="containsText" dxfId="0" priority="15017" operator="between" text=" ">
      <formula>NOT(ISERROR(SEARCH(" ",CG4)))</formula>
    </cfRule>
  </conditionalFormatting>
  <conditionalFormatting sqref="CJ4:CN4 CR4:CS4">
    <cfRule type="containsText" dxfId="0" priority="11101" operator="between" text=" ">
      <formula>NOT(ISERROR(SEARCH(" ",CJ4)))</formula>
    </cfRule>
    <cfRule type="containsText" dxfId="1" priority="11102" operator="between" text=" ">
      <formula>NOT(ISERROR(SEARCH(" ",CJ4)))</formula>
    </cfRule>
  </conditionalFormatting>
  <conditionalFormatting sqref="CJ49:CN49 CR49 CJ60:CN60 CR60 DV4 DW58 DW38:DW40">
    <cfRule type="containsText" dxfId="0" priority="13896" operator="between" text=" ">
      <formula>NOT(ISERROR(SEARCH(" ",CJ4)))</formula>
    </cfRule>
    <cfRule type="containsText" dxfId="1" priority="13897" operator="between" text=" ">
      <formula>NOT(ISERROR(SEARCH(" ",CJ4)))</formula>
    </cfRule>
  </conditionalFormatting>
  <conditionalFormatting sqref="DX90:DX1048576 DX4">
    <cfRule type="cellIs" dxfId="3" priority="15235" operator="equal">
      <formula>"是"</formula>
    </cfRule>
    <cfRule type="cellIs" dxfId="2" priority="15236" operator="equal">
      <formula>"否"</formula>
    </cfRule>
  </conditionalFormatting>
  <conditionalFormatting sqref="ET4 EV4 EX4">
    <cfRule type="containsText" dxfId="0" priority="15086" operator="between" text=" ">
      <formula>NOT(ISERROR(SEARCH(" ",ET4)))</formula>
    </cfRule>
    <cfRule type="containsText" dxfId="1" priority="15087" operator="between" text=" ">
      <formula>NOT(ISERROR(SEARCH(" ",ET4)))</formula>
    </cfRule>
  </conditionalFormatting>
  <conditionalFormatting sqref="FH4:FK4 FN4 FQ4 FT4 FW4 FZ4 GC4 GF4 GI4 GL4 GO4 GR4 GU4 GX4 HA4 HD4 HG4 HJ4 HM4">
    <cfRule type="containsText" dxfId="0" priority="15019" operator="between" text=" ">
      <formula>NOT(ISERROR(SEARCH(" ",FH4)))</formula>
    </cfRule>
  </conditionalFormatting>
  <conditionalFormatting sqref="FJ4:FJ12 FJ60">
    <cfRule type="cellIs" dxfId="2" priority="15018" operator="greaterThan">
      <formula>1</formula>
    </cfRule>
  </conditionalFormatting>
  <conditionalFormatting sqref="FL4 LD13:LE13 LE14:LE15 LD14">
    <cfRule type="containsText" dxfId="0" priority="14992" operator="between" text=" ">
      <formula>NOT(ISERROR(SEARCH(" ",FL4)))</formula>
    </cfRule>
  </conditionalFormatting>
  <conditionalFormatting sqref="FM4 FP4 FS4 FV4 FY4 GB4 GE4 GH4 GK4 GN4 GQ4 GT4 GW4 GZ4 HC4 HF4 HI4 HL4">
    <cfRule type="cellIs" dxfId="2" priority="15016" operator="greaterThan">
      <formula>1</formula>
    </cfRule>
  </conditionalFormatting>
  <conditionalFormatting sqref="HW4:HZ4 IC4 IF4 II4 IL4 IO4 IR4 IU4 IX4 JA4 JD4 JG4 JJ4 JM4 JP4 JS4 JV4 JY4 KB4">
    <cfRule type="containsText" dxfId="0" priority="14783" operator="between" text=" ">
      <formula>NOT(ISERROR(SEARCH(" ",HW4)))</formula>
    </cfRule>
  </conditionalFormatting>
  <conditionalFormatting sqref="HY4:HY12 HY60">
    <cfRule type="cellIs" dxfId="2" priority="14782" operator="greaterThan">
      <formula>1</formula>
    </cfRule>
  </conditionalFormatting>
  <conditionalFormatting sqref="IB4 IE4 IH4 IK4 IN4 IQ4 IT4 IW4 IZ4 JC4 JF4 JI4 JL4 JO4 JR4 JU4 JX4 KA4">
    <cfRule type="cellIs" dxfId="2" priority="14780" operator="greaterThan">
      <formula>1</formula>
    </cfRule>
  </conditionalFormatting>
  <conditionalFormatting sqref="LJ4 LL4">
    <cfRule type="containsText" dxfId="0" priority="637" operator="between" text=" ">
      <formula>NOT(ISERROR(SEARCH(" ",LJ4)))</formula>
    </cfRule>
  </conditionalFormatting>
  <conditionalFormatting sqref="B5:B12 B41 B43 B53:B58 B45:B49">
    <cfRule type="cellIs" dxfId="2" priority="15050" operator="equal">
      <formula>" "</formula>
    </cfRule>
  </conditionalFormatting>
  <conditionalFormatting sqref="C5:E25 C27:E27 I27 C29:E31">
    <cfRule type="containsText" dxfId="0" priority="13866" operator="between" text=" ">
      <formula>NOT(ISERROR(SEARCH(" ",C5)))</formula>
    </cfRule>
    <cfRule type="containsText" dxfId="1" priority="13867" operator="between" text=" ">
      <formula>NOT(ISERROR(SEARCH(" ",C5)))</formula>
    </cfRule>
  </conditionalFormatting>
  <conditionalFormatting sqref="G29 G5:G25">
    <cfRule type="containsText" dxfId="0" priority="13856" operator="between" text=" ">
      <formula>NOT(ISERROR(SEARCH(" ",G5)))</formula>
    </cfRule>
    <cfRule type="containsText" dxfId="1" priority="13857" operator="between" text=" ">
      <formula>NOT(ISERROR(SEARCH(" ",G5)))</formula>
    </cfRule>
  </conditionalFormatting>
  <conditionalFormatting sqref="H27 H5:H25 H29:H31">
    <cfRule type="containsText" dxfId="0" priority="13864" operator="between" text=" ">
      <formula>NOT(ISERROR(SEARCH(" ",H5)))</formula>
    </cfRule>
    <cfRule type="containsText" dxfId="1" priority="13865" operator="between" text=" ">
      <formula>NOT(ISERROR(SEARCH(" ",H5)))</formula>
    </cfRule>
  </conditionalFormatting>
  <conditionalFormatting sqref="S5:T12 N5:P12 S43:T43 S53:T56 N43:P43 N53:P56 N58:P58 S60:T60 S58:T58 N60:P60 N45:P48 S45:T49">
    <cfRule type="containsText" dxfId="0" priority="15203" operator="between" text=" ">
      <formula>NOT(ISERROR(SEARCH(" ",N5)))</formula>
    </cfRule>
    <cfRule type="containsText" dxfId="1" priority="15204" operator="between" text=" ">
      <formula>NOT(ISERROR(SEARCH(" ",N5)))</formula>
    </cfRule>
  </conditionalFormatting>
  <conditionalFormatting sqref="X53:X56 X43 X58 X60 X45:X49 X31:X41 X5:X28">
    <cfRule type="colorScale" priority="15251">
      <colorScale>
        <cfvo type="min"/>
        <cfvo type="max"/>
        <color rgb="FFFCFCFF"/>
        <color rgb="FF63BE7B"/>
      </colorScale>
    </cfRule>
    <cfRule type="colorScale" priority="15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W29 AE13:AE25 AE83:AE85 AE80:AE81 AE68:AE73 AG65 AE5 AG45:AG46 AG48:AG49 AG60 AG58 AG6:AG25 AG31:AG43 AE31:AE42 AG53:AG56 AG5:AI5 AG68:AG73 AG80:AG81 AG83:AG85">
    <cfRule type="cellIs" dxfId="2" priority="14635" operator="greaterThan">
      <formula>1</formula>
    </cfRule>
    <cfRule type="containsText" dxfId="0" priority="14636" operator="between" text=" ">
      <formula>NOT(ISERROR(SEARCH(" ",AE5)))</formula>
    </cfRule>
    <cfRule type="containsText" dxfId="1" priority="14637" operator="between" text=" ">
      <formula>NOT(ISERROR(SEARCH(" ",AE5)))</formula>
    </cfRule>
  </conditionalFormatting>
  <conditionalFormatting sqref="AF87:AF89 AF83:AF85 AF80:AF81 AF76:AF77 AF68:AF73 AF45:AF46 AF5:AF25 AF48:AF50 AF30:AF43 AF52:AF66">
    <cfRule type="cellIs" dxfId="4" priority="688" operator="equal">
      <formula>0</formula>
    </cfRule>
  </conditionalFormatting>
  <conditionalFormatting sqref="AF65 AF45:AF46 AF48:AF49 AF60 AF58 AF31:AF43 AF53:AF56 AF5:AF25 AF68:AF73 AF80:AF81 AF83:AF85">
    <cfRule type="cellIs" dxfId="2" priority="703" operator="greaterThan">
      <formula>1</formula>
    </cfRule>
    <cfRule type="containsText" dxfId="0" priority="704" operator="between" text=" ">
      <formula>NOT(ISERROR(SEARCH(" ",AF5)))</formula>
    </cfRule>
    <cfRule type="containsText" dxfId="1" priority="705" operator="between" text=" ">
      <formula>NOT(ISERROR(SEARCH(" ",AF5)))</formula>
    </cfRule>
  </conditionalFormatting>
  <conditionalFormatting sqref="AF80:AF81 AF65 AF45:AF46 AF5:AF25 AF48:AF49 AF60 AF58 AF31:AF43 AF83:AF85 AF68:AF73 AF53:AF56">
    <cfRule type="cellIs" dxfId="2" priority="689" operator="equal">
      <formula>0</formula>
    </cfRule>
  </conditionalFormatting>
  <conditionalFormatting sqref="AN28:AR28 AG88:AI89 AG87 AG83:AG85 AG80:AG81 AG76:AG77 AG68:AG73 AG5:AI5 AG45:AG46 AG6:AG25 AG48:AG50 AG30:AG43 AG52:AG66">
    <cfRule type="cellIs" dxfId="4" priority="9372" operator="equal">
      <formula>0</formula>
    </cfRule>
  </conditionalFormatting>
  <conditionalFormatting sqref="EL50 AG80:AG81 AG65 AG5:AI5 AG45:AG46 AG6:AG25 AG48:AG49 AG60 AG58 AG31:AG43 AG83:AG85 AG68:AG73 AG53:AG56">
    <cfRule type="cellIs" dxfId="2" priority="13125" operator="equal">
      <formula>0</formula>
    </cfRule>
  </conditionalFormatting>
  <conditionalFormatting sqref="AN5:AT5 AR27:AS27 AP27 AN43:AS43 AR57:AS57 AQ58:AS58 AN54 AN58:AO58 AN55:AO56 AP53:AP58 AN53:AO53 AN60:AP60 AN45:AS49 AN32:AS41 AQ29:AR29 AJ18:AL31 AG26:AG28 AN31:AR31 AS28:AS31 AV5:AV58 AN6:AS26 AI48:AI49 AI18:AI27 AI13:AL17 AI31:AI40 AI46 AI60 AI58 AI53:AI56 AI43 AI6:AI12 AH6:AH76 AQ53:AS56 AT6:AT76">
    <cfRule type="cellIs" dxfId="4" priority="15070" operator="equal">
      <formula>0</formula>
    </cfRule>
  </conditionalFormatting>
  <conditionalFormatting sqref="AJ5:AJ12 AJ46:AL46 AJ32:AL40">
    <cfRule type="cellIs" dxfId="4" priority="13944" operator="equal">
      <formula>0</formula>
    </cfRule>
    <cfRule type="cellIs" dxfId="2" priority="13945" operator="equal">
      <formula>0</formula>
    </cfRule>
    <cfRule type="cellIs" dxfId="2" priority="13946" operator="greaterThan">
      <formula>1</formula>
    </cfRule>
    <cfRule type="containsText" dxfId="0" priority="13947" operator="between" text=" ">
      <formula>NOT(ISERROR(SEARCH(" ",AJ5)))</formula>
    </cfRule>
    <cfRule type="containsText" dxfId="1" priority="13948" operator="between" text=" ">
      <formula>NOT(ISERROR(SEARCH(" ",AJ5)))</formula>
    </cfRule>
  </conditionalFormatting>
  <conditionalFormatting sqref="AU39 AU5 AU53:AU58 AU45:AU49 AU41:AU43 AU7 AU9 AU11 AU13 AU15 AU17 AU19 AU21 AU23 AU25 AU27 AU29 AU31 AU33 AU35 AU37">
    <cfRule type="containsText" dxfId="0" priority="9120" operator="between" text=" ">
      <formula>NOT(ISERROR(SEARCH(" ",AU5)))</formula>
    </cfRule>
    <cfRule type="containsText" dxfId="1" priority="9121" operator="between" text=" ">
      <formula>NOT(ISERROR(SEARCH(" ",AU5)))</formula>
    </cfRule>
  </conditionalFormatting>
  <conditionalFormatting sqref="AU5 AU53:AU58 AU45:AU49 AU41:AU43 AU7 AU9 AU11 AU13 AU15 AU17 AU19 AU21 AU23 AU25 AU27 AU29 AU31 AU33 AU35 AU37 AU39">
    <cfRule type="cellIs" dxfId="4" priority="9119" operator="equal">
      <formula>0</formula>
    </cfRule>
  </conditionalFormatting>
  <conditionalFormatting sqref="AW5:AW12 AW90:AW1048576 AW58 AW60 AW53:AW56 AW47:AW49">
    <cfRule type="cellIs" dxfId="2" priority="15172" operator="greaterThan">
      <formula>1</formula>
    </cfRule>
    <cfRule type="containsText" dxfId="0" priority="15173" operator="between" text=" ">
      <formula>NOT(ISERROR(SEARCH(" ",AW5)))</formula>
    </cfRule>
    <cfRule type="containsText" dxfId="1" priority="15174" operator="between" text=" ">
      <formula>NOT(ISERROR(SEARCH(" ",AW5)))</formula>
    </cfRule>
  </conditionalFormatting>
  <conditionalFormatting sqref="BH5:BI12 BH45:BH48 BH60:BI60 BH53:BI56 BH58:BI58 BH43:BI43 BI48:BI49 BI46">
    <cfRule type="containsText" dxfId="0" priority="15163" operator="between" text=" ">
      <formula>NOT(ISERROR(SEARCH(" ",BH5)))</formula>
    </cfRule>
    <cfRule type="containsText" dxfId="1" priority="15164" operator="between" text=" ">
      <formula>NOT(ISERROR(SEARCH(" ",BH5)))</formula>
    </cfRule>
  </conditionalFormatting>
  <conditionalFormatting sqref="BL5:BM5 BL6:BL26 BL60 BL58 BL43 BM6:BM76">
    <cfRule type="containsText" dxfId="0" priority="15187" operator="between" text=" ">
      <formula>NOT(ISERROR(SEARCH(" ",BL5)))</formula>
    </cfRule>
    <cfRule type="containsText" dxfId="1" priority="15188" operator="between" text=" ">
      <formula>NOT(ISERROR(SEARCH(" ",BL5)))</formula>
    </cfRule>
  </conditionalFormatting>
  <conditionalFormatting sqref="CA5:CD40 CF5:CH40 CA62:CD66 CG66 CF62:CG64">
    <cfRule type="cellIs" dxfId="2" priority="1505" operator="equal">
      <formula>1</formula>
    </cfRule>
  </conditionalFormatting>
  <conditionalFormatting sqref="CE62:CE63 CE5:CE40 CE66">
    <cfRule type="cellIs" dxfId="2" priority="1062" operator="equal">
      <formula>1</formula>
    </cfRule>
  </conditionalFormatting>
  <conditionalFormatting sqref="CJ29:CL31 CJ5:CL27 CM5:CO12 DV58 DU6:DU76 CQ5:CS6 DU5:DV5 DV38:DV40 DV62:DV66 CQ7:CR12 CU5:CU88">
    <cfRule type="cellIs" dxfId="2" priority="13876" operator="equal">
      <formula>1</formula>
    </cfRule>
  </conditionalFormatting>
  <conditionalFormatting sqref="DB41 CW52:CY52 CV5:DA41 CW42:CZ51 DA42:DA89 CV42:CV89">
    <cfRule type="cellIs" dxfId="2" priority="976" operator="equal">
      <formula>1</formula>
    </cfRule>
  </conditionalFormatting>
  <conditionalFormatting sqref="DB51:DE51 DB42:DD48 DB49:DE49 DB52:DD52 DE42:DE47 DC41:DE41 DB53:DE54 DE55 DB56:DE73 DE74:DE75 DB5:DE40 DB50:DD50">
    <cfRule type="cellIs" dxfId="2" priority="973" operator="equal">
      <formula>1</formula>
    </cfRule>
  </conditionalFormatting>
  <conditionalFormatting sqref="DG63 DK5:DK89 DF5:DF89">
    <cfRule type="cellIs" dxfId="2" priority="986" operator="equal">
      <formula>1</formula>
    </cfRule>
  </conditionalFormatting>
  <conditionalFormatting sqref="DG5:DJ40 DG43:DJ43 DH63:DJ63 DG64:DJ68 DJ76 DJ69:DJ70 DJ59:DJ61 DG62:DJ62 DJ55:DJ56 DG57:DJ58 DJ53 DG54:DJ54 DJ49 DG50:DJ52 DJ72:DJ73 DG46:DJ47">
    <cfRule type="cellIs" dxfId="2" priority="970" operator="equal">
      <formula>1</formula>
    </cfRule>
  </conditionalFormatting>
  <conditionalFormatting sqref="DL5:DO41 DL74:DO74 DO71:DO73 DL56:DO62 DL52:DO54 DO42 DL49:DO49 DO55 DL46:DO46 DL64:DO64 DO63 DL67:DO67 DO65:DO66 DL70:DO70 DL76:DO76 DM75:DO75 DO44:DO45 DO47:DO48 DO50:DO51">
    <cfRule type="cellIs" dxfId="2" priority="967" operator="equal">
      <formula>1</formula>
    </cfRule>
  </conditionalFormatting>
  <conditionalFormatting sqref="DQ5:DT41 DQ49:DS49 DT72 DQ52:DT52 DQ57:DT58 DQ74:DS76 DQ65:DS66 DQ64:DT64 DQ63:DS63 DQ62:DT62 DQ59:DS61 DQ56:DS56 DQ54:DT54 DQ53:DS53 DQ46:DT46 DQ45:DS45 DQ69:DS70">
    <cfRule type="cellIs" dxfId="2" priority="862" operator="equal">
      <formula>1</formula>
    </cfRule>
  </conditionalFormatting>
  <conditionalFormatting sqref="FG53:FG58 FG5:FG27 FG60 FG45:FG49 FG31:FG43">
    <cfRule type="cellIs" dxfId="2" priority="15253" operator="greaterThan">
      <formula>1</formula>
    </cfRule>
    <cfRule type="colorScale" priority="15254">
      <colorScale>
        <cfvo type="min"/>
        <cfvo type="max"/>
        <color rgb="FFFCFCFF"/>
        <color rgb="FF63BE7B"/>
      </colorScale>
    </cfRule>
    <cfRule type="colorScale" priority="152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3:FH58 FH5:FH27 FH60 FH45:FH49 FH29:FH43">
    <cfRule type="colorScale" priority="14892">
      <colorScale>
        <cfvo type="min"/>
        <cfvo type="max"/>
        <color rgb="FFFCFCFF"/>
        <color rgb="FF63BE7B"/>
      </colorScale>
    </cfRule>
    <cfRule type="colorScale" priority="148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53:FJ57 FI5:FJ27 FI60:FJ60 FI58 FI45:FJ49 FI31:FJ43">
    <cfRule type="colorScale" priority="15256">
      <colorScale>
        <cfvo type="min"/>
        <cfvo type="max"/>
        <color rgb="FFFCFCFF"/>
        <color rgb="FF63BE7B"/>
      </colorScale>
    </cfRule>
    <cfRule type="colorScale" priority="152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53:FK58 FK5:FK27 FK60 FK45:FK49 FK31:FK43">
    <cfRule type="colorScale" priority="15258">
      <colorScale>
        <cfvo type="min"/>
        <cfvo type="max"/>
        <color rgb="FFFCFCFF"/>
        <color rgb="FF63BE7B"/>
      </colorScale>
    </cfRule>
    <cfRule type="colorScale" priority="15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53:FM57 FM5:FM27 FM60 FM45:FM49 FM31:FM43">
    <cfRule type="cellIs" dxfId="2" priority="15260" operator="greaterThan">
      <formula>1</formula>
    </cfRule>
    <cfRule type="colorScale" priority="15261">
      <colorScale>
        <cfvo type="min"/>
        <cfvo type="max"/>
        <color rgb="FFFCFCFF"/>
        <color rgb="FF63BE7B"/>
      </colorScale>
    </cfRule>
    <cfRule type="colorScale" priority="15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53:FN58 FN5:FN27 FN60 FN45:FN49 FN31:FN43">
    <cfRule type="colorScale" priority="15263">
      <colorScale>
        <cfvo type="min"/>
        <cfvo type="max"/>
        <color rgb="FFFCFCFF"/>
        <color rgb="FF63BE7B"/>
      </colorScale>
    </cfRule>
    <cfRule type="colorScale" priority="152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53:FP57 FP5:FP27 FP60 FP45:FP49 FP31:FP43">
    <cfRule type="cellIs" dxfId="2" priority="15265" operator="greaterThan">
      <formula>1</formula>
    </cfRule>
    <cfRule type="colorScale" priority="15266">
      <colorScale>
        <cfvo type="min"/>
        <cfvo type="max"/>
        <color rgb="FFFCFCFF"/>
        <color rgb="FF63BE7B"/>
      </colorScale>
    </cfRule>
    <cfRule type="colorScale" priority="152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53:FQ58 FQ5:FQ27 FQ60 FQ45:FQ49 FQ31:FQ43">
    <cfRule type="colorScale" priority="15268">
      <colorScale>
        <cfvo type="min"/>
        <cfvo type="max"/>
        <color rgb="FFFCFCFF"/>
        <color rgb="FF63BE7B"/>
      </colorScale>
    </cfRule>
    <cfRule type="colorScale" priority="152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53:FR58 FR5:FR27 FR60 FR45:FR49 FR31:FR43">
    <cfRule type="colorScale" priority="15270">
      <colorScale>
        <cfvo type="min"/>
        <cfvo type="max"/>
        <color rgb="FFFCFCFF"/>
        <color rgb="FF63BE7B"/>
      </colorScale>
    </cfRule>
    <cfRule type="colorScale" priority="15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53:FS57 FS5:FS27 FS60 FS45:FS49 FS31:FS43">
    <cfRule type="cellIs" dxfId="2" priority="15272" operator="greaterThan">
      <formula>1</formula>
    </cfRule>
    <cfRule type="colorScale" priority="15273">
      <colorScale>
        <cfvo type="min"/>
        <cfvo type="max"/>
        <color rgb="FFFCFCFF"/>
        <color rgb="FF63BE7B"/>
      </colorScale>
    </cfRule>
    <cfRule type="colorScale" priority="152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53:FT58 FT5:FT27 FT60 FT45:FT49 FT31:FT43">
    <cfRule type="colorScale" priority="15275">
      <colorScale>
        <cfvo type="min"/>
        <cfvo type="max"/>
        <color rgb="FFFCFCFF"/>
        <color rgb="FF63BE7B"/>
      </colorScale>
    </cfRule>
    <cfRule type="colorScale" priority="152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53:FU58 FU5:FU27 FU60 FU45:FU49 FU31:FU43">
    <cfRule type="colorScale" priority="15277">
      <colorScale>
        <cfvo type="min"/>
        <cfvo type="max"/>
        <color rgb="FFFCFCFF"/>
        <color rgb="FF63BE7B"/>
      </colorScale>
    </cfRule>
    <cfRule type="colorScale" priority="152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53:FV57 FV5:FV27 FV60 FV45:FV49 FV31:FV43">
    <cfRule type="cellIs" dxfId="2" priority="15279" operator="greaterThan">
      <formula>1</formula>
    </cfRule>
    <cfRule type="colorScale" priority="15280">
      <colorScale>
        <cfvo type="min"/>
        <cfvo type="max"/>
        <color rgb="FFFCFCFF"/>
        <color rgb="FF63BE7B"/>
      </colorScale>
    </cfRule>
    <cfRule type="colorScale" priority="152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53:FW58 FW5:FW27 FW60 FW45:FW49 FW31:FW43">
    <cfRule type="colorScale" priority="15282">
      <colorScale>
        <cfvo type="min"/>
        <cfvo type="max"/>
        <color rgb="FFFCFCFF"/>
        <color rgb="FF63BE7B"/>
      </colorScale>
    </cfRule>
    <cfRule type="colorScale" priority="152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53:FX58 FX5:FX27 FX60 FX45:FX49 FX31:FX43">
    <cfRule type="colorScale" priority="15284">
      <colorScale>
        <cfvo type="min"/>
        <cfvo type="max"/>
        <color rgb="FFFCFCFF"/>
        <color rgb="FF63BE7B"/>
      </colorScale>
    </cfRule>
    <cfRule type="colorScale" priority="152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53:FY57 FY5:FY27 FY60 FY45:FY49 FY31:FY43">
    <cfRule type="cellIs" dxfId="2" priority="15286" operator="greaterThan">
      <formula>1</formula>
    </cfRule>
    <cfRule type="colorScale" priority="15287">
      <colorScale>
        <cfvo type="min"/>
        <cfvo type="max"/>
        <color rgb="FFFCFCFF"/>
        <color rgb="FF63BE7B"/>
      </colorScale>
    </cfRule>
    <cfRule type="colorScale" priority="152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53:FZ58 FZ5:FZ27 FZ60 FZ45:FZ49 FZ31:FZ43">
    <cfRule type="colorScale" priority="15289">
      <colorScale>
        <cfvo type="min"/>
        <cfvo type="max"/>
        <color rgb="FFFCFCFF"/>
        <color rgb="FF63BE7B"/>
      </colorScale>
    </cfRule>
    <cfRule type="colorScale" priority="152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53:GA58 GA5:GA27 GA60 GA45:GA49 GA31:GA43">
    <cfRule type="colorScale" priority="15291">
      <colorScale>
        <cfvo type="min"/>
        <cfvo type="max"/>
        <color rgb="FFFCFCFF"/>
        <color rgb="FF63BE7B"/>
      </colorScale>
    </cfRule>
    <cfRule type="colorScale" priority="15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53:GB57 GB5:GB27 GB60 GB45:GB49 GB31:GB43">
    <cfRule type="cellIs" dxfId="2" priority="15293" operator="greaterThan">
      <formula>1</formula>
    </cfRule>
    <cfRule type="colorScale" priority="15294">
      <colorScale>
        <cfvo type="min"/>
        <cfvo type="max"/>
        <color rgb="FFFCFCFF"/>
        <color rgb="FF63BE7B"/>
      </colorScale>
    </cfRule>
    <cfRule type="colorScale" priority="152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53:GC58 GC5:GC27 GC60 GC45:GC49 GC31:GC43">
    <cfRule type="colorScale" priority="15296">
      <colorScale>
        <cfvo type="min"/>
        <cfvo type="max"/>
        <color rgb="FFFCFCFF"/>
        <color rgb="FF63BE7B"/>
      </colorScale>
    </cfRule>
    <cfRule type="colorScale" priority="152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53:GD58 GD5:GD27 GD60 GD45:GD49 GD31:GD43">
    <cfRule type="colorScale" priority="15298">
      <colorScale>
        <cfvo type="min"/>
        <cfvo type="max"/>
        <color rgb="FFFCFCFF"/>
        <color rgb="FF63BE7B"/>
      </colorScale>
    </cfRule>
    <cfRule type="colorScale" priority="152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53:GE57 GE5:GE27 GE60 GE45:GE49 GE31:GE43">
    <cfRule type="cellIs" dxfId="2" priority="15300" operator="greaterThan">
      <formula>1</formula>
    </cfRule>
    <cfRule type="colorScale" priority="15301">
      <colorScale>
        <cfvo type="min"/>
        <cfvo type="max"/>
        <color rgb="FFFCFCFF"/>
        <color rgb="FF63BE7B"/>
      </colorScale>
    </cfRule>
    <cfRule type="colorScale" priority="153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53:GF58 GF5:GF27 GF60 GF45:GF49 GF31:GF43">
    <cfRule type="colorScale" priority="15303">
      <colorScale>
        <cfvo type="min"/>
        <cfvo type="max"/>
        <color rgb="FFFCFCFF"/>
        <color rgb="FF63BE7B"/>
      </colorScale>
    </cfRule>
    <cfRule type="colorScale" priority="153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53:GG58 GG5:GG27 GG60 GG45:GG49 GG31:GG43">
    <cfRule type="colorScale" priority="15305">
      <colorScale>
        <cfvo type="min"/>
        <cfvo type="max"/>
        <color rgb="FFFCFCFF"/>
        <color rgb="FF63BE7B"/>
      </colorScale>
    </cfRule>
    <cfRule type="colorScale" priority="153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53:GH57 GH5:GH27 GH60 GH45:GH49 GH31:GH43">
    <cfRule type="cellIs" dxfId="2" priority="15307" operator="greaterThan">
      <formula>1</formula>
    </cfRule>
    <cfRule type="colorScale" priority="15308">
      <colorScale>
        <cfvo type="min"/>
        <cfvo type="max"/>
        <color rgb="FFFCFCFF"/>
        <color rgb="FF63BE7B"/>
      </colorScale>
    </cfRule>
    <cfRule type="colorScale" priority="153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53:GI58 GI5:GI27 GI60 GI45:GI49 GI31:GI43">
    <cfRule type="colorScale" priority="15310">
      <colorScale>
        <cfvo type="min"/>
        <cfvo type="max"/>
        <color rgb="FFFCFCFF"/>
        <color rgb="FF63BE7B"/>
      </colorScale>
    </cfRule>
    <cfRule type="colorScale" priority="153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53:GJ58 GJ5:GJ27 GJ60 GJ45:GJ49 GJ31:GJ43">
    <cfRule type="colorScale" priority="15312">
      <colorScale>
        <cfvo type="min"/>
        <cfvo type="max"/>
        <color rgb="FFFCFCFF"/>
        <color rgb="FF63BE7B"/>
      </colorScale>
    </cfRule>
    <cfRule type="colorScale" priority="15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53:GK57 GK5:GK27 GK60 GK45:GK49 GK31:GK43">
    <cfRule type="cellIs" dxfId="2" priority="15314" operator="greaterThan">
      <formula>1</formula>
    </cfRule>
    <cfRule type="colorScale" priority="15315">
      <colorScale>
        <cfvo type="min"/>
        <cfvo type="max"/>
        <color rgb="FFFCFCFF"/>
        <color rgb="FF63BE7B"/>
      </colorScale>
    </cfRule>
    <cfRule type="colorScale" priority="153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53:GL58 GL5:GL27 GL60 GL45:GL49 GL31:GL43">
    <cfRule type="colorScale" priority="15317">
      <colorScale>
        <cfvo type="min"/>
        <cfvo type="max"/>
        <color rgb="FFFCFCFF"/>
        <color rgb="FF63BE7B"/>
      </colorScale>
    </cfRule>
    <cfRule type="colorScale" priority="153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53:GM58 GM5:GM27 GM60 GM45:GM49 GM31:GM43">
    <cfRule type="colorScale" priority="15319">
      <colorScale>
        <cfvo type="min"/>
        <cfvo type="max"/>
        <color rgb="FFFCFCFF"/>
        <color rgb="FF63BE7B"/>
      </colorScale>
    </cfRule>
    <cfRule type="colorScale" priority="15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53:GN57 GN5:GN27 GN60 GN45:GN49 GN31:GN43">
    <cfRule type="cellIs" dxfId="2" priority="15321" operator="greaterThan">
      <formula>1</formula>
    </cfRule>
    <cfRule type="colorScale" priority="15322">
      <colorScale>
        <cfvo type="min"/>
        <cfvo type="max"/>
        <color rgb="FFFCFCFF"/>
        <color rgb="FF63BE7B"/>
      </colorScale>
    </cfRule>
    <cfRule type="colorScale" priority="153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53:GO58 GO5:GO27 GO60 GO45:GO49 GO31:GO43">
    <cfRule type="colorScale" priority="15324">
      <colorScale>
        <cfvo type="min"/>
        <cfvo type="max"/>
        <color rgb="FFFCFCFF"/>
        <color rgb="FF63BE7B"/>
      </colorScale>
    </cfRule>
    <cfRule type="colorScale" priority="153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53:GP58 GP5:GP27 GP60 GP45:GP49 GP31:GP43">
    <cfRule type="colorScale" priority="15326">
      <colorScale>
        <cfvo type="min"/>
        <cfvo type="max"/>
        <color rgb="FFFCFCFF"/>
        <color rgb="FF63BE7B"/>
      </colorScale>
    </cfRule>
    <cfRule type="colorScale" priority="153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53:GQ57 GQ5:GQ27 GQ60 GQ45:GQ49 GQ31:GQ43">
    <cfRule type="cellIs" dxfId="2" priority="15328" operator="greaterThan">
      <formula>1</formula>
    </cfRule>
    <cfRule type="colorScale" priority="15329">
      <colorScale>
        <cfvo type="min"/>
        <cfvo type="max"/>
        <color rgb="FFFCFCFF"/>
        <color rgb="FF63BE7B"/>
      </colorScale>
    </cfRule>
    <cfRule type="colorScale" priority="153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53:GR58 GR5:GR27 GR60 GR45:GR49 GR31:GR43">
    <cfRule type="colorScale" priority="15331">
      <colorScale>
        <cfvo type="min"/>
        <cfvo type="max"/>
        <color rgb="FFFCFCFF"/>
        <color rgb="FF63BE7B"/>
      </colorScale>
    </cfRule>
    <cfRule type="colorScale" priority="15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53:GS58 GS5:GS27 GS60 GS45:GS49 GS31:GS43">
    <cfRule type="colorScale" priority="15333">
      <colorScale>
        <cfvo type="min"/>
        <cfvo type="max"/>
        <color rgb="FFFCFCFF"/>
        <color rgb="FF63BE7B"/>
      </colorScale>
    </cfRule>
    <cfRule type="colorScale" priority="15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53:GT57 GT5:GT27 GT60 GT45:GT49 GT31:GT43">
    <cfRule type="cellIs" dxfId="2" priority="15335" operator="greaterThan">
      <formula>1</formula>
    </cfRule>
    <cfRule type="colorScale" priority="15336">
      <colorScale>
        <cfvo type="min"/>
        <cfvo type="max"/>
        <color rgb="FFFCFCFF"/>
        <color rgb="FF63BE7B"/>
      </colorScale>
    </cfRule>
    <cfRule type="colorScale" priority="153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53:GU58 GU5:GU27 GU60 GU45:GU49 GU31:GU43">
    <cfRule type="colorScale" priority="15338">
      <colorScale>
        <cfvo type="min"/>
        <cfvo type="max"/>
        <color rgb="FFFCFCFF"/>
        <color rgb="FF63BE7B"/>
      </colorScale>
    </cfRule>
    <cfRule type="colorScale" priority="153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53:GV58 GV5:GV27 GV60 GV45:GV49 GV31:GV43">
    <cfRule type="colorScale" priority="15340">
      <colorScale>
        <cfvo type="min"/>
        <cfvo type="max"/>
        <color rgb="FFFCFCFF"/>
        <color rgb="FF63BE7B"/>
      </colorScale>
    </cfRule>
    <cfRule type="colorScale" priority="153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53:GW57 GW5:GW27 GW60 GW45:GW49 GW31:GW43">
    <cfRule type="cellIs" dxfId="2" priority="15342" operator="greaterThan">
      <formula>1</formula>
    </cfRule>
    <cfRule type="colorScale" priority="15343">
      <colorScale>
        <cfvo type="min"/>
        <cfvo type="max"/>
        <color rgb="FFFCFCFF"/>
        <color rgb="FF63BE7B"/>
      </colorScale>
    </cfRule>
    <cfRule type="colorScale" priority="153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53:GX58 GX5:GX27 GX60 GX45:GX49 GX31:GX43">
    <cfRule type="colorScale" priority="15345">
      <colorScale>
        <cfvo type="min"/>
        <cfvo type="max"/>
        <color rgb="FFFCFCFF"/>
        <color rgb="FF63BE7B"/>
      </colorScale>
    </cfRule>
    <cfRule type="colorScale" priority="153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53:GY58 GY5:GY27 GY60 GY45:GY49 GY31:GY43">
    <cfRule type="colorScale" priority="15347">
      <colorScale>
        <cfvo type="min"/>
        <cfvo type="max"/>
        <color rgb="FFFCFCFF"/>
        <color rgb="FF63BE7B"/>
      </colorScale>
    </cfRule>
    <cfRule type="colorScale" priority="15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53:GZ57 GZ5:GZ27 GZ60 GZ45:GZ49 GZ31:GZ43">
    <cfRule type="cellIs" dxfId="2" priority="15349" operator="greaterThan">
      <formula>1</formula>
    </cfRule>
    <cfRule type="colorScale" priority="15350">
      <colorScale>
        <cfvo type="min"/>
        <cfvo type="max"/>
        <color rgb="FFFCFCFF"/>
        <color rgb="FF63BE7B"/>
      </colorScale>
    </cfRule>
    <cfRule type="colorScale" priority="153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53:HA58 HA5:HA27 HA60 HA45:HA49 HA31:HA43">
    <cfRule type="colorScale" priority="15352">
      <colorScale>
        <cfvo type="min"/>
        <cfvo type="max"/>
        <color rgb="FFFCFCFF"/>
        <color rgb="FF63BE7B"/>
      </colorScale>
    </cfRule>
    <cfRule type="colorScale" priority="153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53:HB58 HB5:HB27 HB60 HB45:HB49 HB31:HB43">
    <cfRule type="colorScale" priority="15354">
      <colorScale>
        <cfvo type="min"/>
        <cfvo type="max"/>
        <color rgb="FFFCFCFF"/>
        <color rgb="FF63BE7B"/>
      </colorScale>
    </cfRule>
    <cfRule type="colorScale" priority="153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53:HC57 HC5:HC27 HC60 HC45:HC49 HC31:HC43">
    <cfRule type="cellIs" dxfId="2" priority="15356" operator="greaterThan">
      <formula>1</formula>
    </cfRule>
    <cfRule type="colorScale" priority="15357">
      <colorScale>
        <cfvo type="min"/>
        <cfvo type="max"/>
        <color rgb="FFFCFCFF"/>
        <color rgb="FF63BE7B"/>
      </colorScale>
    </cfRule>
    <cfRule type="colorScale" priority="15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53:HD58 HD5:HD27 HD60 HD45:HD49 HD31:HD43">
    <cfRule type="colorScale" priority="15359">
      <colorScale>
        <cfvo type="min"/>
        <cfvo type="max"/>
        <color rgb="FFFCFCFF"/>
        <color rgb="FF63BE7B"/>
      </colorScale>
    </cfRule>
    <cfRule type="colorScale" priority="153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53:HE58 HE5:HE27 HE60 HE45:HE49 HE31:HE43">
    <cfRule type="colorScale" priority="15361">
      <colorScale>
        <cfvo type="min"/>
        <cfvo type="max"/>
        <color rgb="FFFCFCFF"/>
        <color rgb="FF63BE7B"/>
      </colorScale>
    </cfRule>
    <cfRule type="colorScale" priority="153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53:HF57 HF5:HF27 HF60 HF45:HF49 HF31:HF43">
    <cfRule type="cellIs" dxfId="2" priority="15363" operator="greaterThan">
      <formula>1</formula>
    </cfRule>
    <cfRule type="colorScale" priority="15364">
      <colorScale>
        <cfvo type="min"/>
        <cfvo type="max"/>
        <color rgb="FFFCFCFF"/>
        <color rgb="FF63BE7B"/>
      </colorScale>
    </cfRule>
    <cfRule type="colorScale" priority="153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53:HG58 HG5:HG27 HG60 HG45:HG49 HG31:HG43">
    <cfRule type="colorScale" priority="15366">
      <colorScale>
        <cfvo type="min"/>
        <cfvo type="max"/>
        <color rgb="FFFCFCFF"/>
        <color rgb="FF63BE7B"/>
      </colorScale>
    </cfRule>
    <cfRule type="colorScale" priority="153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53:HH58 HH5:HH27 HH60 HH45:HH49 HH31:HH43">
    <cfRule type="colorScale" priority="15368">
      <colorScale>
        <cfvo type="min"/>
        <cfvo type="max"/>
        <color rgb="FFFCFCFF"/>
        <color rgb="FF63BE7B"/>
      </colorScale>
    </cfRule>
    <cfRule type="colorScale" priority="153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53:HI57 HI5:HI27 HI60 HI45:HI49 HI31:HI43">
    <cfRule type="cellIs" dxfId="2" priority="15370" operator="greaterThan">
      <formula>1</formula>
    </cfRule>
    <cfRule type="colorScale" priority="15371">
      <colorScale>
        <cfvo type="min"/>
        <cfvo type="max"/>
        <color rgb="FFFCFCFF"/>
        <color rgb="FF63BE7B"/>
      </colorScale>
    </cfRule>
    <cfRule type="colorScale" priority="153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53:HJ58 HJ5:HJ27 HJ60 HJ45:HJ49 HJ31:HJ43">
    <cfRule type="colorScale" priority="15373">
      <colorScale>
        <cfvo type="min"/>
        <cfvo type="max"/>
        <color rgb="FFFCFCFF"/>
        <color rgb="FF63BE7B"/>
      </colorScale>
    </cfRule>
    <cfRule type="colorScale" priority="15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53:HK58 HK5:HK27 HK60 HK45:HK49 HK31:HK43">
    <cfRule type="colorScale" priority="15375">
      <colorScale>
        <cfvo type="min"/>
        <cfvo type="max"/>
        <color rgb="FFFCFCFF"/>
        <color rgb="FF63BE7B"/>
      </colorScale>
    </cfRule>
    <cfRule type="colorScale" priority="15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53:HL57 HL5:HL27 HL60 HL45:HL49 HL31:HL43">
    <cfRule type="cellIs" dxfId="2" priority="15377" operator="greaterThan">
      <formula>1</formula>
    </cfRule>
    <cfRule type="colorScale" priority="15378">
      <colorScale>
        <cfvo type="min"/>
        <cfvo type="max"/>
        <color rgb="FFFCFCFF"/>
        <color rgb="FF63BE7B"/>
      </colorScale>
    </cfRule>
    <cfRule type="colorScale" priority="153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53:HM58 HM5:HM27 HM60 HM45:HM49 HM31:HM43">
    <cfRule type="colorScale" priority="15380">
      <colorScale>
        <cfvo type="min"/>
        <cfvo type="max"/>
        <color rgb="FFFCFCFF"/>
        <color rgb="FF63BE7B"/>
      </colorScale>
    </cfRule>
    <cfRule type="colorScale" priority="153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53:HN58 HN5:HN27 HN60 HN45:HN49 HN31:HN43">
    <cfRule type="colorScale" priority="15382">
      <colorScale>
        <cfvo type="min"/>
        <cfvo type="max"/>
        <color rgb="FFFCFCFF"/>
        <color rgb="FF63BE7B"/>
      </colorScale>
    </cfRule>
    <cfRule type="colorScale" priority="153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53:HO57 HO5:HO27 HO60 HO45:HO49 HO31:HO43">
    <cfRule type="cellIs" dxfId="2" priority="15384" operator="greaterThan">
      <formula>1</formula>
    </cfRule>
    <cfRule type="colorScale" priority="15385">
      <colorScale>
        <cfvo type="min"/>
        <cfvo type="max"/>
        <color rgb="FFFCFCFF"/>
        <color rgb="FF63BE7B"/>
      </colorScale>
    </cfRule>
    <cfRule type="colorScale" priority="153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53:HV58 HV5:HV27 HV60 HV45:HV49 HV31:HV43">
    <cfRule type="cellIs" dxfId="2" priority="15387" operator="greaterThan">
      <formula>1</formula>
    </cfRule>
    <cfRule type="colorScale" priority="15388">
      <colorScale>
        <cfvo type="min"/>
        <cfvo type="max"/>
        <color rgb="FFFCFCFF"/>
        <color rgb="FF63BE7B"/>
      </colorScale>
    </cfRule>
    <cfRule type="colorScale" priority="153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5:HY27 HW48 HX53:HY57 HX60:HY60 HX58 HX45:HY49 HW45:HW46 HW31:HY43">
    <cfRule type="colorScale" priority="15390">
      <colorScale>
        <cfvo type="min"/>
        <cfvo type="max"/>
        <color rgb="FFFCFCFF"/>
        <color rgb="FF63BE7B"/>
      </colorScale>
    </cfRule>
    <cfRule type="colorScale" priority="153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53:HZ58 HZ5:HZ27 HZ60 HZ45:HZ49 HZ31:HZ43">
    <cfRule type="colorScale" priority="15392">
      <colorScale>
        <cfvo type="min"/>
        <cfvo type="max"/>
        <color rgb="FFFCFCFF"/>
        <color rgb="FF63BE7B"/>
      </colorScale>
    </cfRule>
    <cfRule type="colorScale" priority="153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53:IB57 IB5:IB27 IB60 IB45:IB49 IB31:IB43">
    <cfRule type="cellIs" dxfId="2" priority="15394" operator="greaterThan">
      <formula>1</formula>
    </cfRule>
    <cfRule type="colorScale" priority="15395">
      <colorScale>
        <cfvo type="min"/>
        <cfvo type="max"/>
        <color rgb="FFFCFCFF"/>
        <color rgb="FF63BE7B"/>
      </colorScale>
    </cfRule>
    <cfRule type="colorScale" priority="153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53:IC58 IC5:IC27 IC60 IC45:IC49 IC31:IC43">
    <cfRule type="colorScale" priority="15397">
      <colorScale>
        <cfvo type="min"/>
        <cfvo type="max"/>
        <color rgb="FFFCFCFF"/>
        <color rgb="FF63BE7B"/>
      </colorScale>
    </cfRule>
    <cfRule type="colorScale" priority="153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53:IE57 IE5:IE27 IE60 IE45:IE49 IE31:IE43">
    <cfRule type="cellIs" dxfId="2" priority="15399" operator="greaterThan">
      <formula>1</formula>
    </cfRule>
    <cfRule type="colorScale" priority="15400">
      <colorScale>
        <cfvo type="min"/>
        <cfvo type="max"/>
        <color rgb="FFFCFCFF"/>
        <color rgb="FF63BE7B"/>
      </colorScale>
    </cfRule>
    <cfRule type="colorScale" priority="154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53:IF58 IF5:IF27 IF60 IF45:IF49 IF31:IF43">
    <cfRule type="colorScale" priority="15402">
      <colorScale>
        <cfvo type="min"/>
        <cfvo type="max"/>
        <color rgb="FFFCFCFF"/>
        <color rgb="FF63BE7B"/>
      </colorScale>
    </cfRule>
    <cfRule type="colorScale" priority="154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53:IG58 IG5:IG27 IG60 IG45:IG49 IG31:IG43">
    <cfRule type="colorScale" priority="15404">
      <colorScale>
        <cfvo type="min"/>
        <cfvo type="max"/>
        <color rgb="FFFCFCFF"/>
        <color rgb="FF63BE7B"/>
      </colorScale>
    </cfRule>
    <cfRule type="colorScale" priority="154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53:IH57 IH5:IH27 IH60 IH45:IH49 IH31:IH43">
    <cfRule type="cellIs" dxfId="2" priority="15406" operator="greaterThan">
      <formula>1</formula>
    </cfRule>
    <cfRule type="colorScale" priority="15407">
      <colorScale>
        <cfvo type="min"/>
        <cfvo type="max"/>
        <color rgb="FFFCFCFF"/>
        <color rgb="FF63BE7B"/>
      </colorScale>
    </cfRule>
    <cfRule type="colorScale" priority="154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53:II58 II5:II27 II60 II45:II49 II31:II43">
    <cfRule type="colorScale" priority="15409">
      <colorScale>
        <cfvo type="min"/>
        <cfvo type="max"/>
        <color rgb="FFFCFCFF"/>
        <color rgb="FF63BE7B"/>
      </colorScale>
    </cfRule>
    <cfRule type="colorScale" priority="154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53:IJ58 IJ5:IJ27 IJ60 IJ45:IJ49 IJ31:IJ43">
    <cfRule type="colorScale" priority="15411">
      <colorScale>
        <cfvo type="min"/>
        <cfvo type="max"/>
        <color rgb="FFFCFCFF"/>
        <color rgb="FF63BE7B"/>
      </colorScale>
    </cfRule>
    <cfRule type="colorScale" priority="154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53:IK57 IK5:IK27 IK60 IK45:IK49 IK31:IK43">
    <cfRule type="cellIs" dxfId="2" priority="15413" operator="greaterThan">
      <formula>1</formula>
    </cfRule>
    <cfRule type="colorScale" priority="15414">
      <colorScale>
        <cfvo type="min"/>
        <cfvo type="max"/>
        <color rgb="FFFCFCFF"/>
        <color rgb="FF63BE7B"/>
      </colorScale>
    </cfRule>
    <cfRule type="colorScale" priority="154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53:IL58 IL5:IL27 IL60 IL45:IL49 IL31:IL43">
    <cfRule type="colorScale" priority="15416">
      <colorScale>
        <cfvo type="min"/>
        <cfvo type="max"/>
        <color rgb="FFFCFCFF"/>
        <color rgb="FF63BE7B"/>
      </colorScale>
    </cfRule>
    <cfRule type="colorScale" priority="154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53:IM58 IM5:IM27 IM60 IM45:IM49 IM31:IM43">
    <cfRule type="colorScale" priority="15418">
      <colorScale>
        <cfvo type="min"/>
        <cfvo type="max"/>
        <color rgb="FFFCFCFF"/>
        <color rgb="FF63BE7B"/>
      </colorScale>
    </cfRule>
    <cfRule type="colorScale" priority="154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53:IN57 IN5:IN27 IN60 IN45:IN49 IN31:IN43">
    <cfRule type="cellIs" dxfId="2" priority="15420" operator="greaterThan">
      <formula>1</formula>
    </cfRule>
    <cfRule type="colorScale" priority="15421">
      <colorScale>
        <cfvo type="min"/>
        <cfvo type="max"/>
        <color rgb="FFFCFCFF"/>
        <color rgb="FF63BE7B"/>
      </colorScale>
    </cfRule>
    <cfRule type="colorScale" priority="154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53:IO58 IO5:IO27 IO60 IO45:IO49 IO31:IO43">
    <cfRule type="colorScale" priority="15423">
      <colorScale>
        <cfvo type="min"/>
        <cfvo type="max"/>
        <color rgb="FFFCFCFF"/>
        <color rgb="FF63BE7B"/>
      </colorScale>
    </cfRule>
    <cfRule type="colorScale" priority="154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53:IP58 IP5:IP27 IP60 IP45:IP49 IP31:IP43">
    <cfRule type="colorScale" priority="15425">
      <colorScale>
        <cfvo type="min"/>
        <cfvo type="max"/>
        <color rgb="FFFCFCFF"/>
        <color rgb="FF63BE7B"/>
      </colorScale>
    </cfRule>
    <cfRule type="colorScale" priority="154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53:IQ57 IQ5:IQ27 IQ60 IQ45:IQ49 IQ31:IQ43">
    <cfRule type="cellIs" dxfId="2" priority="15427" operator="greaterThan">
      <formula>1</formula>
    </cfRule>
    <cfRule type="colorScale" priority="15428">
      <colorScale>
        <cfvo type="min"/>
        <cfvo type="max"/>
        <color rgb="FFFCFCFF"/>
        <color rgb="FF63BE7B"/>
      </colorScale>
    </cfRule>
    <cfRule type="colorScale" priority="154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53:IR58 IR5:IR27 IR60 IR45:IR49 IR31:IR43">
    <cfRule type="colorScale" priority="15430">
      <colorScale>
        <cfvo type="min"/>
        <cfvo type="max"/>
        <color rgb="FFFCFCFF"/>
        <color rgb="FF63BE7B"/>
      </colorScale>
    </cfRule>
    <cfRule type="colorScale" priority="154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53:IS58 IS5:IS27 IS60 IS45:IS49 IS31:IS43">
    <cfRule type="colorScale" priority="15432">
      <colorScale>
        <cfvo type="min"/>
        <cfvo type="max"/>
        <color rgb="FFFCFCFF"/>
        <color rgb="FF63BE7B"/>
      </colorScale>
    </cfRule>
    <cfRule type="colorScale" priority="1543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53:IT57 IT5:IT27 IT60 IT45:IT49 IT31:IT43">
    <cfRule type="cellIs" dxfId="2" priority="15434" operator="greaterThan">
      <formula>1</formula>
    </cfRule>
    <cfRule type="colorScale" priority="15435">
      <colorScale>
        <cfvo type="min"/>
        <cfvo type="max"/>
        <color rgb="FFFCFCFF"/>
        <color rgb="FF63BE7B"/>
      </colorScale>
    </cfRule>
    <cfRule type="colorScale" priority="154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53:IU58 IU5:IU27 IU60 IU45:IU49 IU31:IU43">
    <cfRule type="colorScale" priority="15437">
      <colorScale>
        <cfvo type="min"/>
        <cfvo type="max"/>
        <color rgb="FFFCFCFF"/>
        <color rgb="FF63BE7B"/>
      </colorScale>
    </cfRule>
    <cfRule type="colorScale" priority="154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53:IV58 IV5:IV27 IV60 IV45:IV49 IV31:IV43">
    <cfRule type="colorScale" priority="15439">
      <colorScale>
        <cfvo type="min"/>
        <cfvo type="max"/>
        <color rgb="FFFCFCFF"/>
        <color rgb="FF63BE7B"/>
      </colorScale>
    </cfRule>
    <cfRule type="colorScale" priority="154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53:IW57 IW5:IW27 IW60 IW45:IW49 IW31:IW43">
    <cfRule type="cellIs" dxfId="2" priority="15441" operator="greaterThan">
      <formula>1</formula>
    </cfRule>
    <cfRule type="colorScale" priority="15442">
      <colorScale>
        <cfvo type="min"/>
        <cfvo type="max"/>
        <color rgb="FFFCFCFF"/>
        <color rgb="FF63BE7B"/>
      </colorScale>
    </cfRule>
    <cfRule type="colorScale" priority="154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53:IX58 IX5:IX27 IX60 IX45:IX49 IX31:IX43">
    <cfRule type="colorScale" priority="15444">
      <colorScale>
        <cfvo type="min"/>
        <cfvo type="max"/>
        <color rgb="FFFCFCFF"/>
        <color rgb="FF63BE7B"/>
      </colorScale>
    </cfRule>
    <cfRule type="colorScale" priority="154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53:IY58 IY5:IY27 IY60 IY45:IY49 IY31:IY43">
    <cfRule type="colorScale" priority="15446">
      <colorScale>
        <cfvo type="min"/>
        <cfvo type="max"/>
        <color rgb="FFFCFCFF"/>
        <color rgb="FF63BE7B"/>
      </colorScale>
    </cfRule>
    <cfRule type="colorScale" priority="154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53:IZ57 IZ5:IZ27 IZ60 IZ45:IZ49 IZ31:IZ43">
    <cfRule type="cellIs" dxfId="2" priority="15448" operator="greaterThan">
      <formula>1</formula>
    </cfRule>
    <cfRule type="colorScale" priority="15449">
      <colorScale>
        <cfvo type="min"/>
        <cfvo type="max"/>
        <color rgb="FFFCFCFF"/>
        <color rgb="FF63BE7B"/>
      </colorScale>
    </cfRule>
    <cfRule type="colorScale" priority="154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53:JA58 JA5:JA27 JA60 JA45:JA49 JA31:JA43">
    <cfRule type="colorScale" priority="15451">
      <colorScale>
        <cfvo type="min"/>
        <cfvo type="max"/>
        <color rgb="FFFCFCFF"/>
        <color rgb="FF63BE7B"/>
      </colorScale>
    </cfRule>
    <cfRule type="colorScale" priority="154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53:JB58 JB5:JB27 JB60 JB45:JB49 JB31:JB43">
    <cfRule type="colorScale" priority="15453">
      <colorScale>
        <cfvo type="min"/>
        <cfvo type="max"/>
        <color rgb="FFFCFCFF"/>
        <color rgb="FF63BE7B"/>
      </colorScale>
    </cfRule>
    <cfRule type="colorScale" priority="15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53:JC57 JC5:JC27 JC60 JC45:JC49 JC31:JC43">
    <cfRule type="cellIs" dxfId="2" priority="15455" operator="greaterThan">
      <formula>1</formula>
    </cfRule>
    <cfRule type="colorScale" priority="15456">
      <colorScale>
        <cfvo type="min"/>
        <cfvo type="max"/>
        <color rgb="FFFCFCFF"/>
        <color rgb="FF63BE7B"/>
      </colorScale>
    </cfRule>
    <cfRule type="colorScale" priority="154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53:JD58 JD5:JD27 JD60 JD45:JD49 JD31:JD43">
    <cfRule type="colorScale" priority="15458">
      <colorScale>
        <cfvo type="min"/>
        <cfvo type="max"/>
        <color rgb="FFFCFCFF"/>
        <color rgb="FF63BE7B"/>
      </colorScale>
    </cfRule>
    <cfRule type="colorScale" priority="154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53:JE58 JE5:JE27 JE60 JE45:JE49 JE31:JE43">
    <cfRule type="colorScale" priority="15460">
      <colorScale>
        <cfvo type="min"/>
        <cfvo type="max"/>
        <color rgb="FFFCFCFF"/>
        <color rgb="FF63BE7B"/>
      </colorScale>
    </cfRule>
    <cfRule type="colorScale" priority="154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53:JF57 JF5:JF27 JF60 JF45:JF49 JF31:JF43">
    <cfRule type="cellIs" dxfId="2" priority="15462" operator="greaterThan">
      <formula>1</formula>
    </cfRule>
    <cfRule type="colorScale" priority="15463">
      <colorScale>
        <cfvo type="min"/>
        <cfvo type="max"/>
        <color rgb="FFFCFCFF"/>
        <color rgb="FF63BE7B"/>
      </colorScale>
    </cfRule>
    <cfRule type="colorScale" priority="154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53:JG58 JG5:JG27 JG60 JG45:JG49 JG31:JG43">
    <cfRule type="colorScale" priority="15465">
      <colorScale>
        <cfvo type="min"/>
        <cfvo type="max"/>
        <color rgb="FFFCFCFF"/>
        <color rgb="FF63BE7B"/>
      </colorScale>
    </cfRule>
    <cfRule type="colorScale" priority="154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53:JH58 JH5:JH27 JH60 JH45:JH49 JH31:JH43">
    <cfRule type="colorScale" priority="15467">
      <colorScale>
        <cfvo type="min"/>
        <cfvo type="max"/>
        <color rgb="FFFCFCFF"/>
        <color rgb="FF63BE7B"/>
      </colorScale>
    </cfRule>
    <cfRule type="colorScale" priority="154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53:JI57 JI5:JI27 JI60 JI45:JI49 JI31:JI43">
    <cfRule type="cellIs" dxfId="2" priority="15469" operator="greaterThan">
      <formula>1</formula>
    </cfRule>
    <cfRule type="colorScale" priority="15470">
      <colorScale>
        <cfvo type="min"/>
        <cfvo type="max"/>
        <color rgb="FFFCFCFF"/>
        <color rgb="FF63BE7B"/>
      </colorScale>
    </cfRule>
    <cfRule type="colorScale" priority="154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53:JJ58 JJ5:JJ27 JJ60 JJ45:JJ49 JJ31:JJ43">
    <cfRule type="colorScale" priority="15472">
      <colorScale>
        <cfvo type="min"/>
        <cfvo type="max"/>
        <color rgb="FFFCFCFF"/>
        <color rgb="FF63BE7B"/>
      </colorScale>
    </cfRule>
    <cfRule type="colorScale" priority="154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53:JK58 JK5:JK27 JK60 JK45:JK49 JK31:JK43">
    <cfRule type="colorScale" priority="15474">
      <colorScale>
        <cfvo type="min"/>
        <cfvo type="max"/>
        <color rgb="FFFCFCFF"/>
        <color rgb="FF63BE7B"/>
      </colorScale>
    </cfRule>
    <cfRule type="colorScale" priority="15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53:JL57 JL5:JL27 JL60 JL45:JL49 JL31:JL43">
    <cfRule type="cellIs" dxfId="2" priority="15476" operator="greaterThan">
      <formula>1</formula>
    </cfRule>
    <cfRule type="colorScale" priority="15477">
      <colorScale>
        <cfvo type="min"/>
        <cfvo type="max"/>
        <color rgb="FFFCFCFF"/>
        <color rgb="FF63BE7B"/>
      </colorScale>
    </cfRule>
    <cfRule type="colorScale" priority="154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53:JM58 JM5:JM27 JM60 JM45:JM49 JM31:JM43">
    <cfRule type="colorScale" priority="15479">
      <colorScale>
        <cfvo type="min"/>
        <cfvo type="max"/>
        <color rgb="FFFCFCFF"/>
        <color rgb="FF63BE7B"/>
      </colorScale>
    </cfRule>
    <cfRule type="colorScale" priority="154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53:JN58 JN5:JN27 JN60 JN45:JN49 JN31:JN43">
    <cfRule type="colorScale" priority="15481">
      <colorScale>
        <cfvo type="min"/>
        <cfvo type="max"/>
        <color rgb="FFFCFCFF"/>
        <color rgb="FF63BE7B"/>
      </colorScale>
    </cfRule>
    <cfRule type="colorScale" priority="154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53:JO57 JO5:JO27 JO60 JO45:JO49 JO31:JO43">
    <cfRule type="cellIs" dxfId="2" priority="15483" operator="greaterThan">
      <formula>1</formula>
    </cfRule>
    <cfRule type="colorScale" priority="15484">
      <colorScale>
        <cfvo type="min"/>
        <cfvo type="max"/>
        <color rgb="FFFCFCFF"/>
        <color rgb="FF63BE7B"/>
      </colorScale>
    </cfRule>
    <cfRule type="colorScale" priority="15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53:JP58 JP5:JP27 JP60 JP45:JP49 JP31:JP43">
    <cfRule type="colorScale" priority="15486">
      <colorScale>
        <cfvo type="min"/>
        <cfvo type="max"/>
        <color rgb="FFFCFCFF"/>
        <color rgb="FF63BE7B"/>
      </colorScale>
    </cfRule>
    <cfRule type="colorScale" priority="15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53:JQ58 JQ5:JQ27 JQ60 JQ45:JQ49 JQ31:JQ43">
    <cfRule type="colorScale" priority="15488">
      <colorScale>
        <cfvo type="min"/>
        <cfvo type="max"/>
        <color rgb="FFFCFCFF"/>
        <color rgb="FF63BE7B"/>
      </colorScale>
    </cfRule>
    <cfRule type="colorScale" priority="15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53:JR57 JR5:JR27 JR60 JR45:JR49 JR31:JR43">
    <cfRule type="cellIs" dxfId="2" priority="15490" operator="greaterThan">
      <formula>1</formula>
    </cfRule>
    <cfRule type="colorScale" priority="15491">
      <colorScale>
        <cfvo type="min"/>
        <cfvo type="max"/>
        <color rgb="FFFCFCFF"/>
        <color rgb="FF63BE7B"/>
      </colorScale>
    </cfRule>
    <cfRule type="colorScale" priority="15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53:JS58 JS5:JS27 JS60 JS45:JS49 JS31:JS43">
    <cfRule type="colorScale" priority="15493">
      <colorScale>
        <cfvo type="min"/>
        <cfvo type="max"/>
        <color rgb="FFFCFCFF"/>
        <color rgb="FF63BE7B"/>
      </colorScale>
    </cfRule>
    <cfRule type="colorScale" priority="154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53:JT58 JT5:JT27 JT60 JT45:JT49 JT31:JT43">
    <cfRule type="colorScale" priority="15495">
      <colorScale>
        <cfvo type="min"/>
        <cfvo type="max"/>
        <color rgb="FFFCFCFF"/>
        <color rgb="FF63BE7B"/>
      </colorScale>
    </cfRule>
    <cfRule type="colorScale" priority="1549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53:JU57 JU5:JU27 JU60 JU45:JU49 JU31:JU43">
    <cfRule type="cellIs" dxfId="2" priority="15497" operator="greaterThan">
      <formula>1</formula>
    </cfRule>
    <cfRule type="colorScale" priority="15498">
      <colorScale>
        <cfvo type="min"/>
        <cfvo type="max"/>
        <color rgb="FFFCFCFF"/>
        <color rgb="FF63BE7B"/>
      </colorScale>
    </cfRule>
    <cfRule type="colorScale" priority="15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53:JV58 JV5:JV27 JV60 JV45:JV49 JV31:JV43">
    <cfRule type="colorScale" priority="15500">
      <colorScale>
        <cfvo type="min"/>
        <cfvo type="max"/>
        <color rgb="FFFCFCFF"/>
        <color rgb="FF63BE7B"/>
      </colorScale>
    </cfRule>
    <cfRule type="colorScale" priority="15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53:JW58 JW5:JW27 JW60 JW45:JW49 JW31:JW43">
    <cfRule type="colorScale" priority="15502">
      <colorScale>
        <cfvo type="min"/>
        <cfvo type="max"/>
        <color rgb="FFFCFCFF"/>
        <color rgb="FF63BE7B"/>
      </colorScale>
    </cfRule>
    <cfRule type="colorScale" priority="15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53:JX57 JX5:JX27 JX60 JX45:JX49 JX31:JX43">
    <cfRule type="cellIs" dxfId="2" priority="15504" operator="greaterThan">
      <formula>1</formula>
    </cfRule>
    <cfRule type="colorScale" priority="15505">
      <colorScale>
        <cfvo type="min"/>
        <cfvo type="max"/>
        <color rgb="FFFCFCFF"/>
        <color rgb="FF63BE7B"/>
      </colorScale>
    </cfRule>
    <cfRule type="colorScale" priority="155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53:JY58 JY5:JY27 JY60 JY45:JY49 JY31:JY43">
    <cfRule type="colorScale" priority="15507">
      <colorScale>
        <cfvo type="min"/>
        <cfvo type="max"/>
        <color rgb="FFFCFCFF"/>
        <color rgb="FF63BE7B"/>
      </colorScale>
    </cfRule>
    <cfRule type="colorScale" priority="155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53:JZ58 JZ5:JZ27 JZ60 JZ45:JZ49 JZ31:JZ43">
    <cfRule type="colorScale" priority="15509">
      <colorScale>
        <cfvo type="min"/>
        <cfvo type="max"/>
        <color rgb="FFFCFCFF"/>
        <color rgb="FF63BE7B"/>
      </colorScale>
    </cfRule>
    <cfRule type="colorScale" priority="155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53:KA57 KA5:KA27 KA60 KA45:KA49 KA31:KA43">
    <cfRule type="cellIs" dxfId="2" priority="15511" operator="greaterThan">
      <formula>1</formula>
    </cfRule>
    <cfRule type="colorScale" priority="15512">
      <colorScale>
        <cfvo type="min"/>
        <cfvo type="max"/>
        <color rgb="FFFCFCFF"/>
        <color rgb="FF63BE7B"/>
      </colorScale>
    </cfRule>
    <cfRule type="colorScale" priority="155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53:KB58 KB5:KB27 KB60 KB45:KB49 KB31:KB43">
    <cfRule type="colorScale" priority="15514">
      <colorScale>
        <cfvo type="min"/>
        <cfvo type="max"/>
        <color rgb="FFFCFCFF"/>
        <color rgb="FF63BE7B"/>
      </colorScale>
    </cfRule>
    <cfRule type="colorScale" priority="155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53:KC58 KC5:KC27 KC60 KC45:KC49 KC31:KC43">
    <cfRule type="colorScale" priority="15516">
      <colorScale>
        <cfvo type="min"/>
        <cfvo type="max"/>
        <color rgb="FFFCFCFF"/>
        <color rgb="FF63BE7B"/>
      </colorScale>
    </cfRule>
    <cfRule type="colorScale" priority="15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53:KD57 KD5:KD27 KD60 KD45:KD49 KD31:KD43">
    <cfRule type="cellIs" dxfId="2" priority="15518" operator="greaterThan">
      <formula>1</formula>
    </cfRule>
    <cfRule type="colorScale" priority="15519">
      <colorScale>
        <cfvo type="min"/>
        <cfvo type="max"/>
        <color rgb="FFFCFCFF"/>
        <color rgb="FF63BE7B"/>
      </colorScale>
    </cfRule>
    <cfRule type="colorScale" priority="15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5:LB12">
    <cfRule type="cellIs" dxfId="2" priority="14792" operator="greaterThan">
      <formula>0.31</formula>
    </cfRule>
  </conditionalFormatting>
  <conditionalFormatting sqref="KI47:KP47 KI5:LB27 KI48:LB49 KI53:LB58 KI60:LB60 KI45:LB46 KI31:LB43">
    <cfRule type="cellIs" dxfId="2" priority="14796" operator="greaterThan">
      <formula>0.31</formula>
    </cfRule>
    <cfRule type="cellIs" dxfId="2" priority="14797" operator="greaterThan">
      <formula>0.31</formula>
    </cfRule>
    <cfRule type="cellIs" dxfId="2" priority="14798" operator="greaterThan">
      <formula>0.3</formula>
    </cfRule>
    <cfRule type="cellIs" dxfId="2" priority="14799" operator="greaterThan">
      <formula>1</formula>
    </cfRule>
    <cfRule type="cellIs" dxfId="5" priority="14841" operator="equal">
      <formula>0</formula>
    </cfRule>
  </conditionalFormatting>
  <conditionalFormatting sqref="KI53:LB58 KI5:LB27 KI60:LB60 KI45:LB49 KI31:LB43">
    <cfRule type="cellIs" dxfId="2" priority="14795" operator="greaterThan">
      <formula>0.31</formula>
    </cfRule>
  </conditionalFormatting>
  <conditionalFormatting sqref="LO5:LS89">
    <cfRule type="containsText" dxfId="0" priority="154" operator="between" text=" ">
      <formula>NOT(ISERROR(SEARCH(" ",LO5)))</formula>
    </cfRule>
    <cfRule type="containsText" dxfId="1" priority="155" operator="between" text=" ">
      <formula>NOT(ISERROR(SEARCH(" ",LO5)))</formula>
    </cfRule>
  </conditionalFormatting>
  <conditionalFormatting sqref="LV5:LX79">
    <cfRule type="containsText" dxfId="0" priority="302" operator="between" text=" ">
      <formula>NOT(ISERROR(SEARCH(" ",LV5)))</formula>
    </cfRule>
    <cfRule type="containsText" dxfId="1" priority="303" operator="between" text=" ">
      <formula>NOT(ISERROR(SEARCH(" ",LV5)))</formula>
    </cfRule>
  </conditionalFormatting>
  <conditionalFormatting sqref="MD5:MQ89">
    <cfRule type="containsText" dxfId="0" priority="438" operator="between" text=" ">
      <formula>NOT(ISERROR(SEARCH(" ",MD5)))</formula>
    </cfRule>
    <cfRule type="containsText" dxfId="1" priority="439" operator="between" text=" ">
      <formula>NOT(ISERROR(SEARCH(" ",MD5)))</formula>
    </cfRule>
  </conditionalFormatting>
  <conditionalFormatting sqref="MZ5:NB79">
    <cfRule type="containsText" dxfId="0" priority="300" operator="between" text=" ">
      <formula>NOT(ISERROR(SEARCH(" ",MZ5)))</formula>
    </cfRule>
    <cfRule type="containsText" dxfId="1" priority="301" operator="between" text=" ">
      <formula>NOT(ISERROR(SEARCH(" ",MZ5)))</formula>
    </cfRule>
  </conditionalFormatting>
  <conditionalFormatting sqref="NG5:NG76 NI5:NI76 NK5:NK76 NM5:NM76 NO5:NO76 NQ5:NQ76 NS5:NT76">
    <cfRule type="containsText" dxfId="0" priority="180" operator="between" text=" ">
      <formula>NOT(ISERROR(SEARCH(" ",NG5)))</formula>
    </cfRule>
    <cfRule type="containsText" dxfId="1" priority="181" operator="between" text=" ">
      <formula>NOT(ISERROR(SEARCH(" ",NG5)))</formula>
    </cfRule>
  </conditionalFormatting>
  <conditionalFormatting sqref="NH5:NH76 NJ5:NJ76 NN5:NN76 NP5:NP76 NR5:NR76 NL5:NL76">
    <cfRule type="containsText" dxfId="0" priority="432" operator="between" text=" ">
      <formula>NOT(ISERROR(SEARCH(" ",NH5)))</formula>
    </cfRule>
    <cfRule type="containsText" dxfId="1" priority="433" operator="between" text=" ">
      <formula>NOT(ISERROR(SEARCH(" ",NH5)))</formula>
    </cfRule>
  </conditionalFormatting>
  <conditionalFormatting sqref="PF5:PR89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{69833adf-9afb-44ad-b3d7-64e71af51563}</x14:id>
        </ext>
      </extLst>
    </cfRule>
  </conditionalFormatting>
  <conditionalFormatting sqref="AE49 AI48:AI49 AI46 AI60 AI58 AI6:AI12 AI53:AI56 AI43 AH6:AH76">
    <cfRule type="cellIs" dxfId="2" priority="15102" operator="greaterThan">
      <formula>1</formula>
    </cfRule>
    <cfRule type="containsText" dxfId="0" priority="15103" operator="between" text=" ">
      <formula>NOT(ISERROR(SEARCH(" ",AE6)))</formula>
    </cfRule>
    <cfRule type="containsText" dxfId="1" priority="15104" operator="between" text=" ">
      <formula>NOT(ISERROR(SEARCH(" ",AE6)))</formula>
    </cfRule>
  </conditionalFormatting>
  <conditionalFormatting sqref="AE6:AE12 AE43 AE53:AE56 AE58 AE60 AE45:AE48">
    <cfRule type="cellIs" dxfId="2" priority="15167" operator="greaterThan">
      <formula>1</formula>
    </cfRule>
    <cfRule type="containsText" dxfId="0" priority="15168" operator="between" text=" ">
      <formula>NOT(ISERROR(SEARCH(" ",AE6)))</formula>
    </cfRule>
    <cfRule type="containsText" dxfId="1" priority="15169" operator="between" text=" ">
      <formula>NOT(ISERROR(SEARCH(" ",AE6)))</formula>
    </cfRule>
  </conditionalFormatting>
  <conditionalFormatting sqref="AI48:AI49 AI46 AI60 AI58 AI6:AI12 AI53:AI56 AI43 AH6:AH76">
    <cfRule type="cellIs" dxfId="2" priority="15073" operator="equal">
      <formula>0</formula>
    </cfRule>
  </conditionalFormatting>
  <conditionalFormatting sqref="AU6 AU8 AU10 AU12 AU14 AU16 AU18 AU20 AU22 AU24 AU26 AU28 AU30 AU32 AU34 AU36 AU38 AU40">
    <cfRule type="cellIs" dxfId="4" priority="9107" operator="equal">
      <formula>0</formula>
    </cfRule>
    <cfRule type="containsText" dxfId="0" priority="9108" operator="between" text=" ">
      <formula>NOT(ISERROR(SEARCH(" ",AU6)))</formula>
    </cfRule>
    <cfRule type="containsText" dxfId="1" priority="9109" operator="between" text=" ">
      <formula>NOT(ISERROR(SEARCH(" ",AU6)))</formula>
    </cfRule>
  </conditionalFormatting>
  <conditionalFormatting sqref="DV29:DV37 DV6:DV27">
    <cfRule type="cellIs" dxfId="2" priority="10722" operator="equal">
      <formula>1</formula>
    </cfRule>
  </conditionalFormatting>
  <conditionalFormatting sqref="FO53:FO58 FO6:FO27 FO60 FO45:FO49 FO31:FO43">
    <cfRule type="colorScale" priority="15521">
      <colorScale>
        <cfvo type="min"/>
        <cfvo type="max"/>
        <color rgb="FFFCFCFF"/>
        <color rgb="FF63BE7B"/>
      </colorScale>
    </cfRule>
    <cfRule type="colorScale" priority="155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53:ID58 ID6:ID27 ID60 ID45:ID49 ID31:ID43">
    <cfRule type="colorScale" priority="15523">
      <colorScale>
        <cfvo type="min"/>
        <cfvo type="max"/>
        <color rgb="FFFCFCFF"/>
        <color rgb="FF63BE7B"/>
      </colorScale>
    </cfRule>
    <cfRule type="colorScale" priority="155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53:FL58 FL7:FL27 FL60 FL45:FL49 FL31:FL43">
    <cfRule type="colorScale" priority="15525">
      <colorScale>
        <cfvo type="min"/>
        <cfvo type="max"/>
        <color rgb="FFFCFCFF"/>
        <color rgb="FF63BE7B"/>
      </colorScale>
    </cfRule>
    <cfRule type="colorScale" priority="15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53:IA58 IA7:IA27 IA60 IA45:IA49 IA31:IA43">
    <cfRule type="colorScale" priority="15527">
      <colorScale>
        <cfvo type="min"/>
        <cfvo type="max"/>
        <color rgb="FFFCFCFF"/>
        <color rgb="FF63BE7B"/>
      </colorScale>
    </cfRule>
    <cfRule type="colorScale" priority="15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1:B35 B13:B27 B29">
    <cfRule type="cellIs" dxfId="2" priority="14609" operator="equal">
      <formula>" "</formula>
    </cfRule>
  </conditionalFormatting>
  <conditionalFormatting sqref="AE29 AE26 AG26:AG28 AW45:AW46 AW13:AW28 AW31:AW43 AI31:AI40 AI13:AI27">
    <cfRule type="cellIs" dxfId="2" priority="14632" operator="greaterThan">
      <formula>1</formula>
    </cfRule>
    <cfRule type="containsText" dxfId="0" priority="14633" operator="between" text=" ">
      <formula>NOT(ISERROR(SEARCH(" ",AE13)))</formula>
    </cfRule>
    <cfRule type="containsText" dxfId="1" priority="14634" operator="between" text=" ">
      <formula>NOT(ISERROR(SEARCH(" ",AE13)))</formula>
    </cfRule>
  </conditionalFormatting>
  <conditionalFormatting sqref="AG26:AG28 AI31:AI40 AI13:AI27 EL45:EL49 EL13:EL27 EL60 EL53:EL58">
    <cfRule type="cellIs" dxfId="2" priority="14610" operator="equal">
      <formula>0</formula>
    </cfRule>
  </conditionalFormatting>
  <conditionalFormatting sqref="AG29 AJ13:AL31 AI29:AI30">
    <cfRule type="cellIs" dxfId="2" priority="14614" operator="equal">
      <formula>0</formula>
    </cfRule>
    <cfRule type="cellIs" dxfId="2" priority="14619" operator="greaterThan">
      <formula>1</formula>
    </cfRule>
    <cfRule type="containsText" dxfId="0" priority="14620" operator="between" text=" ">
      <formula>NOT(ISERROR(SEARCH(" ",AG13)))</formula>
    </cfRule>
    <cfRule type="containsText" dxfId="1" priority="14621" operator="between" text=" ">
      <formula>NOT(ISERROR(SEARCH(" ",AG13)))</formula>
    </cfRule>
  </conditionalFormatting>
  <conditionalFormatting sqref="CM31:CO31 CQ31:CR31 CM29:CO29 CQ13:CR26 CM13:CO26 CQ29:CR29">
    <cfRule type="cellIs" dxfId="2" priority="13875" operator="equal">
      <formula>1</formula>
    </cfRule>
  </conditionalFormatting>
  <conditionalFormatting sqref="CP29 CP13">
    <cfRule type="cellIs" dxfId="2" priority="90" operator="equal">
      <formula>1</formula>
    </cfRule>
  </conditionalFormatting>
  <conditionalFormatting sqref="FJ53:FJ57 HY53:HY57 HY13:HY27 FJ13:FJ27 HY45:HY49 FJ45:FJ49 HY31:HY43 FJ31:FJ43 FJ29">
    <cfRule type="cellIs" dxfId="2" priority="14602" operator="greaterThan">
      <formula>1</formula>
    </cfRule>
  </conditionalFormatting>
  <conditionalFormatting sqref="LH31:LI43 LH13:LI27 LH65:LI66 LH52:LI61 LH45:LI50">
    <cfRule type="containsText" dxfId="0" priority="5003" operator="between" text=" ">
      <formula>NOT(ISERROR(SEARCH(" ",LH13)))</formula>
    </cfRule>
    <cfRule type="containsText" dxfId="1" priority="5004" operator="between" text=" ">
      <formula>NOT(ISERROR(SEARCH(" ",LH13)))</formula>
    </cfRule>
  </conditionalFormatting>
  <conditionalFormatting sqref="EC31 EG31:EH31 EE31 EH18 EB32:ED37 EF32:EF37 EH32:EH40 EC38:EC40">
    <cfRule type="containsText" dxfId="0" priority="15037" operator="between" text=" ">
      <formula>NOT(ISERROR(SEARCH(" ",EB18)))</formula>
    </cfRule>
    <cfRule type="containsText" dxfId="1" priority="15038" operator="between" text=" ">
      <formula>NOT(ISERROR(SEARCH(" ",EB18)))</formula>
    </cfRule>
  </conditionalFormatting>
  <conditionalFormatting sqref="F21:F25 F31 F29">
    <cfRule type="containsText" dxfId="0" priority="13846" operator="between" text=" ">
      <formula>NOT(ISERROR(SEARCH(" ",F21)))</formula>
    </cfRule>
    <cfRule type="containsText" dxfId="1" priority="13847" operator="between" text=" ">
      <formula>NOT(ISERROR(SEARCH(" ",F21)))</formula>
    </cfRule>
  </conditionalFormatting>
  <conditionalFormatting sqref="LN29 LN31 LN21:LN25">
    <cfRule type="containsText" dxfId="0" priority="520" operator="between" text=" ">
      <formula>NOT(ISERROR(SEARCH(" ",LN21)))</formula>
    </cfRule>
    <cfRule type="containsText" dxfId="1" priority="521" operator="between" text=" ">
      <formula>NOT(ISERROR(SEARCH(" ",LN21)))</formula>
    </cfRule>
  </conditionalFormatting>
  <conditionalFormatting sqref="CM27:CO27 CQ27:CR27">
    <cfRule type="cellIs" dxfId="2" priority="13874" operator="equal">
      <formula>1</formula>
    </cfRule>
  </conditionalFormatting>
  <conditionalFormatting sqref="S28 A28 EI28:EK28 LJ28:LL28 HP28:HU28 KE28:LF28 EM28:FF28 OW28 PV28:XFD28">
    <cfRule type="containsText" dxfId="0" priority="9399" operator="between" text=" ">
      <formula>NOT(ISERROR(SEARCH(" ",A28)))</formula>
    </cfRule>
    <cfRule type="containsText" dxfId="1" priority="9400" operator="between" text=" ">
      <formula>NOT(ISERROR(SEARCH(" ",A28)))</formula>
    </cfRule>
  </conditionalFormatting>
  <conditionalFormatting sqref="AD28 N28:P28 AN28:AR28 AX28:AY28 BA28 BE28:BI28 BT28:BV28 BC28">
    <cfRule type="containsText" dxfId="0" priority="9368" operator="between" text=" ">
      <formula>NOT(ISERROR(SEARCH(" ",N28)))</formula>
    </cfRule>
    <cfRule type="containsText" dxfId="1" priority="9369" operator="between" text=" ">
      <formula>NOT(ISERROR(SEARCH(" ",N28)))</formula>
    </cfRule>
  </conditionalFormatting>
  <conditionalFormatting sqref="AZ33:AZ40 BL28:BL41 EL28:EL42">
    <cfRule type="containsText" dxfId="0" priority="14890" operator="between" text=" ">
      <formula>NOT(ISERROR(SEARCH(" ",AZ28)))</formula>
    </cfRule>
    <cfRule type="containsText" dxfId="1" priority="14891" operator="between" text=" ">
      <formula>NOT(ISERROR(SEARCH(" ",AZ28)))</formula>
    </cfRule>
  </conditionalFormatting>
  <conditionalFormatting sqref="BO28:BP28 BY28">
    <cfRule type="containsText" dxfId="0" priority="9364" operator="between" text=" ">
      <formula>NOT(ISERROR(SEARCH(" ",BO28)))</formula>
    </cfRule>
    <cfRule type="containsText" dxfId="1" priority="9365" operator="between" text=" ">
      <formula>NOT(ISERROR(SEARCH(" ",BO28)))</formula>
    </cfRule>
  </conditionalFormatting>
  <conditionalFormatting sqref="CJ28:CO28 CQ28:CR28">
    <cfRule type="cellIs" dxfId="2" priority="9366" operator="equal">
      <formula>1</formula>
    </cfRule>
  </conditionalFormatting>
  <conditionalFormatting sqref="A29:B29 AD29 AX29:AX31 DZ29 EM29:EO29 EQ29:ET29 EX29 EV29">
    <cfRule type="containsText" dxfId="0" priority="14646" operator="between" text=" ">
      <formula>NOT(ISERROR(SEARCH(" ",A29)))</formula>
    </cfRule>
    <cfRule type="containsText" dxfId="1" priority="14647" operator="between" text=" ">
      <formula>NOT(ISERROR(SEARCH(" ",A29)))</formula>
    </cfRule>
  </conditionalFormatting>
  <conditionalFormatting sqref="N29:P29 S29">
    <cfRule type="containsText" dxfId="0" priority="14640" operator="between" text=" ">
      <formula>NOT(ISERROR(SEARCH(" ",N29)))</formula>
    </cfRule>
    <cfRule type="containsText" dxfId="1" priority="14641" operator="between" text=" ">
      <formula>NOT(ISERROR(SEARCH(" ",N29)))</formula>
    </cfRule>
  </conditionalFormatting>
  <conditionalFormatting sqref="AG29 AN29:AP29 AI29:AI30">
    <cfRule type="cellIs" dxfId="4" priority="14611" operator="equal">
      <formula>0</formula>
    </cfRule>
  </conditionalFormatting>
  <conditionalFormatting sqref="BN29 BA29 AY29">
    <cfRule type="containsText" dxfId="0" priority="14644" operator="between" text=" ">
      <formula>NOT(ISERROR(SEARCH(" ",AY29)))</formula>
    </cfRule>
    <cfRule type="containsText" dxfId="1" priority="14645" operator="between" text=" ">
      <formula>NOT(ISERROR(SEARCH(" ",AY29)))</formula>
    </cfRule>
  </conditionalFormatting>
  <conditionalFormatting sqref="BG29 BC29">
    <cfRule type="containsText" dxfId="0" priority="14638" operator="between" text=" ">
      <formula>NOT(ISERROR(SEARCH(" ",BC29)))</formula>
    </cfRule>
    <cfRule type="containsText" dxfId="1" priority="14639" operator="between" text=" ">
      <formula>NOT(ISERROR(SEARCH(" ",BC29)))</formula>
    </cfRule>
  </conditionalFormatting>
  <conditionalFormatting sqref="EA29 EI29:EJ29">
    <cfRule type="containsText" dxfId="0" priority="14622" operator="between" text=" ">
      <formula>NOT(ISERROR(SEARCH(" ",EA29)))</formula>
    </cfRule>
    <cfRule type="containsText" dxfId="1" priority="14623" operator="between" text=" ">
      <formula>NOT(ISERROR(SEARCH(" ",EA29)))</formula>
    </cfRule>
  </conditionalFormatting>
  <conditionalFormatting sqref="EP29 EZ29:FF29 EK29 EU29">
    <cfRule type="containsText" dxfId="0" priority="14626" operator="between" text=" ">
      <formula>NOT(ISERROR(SEARCH(" ",EK29)))</formula>
    </cfRule>
    <cfRule type="containsText" dxfId="1" priority="14627" operator="between" text=" ">
      <formula>NOT(ISERROR(SEARCH(" ",EK29)))</formula>
    </cfRule>
  </conditionalFormatting>
  <conditionalFormatting sqref="HP29 LJ29:LL29 KF29:LF29 OW29 PV29:XFD29">
    <cfRule type="containsText" dxfId="0" priority="14642" operator="between" text=" ">
      <formula>NOT(ISERROR(SEARCH(" ",HP29)))</formula>
    </cfRule>
    <cfRule type="containsText" dxfId="1" priority="14643" operator="between" text=" ">
      <formula>NOT(ISERROR(SEARCH(" ",HP29)))</formula>
    </cfRule>
  </conditionalFormatting>
  <conditionalFormatting sqref="B30 AD30 EM30:EO30 EV30 EX30 EQ30:ET30 DZ30">
    <cfRule type="containsText" dxfId="0" priority="14316" operator="between" text=" ">
      <formula>NOT(ISERROR(SEARCH(" ",B30)))</formula>
    </cfRule>
    <cfRule type="containsText" dxfId="1" priority="14317" operator="between" text=" ">
      <formula>NOT(ISERROR(SEARCH(" ",B30)))</formula>
    </cfRule>
  </conditionalFormatting>
  <conditionalFormatting sqref="N30:P30 S30">
    <cfRule type="containsText" dxfId="0" priority="14310" operator="between" text=" ">
      <formula>NOT(ISERROR(SEARCH(" ",N30)))</formula>
    </cfRule>
    <cfRule type="containsText" dxfId="1" priority="14311" operator="between" text=" ">
      <formula>NOT(ISERROR(SEARCH(" ",N30)))</formula>
    </cfRule>
  </conditionalFormatting>
  <conditionalFormatting sqref="AF66 AF59 AF57 AF50 AF87:AF89 AF76:AF77 AF61:AF64 AF52 AF30">
    <cfRule type="cellIs" dxfId="2" priority="690" operator="equal">
      <formula>0</formula>
    </cfRule>
    <cfRule type="cellIs" dxfId="2" priority="691" operator="greaterThan">
      <formula>1</formula>
    </cfRule>
    <cfRule type="containsText" dxfId="0" priority="692" operator="between" text=" ">
      <formula>NOT(ISERROR(SEARCH(" ",AF30)))</formula>
    </cfRule>
    <cfRule type="containsText" dxfId="1" priority="693" operator="between" text=" ">
      <formula>NOT(ISERROR(SEARCH(" ",AF30)))</formula>
    </cfRule>
  </conditionalFormatting>
  <conditionalFormatting sqref="AG87 AG66 AG59 AG57 AG50 AG88:AI89 AG76:AG77 AG61:AG64 AG52 AG30">
    <cfRule type="cellIs" dxfId="2" priority="14282" operator="equal">
      <formula>0</formula>
    </cfRule>
    <cfRule type="cellIs" dxfId="2" priority="14287" operator="greaterThan">
      <formula>1</formula>
    </cfRule>
    <cfRule type="containsText" dxfId="0" priority="14288" operator="between" text=" ">
      <formula>NOT(ISERROR(SEARCH(" ",AG30)))</formula>
    </cfRule>
    <cfRule type="containsText" dxfId="1" priority="14289" operator="between" text=" ">
      <formula>NOT(ISERROR(SEARCH(" ",AG30)))</formula>
    </cfRule>
  </conditionalFormatting>
  <conditionalFormatting sqref="AQ30:AR30 AN66:AP66 AI66:AL66">
    <cfRule type="cellIs" dxfId="4" priority="11472" operator="equal">
      <formula>0</formula>
    </cfRule>
  </conditionalFormatting>
  <conditionalFormatting sqref="AY30 BA30 BN30">
    <cfRule type="containsText" dxfId="0" priority="14314" operator="between" text=" ">
      <formula>NOT(ISERROR(SEARCH(" ",AY30)))</formula>
    </cfRule>
    <cfRule type="containsText" dxfId="1" priority="14315" operator="between" text=" ">
      <formula>NOT(ISERROR(SEARCH(" ",AY30)))</formula>
    </cfRule>
  </conditionalFormatting>
  <conditionalFormatting sqref="BG30 BC30">
    <cfRule type="containsText" dxfId="0" priority="14308" operator="between" text=" ">
      <formula>NOT(ISERROR(SEARCH(" ",BC30)))</formula>
    </cfRule>
    <cfRule type="containsText" dxfId="1" priority="14309" operator="between" text=" ">
      <formula>NOT(ISERROR(SEARCH(" ",BC30)))</formula>
    </cfRule>
  </conditionalFormatting>
  <conditionalFormatting sqref="CM30:CO30 CQ30:CR30">
    <cfRule type="cellIs" dxfId="2" priority="13873" operator="equal">
      <formula>1</formula>
    </cfRule>
  </conditionalFormatting>
  <conditionalFormatting sqref="EI30:EJ30 EA30">
    <cfRule type="containsText" dxfId="0" priority="14290" operator="between" text=" ">
      <formula>NOT(ISERROR(SEARCH(" ",EA30)))</formula>
    </cfRule>
    <cfRule type="containsText" dxfId="1" priority="14291" operator="between" text=" ">
      <formula>NOT(ISERROR(SEARCH(" ",EA30)))</formula>
    </cfRule>
  </conditionalFormatting>
  <conditionalFormatting sqref="EU30 EK30 EZ30:FF30 EP30">
    <cfRule type="containsText" dxfId="0" priority="14294" operator="between" text=" ">
      <formula>NOT(ISERROR(SEARCH(" ",EK30)))</formula>
    </cfRule>
    <cfRule type="containsText" dxfId="1" priority="14295" operator="between" text=" ">
      <formula>NOT(ISERROR(SEARCH(" ",EK30)))</formula>
    </cfRule>
  </conditionalFormatting>
  <conditionalFormatting sqref="HP30 LJ30:LL30 KF30:LF30 OW30 PV30:XFD30">
    <cfRule type="containsText" dxfId="0" priority="14312" operator="between" text=" ">
      <formula>NOT(ISERROR(SEARCH(" ",HP30)))</formula>
    </cfRule>
    <cfRule type="containsText" dxfId="1" priority="14313" operator="between" text=" ">
      <formula>NOT(ISERROR(SEARCH(" ",HP30)))</formula>
    </cfRule>
  </conditionalFormatting>
  <conditionalFormatting sqref="G43 G53:G56 G58 G60 G45:G49 G32:G41">
    <cfRule type="containsText" dxfId="0" priority="13967" operator="between" text=" ">
      <formula>NOT(ISERROR(SEARCH(" ",G32)))</formula>
    </cfRule>
    <cfRule type="containsText" dxfId="1" priority="13968" operator="between" text=" ">
      <formula>NOT(ISERROR(SEARCH(" ",G32)))</formula>
    </cfRule>
  </conditionalFormatting>
  <conditionalFormatting sqref="BR32:BS32 BS33:BS40">
    <cfRule type="containsText" dxfId="0" priority="15145" operator="between" text=" ">
      <formula>NOT(ISERROR(SEARCH(" ",BR32)))</formula>
    </cfRule>
    <cfRule type="containsText" dxfId="1" priority="15146" operator="between" text=" ">
      <formula>NOT(ISERROR(SEARCH(" ",BR32)))</formula>
    </cfRule>
  </conditionalFormatting>
  <conditionalFormatting sqref="CJ32:CO40 CQ32:CR40">
    <cfRule type="cellIs" dxfId="2" priority="13872" operator="equal">
      <formula>1</formula>
    </cfRule>
  </conditionalFormatting>
  <conditionalFormatting sqref="CP32 CP34 CP38 CP40">
    <cfRule type="cellIs" dxfId="2" priority="88" operator="equal">
      <formula>1</formula>
    </cfRule>
  </conditionalFormatting>
  <conditionalFormatting sqref="CJ41:CN41 CR41 DW58 DW38:DW40">
    <cfRule type="containsText" dxfId="0" priority="13894" operator="between" text=" ">
      <formula>NOT(ISERROR(SEARCH(" ",CJ38)))</formula>
    </cfRule>
    <cfRule type="containsText" dxfId="1" priority="13895" operator="between" text=" ">
      <formula>NOT(ISERROR(SEARCH(" ",CJ38)))</formula>
    </cfRule>
  </conditionalFormatting>
  <conditionalFormatting sqref="DX58 DX38:DX40 DX62:DX66">
    <cfRule type="containsText" dxfId="0" priority="11065" operator="between" text=" ">
      <formula>NOT(ISERROR(SEARCH(" ",DX38)))</formula>
    </cfRule>
    <cfRule type="containsText" dxfId="1" priority="11066" operator="between" text=" ">
      <formula>NOT(ISERROR(SEARCH(" ",DX38)))</formula>
    </cfRule>
  </conditionalFormatting>
  <conditionalFormatting sqref="EB38:EB40 ED38:ED39 EF40">
    <cfRule type="containsText" dxfId="0" priority="15035" operator="between" text=" ">
      <formula>NOT(ISERROR(SEARCH(" ",EB38)))</formula>
    </cfRule>
    <cfRule type="containsText" dxfId="1" priority="15036" operator="between" text=" ">
      <formula>NOT(ISERROR(SEARCH(" ",EB38)))</formula>
    </cfRule>
  </conditionalFormatting>
  <conditionalFormatting sqref="AJ41 AJ43">
    <cfRule type="cellIs" dxfId="4" priority="13939" operator="equal">
      <formula>0</formula>
    </cfRule>
    <cfRule type="cellIs" dxfId="2" priority="13940" operator="equal">
      <formula>0</formula>
    </cfRule>
    <cfRule type="cellIs" dxfId="2" priority="13941" operator="greaterThan">
      <formula>1</formula>
    </cfRule>
    <cfRule type="containsText" dxfId="0" priority="13942" operator="between" text=" ">
      <formula>NOT(ISERROR(SEARCH(" ",AJ41)))</formula>
    </cfRule>
    <cfRule type="containsText" dxfId="1" priority="13943" operator="between" text=" ">
      <formula>NOT(ISERROR(SEARCH(" ",AJ41)))</formula>
    </cfRule>
  </conditionalFormatting>
  <conditionalFormatting sqref="AK41 AK43">
    <cfRule type="cellIs" dxfId="4" priority="13929" operator="equal">
      <formula>0</formula>
    </cfRule>
    <cfRule type="cellIs" dxfId="2" priority="13930" operator="equal">
      <formula>0</formula>
    </cfRule>
    <cfRule type="cellIs" dxfId="2" priority="13931" operator="greaterThan">
      <formula>1</formula>
    </cfRule>
    <cfRule type="containsText" dxfId="0" priority="13932" operator="between" text=" ">
      <formula>NOT(ISERROR(SEARCH(" ",AK41)))</formula>
    </cfRule>
    <cfRule type="containsText" dxfId="1" priority="13933" operator="between" text=" ">
      <formula>NOT(ISERROR(SEARCH(" ",AK41)))</formula>
    </cfRule>
  </conditionalFormatting>
  <conditionalFormatting sqref="AL41 AL43">
    <cfRule type="cellIs" dxfId="4" priority="13924" operator="equal">
      <formula>0</formula>
    </cfRule>
    <cfRule type="cellIs" dxfId="2" priority="13925" operator="equal">
      <formula>0</formula>
    </cfRule>
    <cfRule type="cellIs" dxfId="2" priority="13926" operator="greaterThan">
      <formula>1</formula>
    </cfRule>
    <cfRule type="containsText" dxfId="0" priority="13927" operator="between" text=" ">
      <formula>NOT(ISERROR(SEARCH(" ",AL41)))</formula>
    </cfRule>
    <cfRule type="containsText" dxfId="1" priority="13928" operator="between" text=" ">
      <formula>NOT(ISERROR(SEARCH(" ",AL41)))</formula>
    </cfRule>
  </conditionalFormatting>
  <conditionalFormatting sqref="BS41:BT41 BS42:BS53">
    <cfRule type="containsText" dxfId="0" priority="15088" operator="between" text=" ">
      <formula>NOT(ISERROR(SEARCH(" ",BS41)))</formula>
    </cfRule>
    <cfRule type="containsText" dxfId="1" priority="15089" operator="between" text=" ">
      <formula>NOT(ISERROR(SEARCH(" ",BS41)))</formula>
    </cfRule>
  </conditionalFormatting>
  <conditionalFormatting sqref="CE69:CE70 CE41:CE42 CE72:CE73 CE45:CE46 CE48 CE53:CE55 CE57:CE58">
    <cfRule type="containsText" dxfId="0" priority="1069" operator="between" text=" ">
      <formula>NOT(ISERROR(SEARCH(" ",CE41)))</formula>
    </cfRule>
  </conditionalFormatting>
  <conditionalFormatting sqref="DX41:DX43 DX47:DX52 DX45">
    <cfRule type="containsText" dxfId="0" priority="9210" operator="between" text=" ">
      <formula>NOT(ISERROR(SEARCH(" ",DX41)))</formula>
    </cfRule>
    <cfRule type="containsText" dxfId="1" priority="9211" operator="between" text=" ">
      <formula>NOT(ISERROR(SEARCH(" ",DX41)))</formula>
    </cfRule>
    <cfRule type="containsText" dxfId="0" priority="9212" operator="between" text=" ">
      <formula>NOT(ISERROR(SEARCH(" ",DX41)))</formula>
    </cfRule>
    <cfRule type="containsText" dxfId="1" priority="9213" operator="between" text=" ">
      <formula>NOT(ISERROR(SEARCH(" ",DX41)))</formula>
    </cfRule>
  </conditionalFormatting>
  <conditionalFormatting sqref="G42:H42 C42:E42 AN42:AS42 S42:T42 AD42 N42:P42 AY42 BC42 BL42 BE42:BJ42">
    <cfRule type="containsText" dxfId="0" priority="13887" operator="between" text=" ">
      <formula>NOT(ISERROR(SEARCH(" ",C42)))</formula>
    </cfRule>
    <cfRule type="containsText" dxfId="1" priority="13888" operator="between" text=" ">
      <formula>NOT(ISERROR(SEARCH(" ",C42)))</formula>
    </cfRule>
  </conditionalFormatting>
  <conditionalFormatting sqref="AN42:AS42 AI42">
    <cfRule type="cellIs" dxfId="4" priority="13889" operator="equal">
      <formula>0</formula>
    </cfRule>
  </conditionalFormatting>
  <conditionalFormatting sqref="CJ42:CN42 CR42">
    <cfRule type="containsText" dxfId="0" priority="13868" operator="between" text=" ">
      <formula>NOT(ISERROR(SEARCH(" ",CJ42)))</formula>
    </cfRule>
  </conditionalFormatting>
  <conditionalFormatting sqref="H43 H58 H60 H52:H56 H45:H49">
    <cfRule type="containsText" dxfId="0" priority="15157" operator="between" text=" ">
      <formula>NOT(ISERROR(SEARCH(" ",H43)))</formula>
    </cfRule>
    <cfRule type="containsText" dxfId="1" priority="15158" operator="between" text=" ">
      <formula>NOT(ISERROR(SEARCH(" ",H43)))</formula>
    </cfRule>
  </conditionalFormatting>
  <conditionalFormatting sqref="BT45:BV48 BR43 BT43:BV43">
    <cfRule type="containsText" dxfId="0" priority="15123" operator="between" text=" ">
      <formula>NOT(ISERROR(SEARCH(" ",BR43)))</formula>
    </cfRule>
    <cfRule type="containsText" dxfId="1" priority="15124" operator="between" text=" ">
      <formula>NOT(ISERROR(SEARCH(" ",BR43)))</formula>
    </cfRule>
  </conditionalFormatting>
  <conditionalFormatting sqref="CA43:CC43 CA45:CC47">
    <cfRule type="containsText" dxfId="0" priority="9150" operator="between" text=" ">
      <formula>NOT(ISERROR(SEARCH(" ",CA43)))</formula>
    </cfRule>
  </conditionalFormatting>
  <conditionalFormatting sqref="CF43 CF45:CF47">
    <cfRule type="containsText" dxfId="0" priority="9149" operator="between" text=" ">
      <formula>NOT(ISERROR(SEARCH(" ",CF43)))</formula>
    </cfRule>
  </conditionalFormatting>
  <conditionalFormatting sqref="CJ43:CN43 CR43 CJ45:CN48 CR45:CR48">
    <cfRule type="containsText" dxfId="0" priority="13871" operator="between" text=" ">
      <formula>NOT(ISERROR(SEARCH(" ",CJ43)))</formula>
    </cfRule>
  </conditionalFormatting>
  <conditionalFormatting sqref="CP43 CP45:CP48">
    <cfRule type="containsText" dxfId="0" priority="87" operator="between" text=" ">
      <formula>NOT(ISERROR(SEARCH(" ",CP43)))</formula>
    </cfRule>
  </conditionalFormatting>
  <conditionalFormatting sqref="A44 DZ44 HP44:HU44 EK44 KE44:LF44 EM44:FF44">
    <cfRule type="containsText" dxfId="0" priority="9710" operator="between" text=" ">
      <formula>NOT(ISERROR(SEARCH(" ",A44)))</formula>
    </cfRule>
    <cfRule type="containsText" dxfId="1" priority="9711" operator="between" text=" ">
      <formula>NOT(ISERROR(SEARCH(" ",A44)))</formula>
    </cfRule>
  </conditionalFormatting>
  <conditionalFormatting sqref="C44:E44 AD44 AX44">
    <cfRule type="containsText" dxfId="0" priority="9749" operator="between" text=" ">
      <formula>NOT(ISERROR(SEARCH(" ",C44)))</formula>
    </cfRule>
    <cfRule type="containsText" dxfId="1" priority="9750" operator="between" text=" ">
      <formula>NOT(ISERROR(SEARCH(" ",C44)))</formula>
    </cfRule>
  </conditionalFormatting>
  <conditionalFormatting sqref="S44:T44 N44:P44">
    <cfRule type="containsText" dxfId="0" priority="9745" operator="between" text=" ">
      <formula>NOT(ISERROR(SEARCH(" ",N44)))</formula>
    </cfRule>
    <cfRule type="containsText" dxfId="1" priority="9746" operator="between" text=" ">
      <formula>NOT(ISERROR(SEARCH(" ",N44)))</formula>
    </cfRule>
  </conditionalFormatting>
  <conditionalFormatting sqref="BN44:BP44 BA44 AY44">
    <cfRule type="containsText" dxfId="0" priority="9747" operator="between" text=" ">
      <formula>NOT(ISERROR(SEARCH(" ",AY44)))</formula>
    </cfRule>
    <cfRule type="containsText" dxfId="1" priority="9748" operator="between" text=" ">
      <formula>NOT(ISERROR(SEARCH(" ",AY44)))</formula>
    </cfRule>
  </conditionalFormatting>
  <conditionalFormatting sqref="BC44 BG44">
    <cfRule type="containsText" dxfId="0" priority="9739" operator="between" text=" ">
      <formula>NOT(ISERROR(SEARCH(" ",BC44)))</formula>
    </cfRule>
    <cfRule type="containsText" dxfId="1" priority="9740" operator="between" text=" ">
      <formula>NOT(ISERROR(SEARCH(" ",BC44)))</formula>
    </cfRule>
  </conditionalFormatting>
  <conditionalFormatting sqref="CJ44:CN44 CR44">
    <cfRule type="containsText" dxfId="0" priority="9694" operator="between" text=" ">
      <formula>NOT(ISERROR(SEARCH(" ",CJ44)))</formula>
    </cfRule>
  </conditionalFormatting>
  <conditionalFormatting sqref="FJ44 HY44">
    <cfRule type="cellIs" dxfId="2" priority="9700" operator="greaterThan">
      <formula>1</formula>
    </cfRule>
  </conditionalFormatting>
  <conditionalFormatting sqref="LJ44:LL44 OW44 PV44:XFD44">
    <cfRule type="containsText" dxfId="0" priority="9741" operator="between" text=" ">
      <formula>NOT(ISERROR(SEARCH(" ",LJ44)))</formula>
    </cfRule>
    <cfRule type="containsText" dxfId="1" priority="9742" operator="between" text=" ">
      <formula>NOT(ISERROR(SEARCH(" ",LJ44)))</formula>
    </cfRule>
  </conditionalFormatting>
  <conditionalFormatting sqref="AG47 AI47">
    <cfRule type="cellIs" dxfId="4" priority="6301" operator="equal">
      <formula>0</formula>
    </cfRule>
    <cfRule type="cellIs" dxfId="2" priority="6302" operator="equal">
      <formula>0</formula>
    </cfRule>
    <cfRule type="cellIs" dxfId="2" priority="6303" operator="greaterThan">
      <formula>1</formula>
    </cfRule>
    <cfRule type="containsText" dxfId="0" priority="6304" operator="between" text=" ">
      <formula>NOT(ISERROR(SEARCH(" ",AG47)))</formula>
    </cfRule>
    <cfRule type="containsText" dxfId="1" priority="6305" operator="between" text=" ">
      <formula>NOT(ISERROR(SEARCH(" ",AG47)))</formula>
    </cfRule>
  </conditionalFormatting>
  <conditionalFormatting sqref="AJ48:AJ49 AJ53:AJ58 AJ60">
    <cfRule type="cellIs" dxfId="4" priority="13934" operator="equal">
      <formula>0</formula>
    </cfRule>
    <cfRule type="cellIs" dxfId="2" priority="13935" operator="equal">
      <formula>0</formula>
    </cfRule>
    <cfRule type="cellIs" dxfId="2" priority="13936" operator="greaterThan">
      <formula>1</formula>
    </cfRule>
    <cfRule type="containsText" dxfId="0" priority="13937" operator="between" text=" ">
      <formula>NOT(ISERROR(SEARCH(" ",AJ48)))</formula>
    </cfRule>
    <cfRule type="containsText" dxfId="1" priority="13938" operator="between" text=" ">
      <formula>NOT(ISERROR(SEARCH(" ",AJ48)))</formula>
    </cfRule>
  </conditionalFormatting>
  <conditionalFormatting sqref="AK48:AK49 AK53:AK58 AK60">
    <cfRule type="cellIs" dxfId="4" priority="13919" operator="equal">
      <formula>0</formula>
    </cfRule>
    <cfRule type="cellIs" dxfId="2" priority="13920" operator="equal">
      <formula>0</formula>
    </cfRule>
    <cfRule type="cellIs" dxfId="2" priority="13921" operator="greaterThan">
      <formula>1</formula>
    </cfRule>
    <cfRule type="containsText" dxfId="0" priority="13922" operator="between" text=" ">
      <formula>NOT(ISERROR(SEARCH(" ",AK48)))</formula>
    </cfRule>
    <cfRule type="containsText" dxfId="1" priority="13923" operator="between" text=" ">
      <formula>NOT(ISERROR(SEARCH(" ",AK48)))</formula>
    </cfRule>
  </conditionalFormatting>
  <conditionalFormatting sqref="AL48:AL49 AL53:AL58 AL60">
    <cfRule type="cellIs" dxfId="4" priority="13914" operator="equal">
      <formula>0</formula>
    </cfRule>
    <cfRule type="cellIs" dxfId="2" priority="13915" operator="equal">
      <formula>0</formula>
    </cfRule>
    <cfRule type="cellIs" dxfId="2" priority="13916" operator="greaterThan">
      <formula>1</formula>
    </cfRule>
    <cfRule type="containsText" dxfId="0" priority="13917" operator="between" text=" ">
      <formula>NOT(ISERROR(SEARCH(" ",AL48)))</formula>
    </cfRule>
    <cfRule type="containsText" dxfId="1" priority="13918" operator="between" text=" ">
      <formula>NOT(ISERROR(SEARCH(" ",AL48)))</formula>
    </cfRule>
  </conditionalFormatting>
  <conditionalFormatting sqref="D49:E49 AX49">
    <cfRule type="containsText" dxfId="0" priority="15111" operator="between" text=" ">
      <formula>NOT(ISERROR(SEARCH(" ",D49)))</formula>
    </cfRule>
    <cfRule type="containsText" dxfId="1" priority="15112" operator="between" text=" ">
      <formula>NOT(ISERROR(SEARCH(" ",D49)))</formula>
    </cfRule>
  </conditionalFormatting>
  <conditionalFormatting sqref="AY49 BA49">
    <cfRule type="containsText" dxfId="0" priority="15109" operator="between" text=" ">
      <formula>NOT(ISERROR(SEARCH(" ",AY49)))</formula>
    </cfRule>
    <cfRule type="containsText" dxfId="1" priority="15110" operator="between" text=" ">
      <formula>NOT(ISERROR(SEARCH(" ",AY49)))</formula>
    </cfRule>
  </conditionalFormatting>
  <conditionalFormatting sqref="BR49 BT49:BV49">
    <cfRule type="containsText" dxfId="0" priority="15098" operator="between" text=" ">
      <formula>NOT(ISERROR(SEARCH(" ",BR49)))</formula>
    </cfRule>
    <cfRule type="containsText" dxfId="1" priority="15099" operator="between" text=" ">
      <formula>NOT(ISERROR(SEARCH(" ",BR49)))</formula>
    </cfRule>
  </conditionalFormatting>
  <conditionalFormatting sqref="CO49 CO60">
    <cfRule type="containsText" dxfId="0" priority="635" operator="between" text=" ">
      <formula>NOT(ISERROR(SEARCH(" ",CO49)))</formula>
    </cfRule>
    <cfRule type="containsText" dxfId="1" priority="636" operator="between" text=" ">
      <formula>NOT(ISERROR(SEARCH(" ",CO49)))</formula>
    </cfRule>
  </conditionalFormatting>
  <conditionalFormatting sqref="CP49 CP60">
    <cfRule type="containsText" dxfId="0" priority="91" operator="between" text=" ">
      <formula>NOT(ISERROR(SEARCH(" ",CP49)))</formula>
    </cfRule>
    <cfRule type="containsText" dxfId="1" priority="92" operator="between" text=" ">
      <formula>NOT(ISERROR(SEARCH(" ",CP49)))</formula>
    </cfRule>
  </conditionalFormatting>
  <conditionalFormatting sqref="CQ49 CQ60">
    <cfRule type="containsText" dxfId="0" priority="588" operator="between" text=" ">
      <formula>NOT(ISERROR(SEARCH(" ",CQ49)))</formula>
    </cfRule>
    <cfRule type="containsText" dxfId="1" priority="589" operator="between" text=" ">
      <formula>NOT(ISERROR(SEARCH(" ",CQ49)))</formula>
    </cfRule>
  </conditionalFormatting>
  <conditionalFormatting sqref="HW53:HW58 HW49 HW60">
    <cfRule type="colorScale" priority="14759">
      <colorScale>
        <cfvo type="min"/>
        <cfvo type="max"/>
        <color rgb="FFFCFCFF"/>
        <color rgb="FF63BE7B"/>
      </colorScale>
    </cfRule>
    <cfRule type="colorScale" priority="147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50 DZ50 HP50:HU50 EK50:FF50 KE50">
    <cfRule type="containsText" dxfId="0" priority="13132" operator="between" text=" ">
      <formula>NOT(ISERROR(SEARCH(" ",A50)))</formula>
    </cfRule>
    <cfRule type="containsText" dxfId="1" priority="13133" operator="between" text=" ">
      <formula>NOT(ISERROR(SEARCH(" ",A50)))</formula>
    </cfRule>
  </conditionalFormatting>
  <conditionalFormatting sqref="C50:E50 AD50 AX50">
    <cfRule type="containsText" dxfId="0" priority="13169" operator="between" text=" ">
      <formula>NOT(ISERROR(SEARCH(" ",C50)))</formula>
    </cfRule>
    <cfRule type="containsText" dxfId="1" priority="13170" operator="between" text=" ">
      <formula>NOT(ISERROR(SEARCH(" ",C50)))</formula>
    </cfRule>
  </conditionalFormatting>
  <conditionalFormatting sqref="S50:T50 N50:P50">
    <cfRule type="containsText" dxfId="0" priority="13163" operator="between" text=" ">
      <formula>NOT(ISERROR(SEARCH(" ",N50)))</formula>
    </cfRule>
    <cfRule type="containsText" dxfId="1" priority="13164" operator="between" text=" ">
      <formula>NOT(ISERROR(SEARCH(" ",N50)))</formula>
    </cfRule>
  </conditionalFormatting>
  <conditionalFormatting sqref="AN50:AS50 AI50">
    <cfRule type="cellIs" dxfId="4" priority="13136" operator="equal">
      <formula>0</formula>
    </cfRule>
  </conditionalFormatting>
  <conditionalFormatting sqref="BN50:BP50 BA50 AY50">
    <cfRule type="containsText" dxfId="0" priority="13167" operator="between" text=" ">
      <formula>NOT(ISERROR(SEARCH(" ",AY50)))</formula>
    </cfRule>
    <cfRule type="containsText" dxfId="1" priority="13168" operator="between" text=" ">
      <formula>NOT(ISERROR(SEARCH(" ",AY50)))</formula>
    </cfRule>
  </conditionalFormatting>
  <conditionalFormatting sqref="BC50 BG50">
    <cfRule type="containsText" dxfId="0" priority="13161" operator="between" text=" ">
      <formula>NOT(ISERROR(SEARCH(" ",BC50)))</formula>
    </cfRule>
    <cfRule type="containsText" dxfId="1" priority="13162" operator="between" text=" ">
      <formula>NOT(ISERROR(SEARCH(" ",BC50)))</formula>
    </cfRule>
  </conditionalFormatting>
  <conditionalFormatting sqref="CJ50:CN50 CR50">
    <cfRule type="containsText" dxfId="0" priority="13106" operator="between" text=" ">
      <formula>NOT(ISERROR(SEARCH(" ",CJ50)))</formula>
    </cfRule>
  </conditionalFormatting>
  <conditionalFormatting sqref="FJ50 HY50">
    <cfRule type="cellIs" dxfId="2" priority="13124" operator="greaterThan">
      <formula>1</formula>
    </cfRule>
  </conditionalFormatting>
  <conditionalFormatting sqref="A51 DZ51 HP51:HU51 EK51 KE51:LF51 EM51:FF51">
    <cfRule type="containsText" dxfId="0" priority="10047" operator="between" text=" ">
      <formula>NOT(ISERROR(SEARCH(" ",A51)))</formula>
    </cfRule>
    <cfRule type="containsText" dxfId="1" priority="10048" operator="between" text=" ">
      <formula>NOT(ISERROR(SEARCH(" ",A51)))</formula>
    </cfRule>
  </conditionalFormatting>
  <conditionalFormatting sqref="C51:E51 AD51 AX51">
    <cfRule type="containsText" dxfId="0" priority="10084" operator="between" text=" ">
      <formula>NOT(ISERROR(SEARCH(" ",C51)))</formula>
    </cfRule>
    <cfRule type="containsText" dxfId="1" priority="10085" operator="between" text=" ">
      <formula>NOT(ISERROR(SEARCH(" ",C51)))</formula>
    </cfRule>
  </conditionalFormatting>
  <conditionalFormatting sqref="S51 N51:P51">
    <cfRule type="containsText" dxfId="0" priority="10080" operator="between" text=" ">
      <formula>NOT(ISERROR(SEARCH(" ",N51)))</formula>
    </cfRule>
    <cfRule type="containsText" dxfId="1" priority="10081" operator="between" text=" ">
      <formula>NOT(ISERROR(SEARCH(" ",N51)))</formula>
    </cfRule>
  </conditionalFormatting>
  <conditionalFormatting sqref="BN51:BP51 BA51 AY51">
    <cfRule type="containsText" dxfId="0" priority="10082" operator="between" text=" ">
      <formula>NOT(ISERROR(SEARCH(" ",AY51)))</formula>
    </cfRule>
    <cfRule type="containsText" dxfId="1" priority="10083" operator="between" text=" ">
      <formula>NOT(ISERROR(SEARCH(" ",AY51)))</formula>
    </cfRule>
  </conditionalFormatting>
  <conditionalFormatting sqref="BC51 BG51">
    <cfRule type="containsText" dxfId="0" priority="10072" operator="between" text=" ">
      <formula>NOT(ISERROR(SEARCH(" ",BC51)))</formula>
    </cfRule>
    <cfRule type="containsText" dxfId="1" priority="10073" operator="between" text=" ">
      <formula>NOT(ISERROR(SEARCH(" ",BC51)))</formula>
    </cfRule>
  </conditionalFormatting>
  <conditionalFormatting sqref="CJ51:CN51 CR51">
    <cfRule type="containsText" dxfId="0" priority="10029" operator="between" text=" ">
      <formula>NOT(ISERROR(SEARCH(" ",CJ51)))</formula>
    </cfRule>
  </conditionalFormatting>
  <conditionalFormatting sqref="FJ51 HY51">
    <cfRule type="cellIs" dxfId="2" priority="10037" operator="greaterThan">
      <formula>1</formula>
    </cfRule>
  </conditionalFormatting>
  <conditionalFormatting sqref="LJ51:LL51 OW51 PV51:XFD51">
    <cfRule type="containsText" dxfId="0" priority="10074" operator="between" text=" ">
      <formula>NOT(ISERROR(SEARCH(" ",LJ51)))</formula>
    </cfRule>
    <cfRule type="containsText" dxfId="1" priority="10075" operator="between" text=" ">
      <formula>NOT(ISERROR(SEARCH(" ",LJ51)))</formula>
    </cfRule>
  </conditionalFormatting>
  <conditionalFormatting sqref="A52 DZ52 HP52:HU52 EK52:FF52 KE52">
    <cfRule type="containsText" dxfId="0" priority="11122" operator="between" text=" ">
      <formula>NOT(ISERROR(SEARCH(" ",A52)))</formula>
    </cfRule>
    <cfRule type="containsText" dxfId="1" priority="11123" operator="between" text=" ">
      <formula>NOT(ISERROR(SEARCH(" ",A52)))</formula>
    </cfRule>
  </conditionalFormatting>
  <conditionalFormatting sqref="C52:E52 AD52">
    <cfRule type="containsText" dxfId="0" priority="11153" operator="between" text=" ">
      <formula>NOT(ISERROR(SEARCH(" ",C52)))</formula>
    </cfRule>
    <cfRule type="containsText" dxfId="1" priority="11154" operator="between" text=" ">
      <formula>NOT(ISERROR(SEARCH(" ",C52)))</formula>
    </cfRule>
  </conditionalFormatting>
  <conditionalFormatting sqref="C59:E59 AD59 AX52:AX68">
    <cfRule type="containsText" dxfId="0" priority="13511" operator="between" text=" ">
      <formula>NOT(ISERROR(SEARCH(" ",C52)))</formula>
    </cfRule>
    <cfRule type="containsText" dxfId="1" priority="13512" operator="between" text=" ">
      <formula>NOT(ISERROR(SEARCH(" ",C52)))</formula>
    </cfRule>
  </conditionalFormatting>
  <conditionalFormatting sqref="S52:T52 N52:P52">
    <cfRule type="containsText" dxfId="0" priority="11147" operator="between" text=" ">
      <formula>NOT(ISERROR(SEARCH(" ",N52)))</formula>
    </cfRule>
    <cfRule type="containsText" dxfId="1" priority="11148" operator="between" text=" ">
      <formula>NOT(ISERROR(SEARCH(" ",N52)))</formula>
    </cfRule>
  </conditionalFormatting>
  <conditionalFormatting sqref="BN52:BP52 BA52 AY52">
    <cfRule type="containsText" dxfId="0" priority="11151" operator="between" text=" ">
      <formula>NOT(ISERROR(SEARCH(" ",AY52)))</formula>
    </cfRule>
    <cfRule type="containsText" dxfId="1" priority="11152" operator="between" text=" ">
      <formula>NOT(ISERROR(SEARCH(" ",AY52)))</formula>
    </cfRule>
  </conditionalFormatting>
  <conditionalFormatting sqref="BC52 BG52">
    <cfRule type="containsText" dxfId="0" priority="11145" operator="between" text=" ">
      <formula>NOT(ISERROR(SEARCH(" ",BC52)))</formula>
    </cfRule>
    <cfRule type="containsText" dxfId="1" priority="11146" operator="between" text=" ">
      <formula>NOT(ISERROR(SEARCH(" ",BC52)))</formula>
    </cfRule>
  </conditionalFormatting>
  <conditionalFormatting sqref="CJ52:CN52 CR52">
    <cfRule type="containsText" dxfId="0" priority="11106" operator="between" text=" ">
      <formula>NOT(ISERROR(SEARCH(" ",CJ52)))</formula>
    </cfRule>
  </conditionalFormatting>
  <conditionalFormatting sqref="CZ52 CW54:CZ55 CW57:CZ76">
    <cfRule type="cellIs" dxfId="2" priority="985" operator="equal">
      <formula>1</formula>
    </cfRule>
  </conditionalFormatting>
  <conditionalFormatting sqref="FJ52 HY52">
    <cfRule type="cellIs" dxfId="2" priority="11114" operator="greaterThan">
      <formula>1</formula>
    </cfRule>
  </conditionalFormatting>
  <conditionalFormatting sqref="BJ53:BJ56 BJ58 BJ60">
    <cfRule type="containsText" dxfId="0" priority="15207" operator="between" text=" ">
      <formula>NOT(ISERROR(SEARCH(" ",BJ53)))</formula>
    </cfRule>
    <cfRule type="containsText" dxfId="1" priority="15208" operator="between" text=" ">
      <formula>NOT(ISERROR(SEARCH(" ",BJ53)))</formula>
    </cfRule>
  </conditionalFormatting>
  <conditionalFormatting sqref="CJ53:CN53 CR53 CJ55:CN58 CR55:CR58">
    <cfRule type="containsText" dxfId="0" priority="13870" operator="between" text=" ">
      <formula>NOT(ISERROR(SEARCH(" ",CJ53)))</formula>
    </cfRule>
  </conditionalFormatting>
  <conditionalFormatting sqref="CO53 CO55:CO58">
    <cfRule type="containsText" dxfId="0" priority="633" operator="between" text=" ">
      <formula>NOT(ISERROR(SEARCH(" ",CO53)))</formula>
    </cfRule>
  </conditionalFormatting>
  <conditionalFormatting sqref="CP53 CP55:CP58">
    <cfRule type="containsText" dxfId="0" priority="86" operator="between" text=" ">
      <formula>NOT(ISERROR(SEARCH(" ",CP53)))</formula>
    </cfRule>
  </conditionalFormatting>
  <conditionalFormatting sqref="CQ53 CQ55:CQ58">
    <cfRule type="containsText" dxfId="0" priority="586" operator="between" text=" ">
      <formula>NOT(ISERROR(SEARCH(" ",CQ53)))</formula>
    </cfRule>
  </conditionalFormatting>
  <conditionalFormatting sqref="BR54:BS54 BU54:BV54">
    <cfRule type="containsText" dxfId="0" priority="15137" operator="between" text=" ">
      <formula>NOT(ISERROR(SEARCH(" ",BR54)))</formula>
    </cfRule>
    <cfRule type="containsText" dxfId="1" priority="15138" operator="between" text=" ">
      <formula>NOT(ISERROR(SEARCH(" ",BR54)))</formula>
    </cfRule>
  </conditionalFormatting>
  <conditionalFormatting sqref="CJ54:CN54 CR54">
    <cfRule type="containsText" dxfId="0" priority="13869" operator="between" text=" ">
      <formula>NOT(ISERROR(SEARCH(" ",CJ54)))</formula>
    </cfRule>
  </conditionalFormatting>
  <conditionalFormatting sqref="BR56 BT56:BV56">
    <cfRule type="containsText" dxfId="0" priority="15133" operator="between" text=" ">
      <formula>NOT(ISERROR(SEARCH(" ",BR56)))</formula>
    </cfRule>
    <cfRule type="containsText" dxfId="1" priority="15134" operator="between" text=" ">
      <formula>NOT(ISERROR(SEARCH(" ",BR56)))</formula>
    </cfRule>
  </conditionalFormatting>
  <conditionalFormatting sqref="N57:P57 S57:T57">
    <cfRule type="containsText" dxfId="0" priority="14827" operator="between" text=" ">
      <formula>NOT(ISERROR(SEARCH(" ",N57)))</formula>
    </cfRule>
    <cfRule type="containsText" dxfId="1" priority="14828" operator="between" text=" ">
      <formula>NOT(ISERROR(SEARCH(" ",N57)))</formula>
    </cfRule>
  </conditionalFormatting>
  <conditionalFormatting sqref="AQ57 AN57:AO57 AI57">
    <cfRule type="cellIs" dxfId="4" priority="14804" operator="equal">
      <formula>0</formula>
    </cfRule>
  </conditionalFormatting>
  <conditionalFormatting sqref="AN57:AO57 AQ57">
    <cfRule type="containsText" dxfId="0" priority="14815" operator="between" text=" ">
      <formula>NOT(ISERROR(SEARCH(" ",AN57)))</formula>
    </cfRule>
    <cfRule type="containsText" dxfId="1" priority="14816" operator="between" text=" ">
      <formula>NOT(ISERROR(SEARCH(" ",AN57)))</formula>
    </cfRule>
  </conditionalFormatting>
  <conditionalFormatting sqref="AY57:BA57 AZ64 BN57:BO57">
    <cfRule type="containsText" dxfId="0" priority="14833" operator="between" text=" ">
      <formula>NOT(ISERROR(SEARCH(" ",AY57)))</formula>
    </cfRule>
    <cfRule type="containsText" dxfId="1" priority="14834" operator="between" text=" ">
      <formula>NOT(ISERROR(SEARCH(" ",AY57)))</formula>
    </cfRule>
  </conditionalFormatting>
  <conditionalFormatting sqref="BG57 BC57">
    <cfRule type="containsText" dxfId="0" priority="14825" operator="between" text=" ">
      <formula>NOT(ISERROR(SEARCH(" ",BC57)))</formula>
    </cfRule>
    <cfRule type="containsText" dxfId="1" priority="14826" operator="between" text=" ">
      <formula>NOT(ISERROR(SEARCH(" ",BC57)))</formula>
    </cfRule>
  </conditionalFormatting>
  <conditionalFormatting sqref="BR57 BT58 BT57:BV57">
    <cfRule type="containsText" dxfId="0" priority="14811" operator="between" text=" ">
      <formula>NOT(ISERROR(SEARCH(" ",BR57)))</formula>
    </cfRule>
    <cfRule type="containsText" dxfId="1" priority="14812" operator="between" text=" ">
      <formula>NOT(ISERROR(SEARCH(" ",BR57)))</formula>
    </cfRule>
  </conditionalFormatting>
  <conditionalFormatting sqref="A59 KE59 HP59:HU59 DZ59 EK59 EM59:FF59">
    <cfRule type="containsText" dxfId="0" priority="13474" operator="between" text=" ">
      <formula>NOT(ISERROR(SEARCH(" ",A59)))</formula>
    </cfRule>
    <cfRule type="containsText" dxfId="1" priority="13475" operator="between" text=" ">
      <formula>NOT(ISERROR(SEARCH(" ",A59)))</formula>
    </cfRule>
  </conditionalFormatting>
  <conditionalFormatting sqref="B59 B62:B66">
    <cfRule type="containsText" dxfId="0" priority="11439" operator="between" text=" ">
      <formula>NOT(ISERROR(SEARCH(" ",B59)))</formula>
    </cfRule>
    <cfRule type="containsText" dxfId="1" priority="11440" operator="between" text=" ">
      <formula>NOT(ISERROR(SEARCH(" ",B59)))</formula>
    </cfRule>
  </conditionalFormatting>
  <conditionalFormatting sqref="N59:P59 S59:T59">
    <cfRule type="containsText" dxfId="0" priority="13503" operator="between" text=" ">
      <formula>NOT(ISERROR(SEARCH(" ",N59)))</formula>
    </cfRule>
    <cfRule type="containsText" dxfId="1" priority="13504" operator="between" text=" ">
      <formula>NOT(ISERROR(SEARCH(" ",N59)))</formula>
    </cfRule>
  </conditionalFormatting>
  <conditionalFormatting sqref="AN59:AS59 AI59">
    <cfRule type="cellIs" dxfId="4" priority="13480" operator="equal">
      <formula>0</formula>
    </cfRule>
  </conditionalFormatting>
  <conditionalFormatting sqref="BN59:BP59 AZ66 AY59:BA59">
    <cfRule type="containsText" dxfId="0" priority="13509" operator="between" text=" ">
      <formula>NOT(ISERROR(SEARCH(" ",AY59)))</formula>
    </cfRule>
    <cfRule type="containsText" dxfId="1" priority="13510" operator="between" text=" ">
      <formula>NOT(ISERROR(SEARCH(" ",AY59)))</formula>
    </cfRule>
  </conditionalFormatting>
  <conditionalFormatting sqref="BC59 BG59">
    <cfRule type="containsText" dxfId="0" priority="13501" operator="between" text=" ">
      <formula>NOT(ISERROR(SEARCH(" ",BC59)))</formula>
    </cfRule>
    <cfRule type="containsText" dxfId="1" priority="13502" operator="between" text=" ">
      <formula>NOT(ISERROR(SEARCH(" ",BC59)))</formula>
    </cfRule>
  </conditionalFormatting>
  <conditionalFormatting sqref="CJ59:CN59 CR59">
    <cfRule type="containsText" dxfId="0" priority="13449" operator="between" text=" ">
      <formula>NOT(ISERROR(SEARCH(" ",CJ59)))</formula>
    </cfRule>
  </conditionalFormatting>
  <conditionalFormatting sqref="FJ59 HY59">
    <cfRule type="cellIs" dxfId="2" priority="13465" operator="greaterThan">
      <formula>1</formula>
    </cfRule>
  </conditionalFormatting>
  <conditionalFormatting sqref="AR60:AS66">
    <cfRule type="cellIs" dxfId="4" priority="6210" operator="equal">
      <formula>0</formula>
    </cfRule>
    <cfRule type="containsText" dxfId="0" priority="6211" operator="between" text=" ">
      <formula>NOT(ISERROR(SEARCH(" ",AR60)))</formula>
    </cfRule>
    <cfRule type="containsText" dxfId="1" priority="6212" operator="between" text=" ">
      <formula>NOT(ISERROR(SEARCH(" ",AR60)))</formula>
    </cfRule>
  </conditionalFormatting>
  <conditionalFormatting sqref="BR60 BT60:BV60">
    <cfRule type="containsText" dxfId="0" priority="15131" operator="between" text=" ">
      <formula>NOT(ISERROR(SEARCH(" ",BR60)))</formula>
    </cfRule>
    <cfRule type="containsText" dxfId="1" priority="15132" operator="between" text=" ">
      <formula>NOT(ISERROR(SEARCH(" ",BR60)))</formula>
    </cfRule>
  </conditionalFormatting>
  <conditionalFormatting sqref="A61 KE61 HP61:HU61 DZ61 EK61 EM61:FF61">
    <cfRule type="containsText" dxfId="0" priority="12789" operator="between" text=" ">
      <formula>NOT(ISERROR(SEARCH(" ",A61)))</formula>
    </cfRule>
    <cfRule type="containsText" dxfId="1" priority="12790" operator="between" text=" ">
      <formula>NOT(ISERROR(SEARCH(" ",A61)))</formula>
    </cfRule>
  </conditionalFormatting>
  <conditionalFormatting sqref="C61:E61 AD61">
    <cfRule type="containsText" dxfId="0" priority="12826" operator="between" text=" ">
      <formula>NOT(ISERROR(SEARCH(" ",C61)))</formula>
    </cfRule>
    <cfRule type="containsText" dxfId="1" priority="12827" operator="between" text=" ">
      <formula>NOT(ISERROR(SEARCH(" ",C61)))</formula>
    </cfRule>
  </conditionalFormatting>
  <conditionalFormatting sqref="N61:P61 S61:T61">
    <cfRule type="containsText" dxfId="0" priority="12818" operator="between" text=" ">
      <formula>NOT(ISERROR(SEARCH(" ",N61)))</formula>
    </cfRule>
    <cfRule type="containsText" dxfId="1" priority="12819" operator="between" text=" ">
      <formula>NOT(ISERROR(SEARCH(" ",N61)))</formula>
    </cfRule>
  </conditionalFormatting>
  <conditionalFormatting sqref="AN61:AP61 AI61">
    <cfRule type="cellIs" dxfId="4" priority="12795" operator="equal">
      <formula>0</formula>
    </cfRule>
  </conditionalFormatting>
  <conditionalFormatting sqref="BN61:BP61 BA61 AY61">
    <cfRule type="containsText" dxfId="0" priority="12824" operator="between" text=" ">
      <formula>NOT(ISERROR(SEARCH(" ",AY61)))</formula>
    </cfRule>
    <cfRule type="containsText" dxfId="1" priority="12825" operator="between" text=" ">
      <formula>NOT(ISERROR(SEARCH(" ",AY61)))</formula>
    </cfRule>
  </conditionalFormatting>
  <conditionalFormatting sqref="BC61 BG61">
    <cfRule type="containsText" dxfId="0" priority="12816" operator="between" text=" ">
      <formula>NOT(ISERROR(SEARCH(" ",BC61)))</formula>
    </cfRule>
    <cfRule type="containsText" dxfId="1" priority="12817" operator="between" text=" ">
      <formula>NOT(ISERROR(SEARCH(" ",BC61)))</formula>
    </cfRule>
  </conditionalFormatting>
  <conditionalFormatting sqref="CJ61:CN61 CR61">
    <cfRule type="containsText" dxfId="0" priority="12762" operator="between" text=" ">
      <formula>NOT(ISERROR(SEARCH(" ",CJ61)))</formula>
    </cfRule>
  </conditionalFormatting>
  <conditionalFormatting sqref="FJ61 HY61">
    <cfRule type="cellIs" dxfId="2" priority="12780" operator="greaterThan">
      <formula>1</formula>
    </cfRule>
  </conditionalFormatting>
  <conditionalFormatting sqref="A62 AD62 A66 A64 DZ62 EX62 EV62 EQ62:ET62 EM62:EO62">
    <cfRule type="containsText" dxfId="0" priority="12455" operator="between" text=" ">
      <formula>NOT(ISERROR(SEARCH(" ",A62)))</formula>
    </cfRule>
    <cfRule type="containsText" dxfId="1" priority="12456" operator="between" text=" ">
      <formula>NOT(ISERROR(SEARCH(" ",A62)))</formula>
    </cfRule>
  </conditionalFormatting>
  <conditionalFormatting sqref="D64:E65 C62:E62 C63:C66">
    <cfRule type="containsText" dxfId="0" priority="11767" operator="between" text=" ">
      <formula>NOT(ISERROR(SEARCH(" ",C62)))</formula>
    </cfRule>
    <cfRule type="containsText" dxfId="1" priority="11768" operator="between" text=" ">
      <formula>NOT(ISERROR(SEARCH(" ",C62)))</formula>
    </cfRule>
  </conditionalFormatting>
  <conditionalFormatting sqref="F65 F62">
    <cfRule type="containsText" dxfId="0" priority="11759" operator="between" text=" ">
      <formula>NOT(ISERROR(SEARCH(" ",F62)))</formula>
    </cfRule>
    <cfRule type="containsText" dxfId="1" priority="11760" operator="between" text=" ">
      <formula>NOT(ISERROR(SEARCH(" ",F62)))</formula>
    </cfRule>
  </conditionalFormatting>
  <conditionalFormatting sqref="H62 H64:H65">
    <cfRule type="containsText" dxfId="0" priority="11765" operator="between" text=" ">
      <formula>NOT(ISERROR(SEARCH(" ",H62)))</formula>
    </cfRule>
    <cfRule type="containsText" dxfId="1" priority="11766" operator="between" text=" ">
      <formula>NOT(ISERROR(SEARCH(" ",H62)))</formula>
    </cfRule>
  </conditionalFormatting>
  <conditionalFormatting sqref="N62:P62 S62:T62">
    <cfRule type="containsText" dxfId="0" priority="12449" operator="between" text=" ">
      <formula>NOT(ISERROR(SEARCH(" ",N62)))</formula>
    </cfRule>
    <cfRule type="containsText" dxfId="1" priority="12450" operator="between" text=" ">
      <formula>NOT(ISERROR(SEARCH(" ",N62)))</formula>
    </cfRule>
  </conditionalFormatting>
  <conditionalFormatting sqref="AI63 AI65 EL62:EL66">
    <cfRule type="cellIs" dxfId="2" priority="12422" operator="equal">
      <formula>0</formula>
    </cfRule>
  </conditionalFormatting>
  <conditionalFormatting sqref="AW62:AW63 AW65:AW66">
    <cfRule type="cellIs" dxfId="2" priority="9240" operator="greaterThan">
      <formula>1</formula>
    </cfRule>
    <cfRule type="containsText" dxfId="0" priority="9241" operator="between" text=" ">
      <formula>NOT(ISERROR(SEARCH(" ",AW62)))</formula>
    </cfRule>
    <cfRule type="containsText" dxfId="1" priority="9242" operator="between" text=" ">
      <formula>NOT(ISERROR(SEARCH(" ",AW62)))</formula>
    </cfRule>
  </conditionalFormatting>
  <conditionalFormatting sqref="BP62:BP65 BA63 BN63 AY63">
    <cfRule type="containsText" dxfId="0" priority="12482" operator="between" text=" ">
      <formula>NOT(ISERROR(SEARCH(" ",AY62)))</formula>
    </cfRule>
    <cfRule type="containsText" dxfId="1" priority="12483" operator="between" text=" ">
      <formula>NOT(ISERROR(SEARCH(" ",AY62)))</formula>
    </cfRule>
  </conditionalFormatting>
  <conditionalFormatting sqref="BN62 BA62 AY62">
    <cfRule type="containsText" dxfId="0" priority="12453" operator="between" text=" ">
      <formula>NOT(ISERROR(SEARCH(" ",AY62)))</formula>
    </cfRule>
    <cfRule type="containsText" dxfId="1" priority="12454" operator="between" text=" ">
      <formula>NOT(ISERROR(SEARCH(" ",AY62)))</formula>
    </cfRule>
  </conditionalFormatting>
  <conditionalFormatting sqref="BG62 BC62:BC66">
    <cfRule type="containsText" dxfId="0" priority="12447" operator="between" text=" ">
      <formula>NOT(ISERROR(SEARCH(" ",BC62)))</formula>
    </cfRule>
    <cfRule type="containsText" dxfId="1" priority="12448" operator="between" text=" ">
      <formula>NOT(ISERROR(SEARCH(" ",BC62)))</formula>
    </cfRule>
  </conditionalFormatting>
  <conditionalFormatting sqref="BD62:BD63 BD65:BD66">
    <cfRule type="containsText" dxfId="0" priority="542" operator="between" text=" ">
      <formula>NOT(ISERROR(SEARCH(" ",BD62)))</formula>
    </cfRule>
    <cfRule type="containsText" dxfId="1" priority="543" operator="between" text=" ">
      <formula>NOT(ISERROR(SEARCH(" ",BD62)))</formula>
    </cfRule>
  </conditionalFormatting>
  <conditionalFormatting sqref="CJ62:CL65">
    <cfRule type="cellIs" dxfId="2" priority="11772" operator="equal">
      <formula>1</formula>
    </cfRule>
  </conditionalFormatting>
  <conditionalFormatting sqref="CM65:CN65 CR65 CM62:CN62 CR62">
    <cfRule type="cellIs" dxfId="2" priority="11770" operator="equal">
      <formula>1</formula>
    </cfRule>
  </conditionalFormatting>
  <conditionalFormatting sqref="CO65 CO62">
    <cfRule type="cellIs" dxfId="2" priority="627" operator="equal">
      <formula>1</formula>
    </cfRule>
  </conditionalFormatting>
  <conditionalFormatting sqref="CP65 CP62">
    <cfRule type="cellIs" dxfId="2" priority="79" operator="equal">
      <formula>1</formula>
    </cfRule>
  </conditionalFormatting>
  <conditionalFormatting sqref="CQ65 CQ62">
    <cfRule type="cellIs" dxfId="2" priority="581" operator="equal">
      <formula>1</formula>
    </cfRule>
  </conditionalFormatting>
  <conditionalFormatting sqref="EA62 EI62:EJ62">
    <cfRule type="containsText" dxfId="0" priority="12434" operator="between" text=" ">
      <formula>NOT(ISERROR(SEARCH(" ",EA62)))</formula>
    </cfRule>
    <cfRule type="containsText" dxfId="1" priority="12435" operator="between" text=" ">
      <formula>NOT(ISERROR(SEARCH(" ",EA62)))</formula>
    </cfRule>
  </conditionalFormatting>
  <conditionalFormatting sqref="EP62 EZ62:FF62 EK62:EL62 EU62">
    <cfRule type="containsText" dxfId="0" priority="12438" operator="between" text=" ">
      <formula>NOT(ISERROR(SEARCH(" ",EK62)))</formula>
    </cfRule>
    <cfRule type="containsText" dxfId="1" priority="12439" operator="between" text=" ">
      <formula>NOT(ISERROR(SEARCH(" ",EK62)))</formula>
    </cfRule>
  </conditionalFormatting>
  <conditionalFormatting sqref="FJ65 HY65 HY63 FJ62:FJ63">
    <cfRule type="cellIs" dxfId="2" priority="12415" operator="greaterThan">
      <formula>1</formula>
    </cfRule>
  </conditionalFormatting>
  <conditionalFormatting sqref="HP62 LJ62:LL62 KF62:LF62 OW62 PV62:XFD62">
    <cfRule type="containsText" dxfId="0" priority="12451" operator="between" text=" ">
      <formula>NOT(ISERROR(SEARCH(" ",HP62)))</formula>
    </cfRule>
    <cfRule type="containsText" dxfId="1" priority="12452" operator="between" text=" ">
      <formula>NOT(ISERROR(SEARCH(" ",HP62)))</formula>
    </cfRule>
  </conditionalFormatting>
  <conditionalFormatting sqref="LN62 LN65">
    <cfRule type="containsText" dxfId="0" priority="510" operator="between" text=" ">
      <formula>NOT(ISERROR(SEARCH(" ",LN62)))</formula>
    </cfRule>
    <cfRule type="containsText" dxfId="1" priority="511" operator="between" text=" ">
      <formula>NOT(ISERROR(SEARCH(" ",LN62)))</formula>
    </cfRule>
  </conditionalFormatting>
  <conditionalFormatting sqref="PE65 PE62">
    <cfRule type="containsText" dxfId="0" priority="126" operator="between" text=" ">
      <formula>NOT(ISERROR(SEARCH(" ",PE62)))</formula>
    </cfRule>
    <cfRule type="containsText" dxfId="1" priority="127" operator="between" text=" ">
      <formula>NOT(ISERROR(SEARCH(" ",PE62)))</formula>
    </cfRule>
  </conditionalFormatting>
  <conditionalFormatting sqref="A63 A65 AP63 S65:T65 AD63 N65:P65 AD65 AN65:AP65 AY65 BA65 BQ65:BR65 BT65:BV65 BG65:BH65 EL64:EL66 LJ63:LL63 EI65:EK65 HP63:HU63 EI63:FF63 KE63:LF63 EM65:FF65 KE65:LF65 HP65:HU65 OW63 PV63:XFD63">
    <cfRule type="containsText" dxfId="0" priority="12463" operator="between" text=" ">
      <formula>NOT(ISERROR(SEARCH(" ",A63)))</formula>
    </cfRule>
    <cfRule type="containsText" dxfId="1" priority="12464" operator="between" text=" ">
      <formula>NOT(ISERROR(SEARCH(" ",A63)))</formula>
    </cfRule>
  </conditionalFormatting>
  <conditionalFormatting sqref="N63:P63 S63:T63">
    <cfRule type="containsText" dxfId="0" priority="12480" operator="between" text=" ">
      <formula>NOT(ISERROR(SEARCH(" ",N63)))</formula>
    </cfRule>
    <cfRule type="containsText" dxfId="1" priority="12481" operator="between" text=" ">
      <formula>NOT(ISERROR(SEARCH(" ",N63)))</formula>
    </cfRule>
  </conditionalFormatting>
  <conditionalFormatting sqref="X65 X63">
    <cfRule type="colorScale" priority="12484">
      <colorScale>
        <cfvo type="min"/>
        <cfvo type="max"/>
        <color rgb="FFFCFCFF"/>
        <color rgb="FF63BE7B"/>
      </colorScale>
    </cfRule>
    <cfRule type="colorScale" priority="12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N65:AP65 AN63:AP63 AI65 AI63:AL63">
    <cfRule type="cellIs" dxfId="4" priority="12471" operator="equal">
      <formula>0</formula>
    </cfRule>
  </conditionalFormatting>
  <conditionalFormatting sqref="AI63 AI65">
    <cfRule type="cellIs" dxfId="2" priority="12444" operator="greaterThan">
      <formula>1</formula>
    </cfRule>
    <cfRule type="containsText" dxfId="0" priority="12445" operator="between" text=" ">
      <formula>NOT(ISERROR(SEARCH(" ",AI63)))</formula>
    </cfRule>
    <cfRule type="containsText" dxfId="1" priority="12446" operator="between" text=" ">
      <formula>NOT(ISERROR(SEARCH(" ",AI63)))</formula>
    </cfRule>
  </conditionalFormatting>
  <conditionalFormatting sqref="AU63 AU65">
    <cfRule type="cellIs" dxfId="4" priority="9101" operator="equal">
      <formula>0</formula>
    </cfRule>
    <cfRule type="containsText" dxfId="0" priority="9102" operator="between" text=" ">
      <formula>NOT(ISERROR(SEARCH(" ",AU63)))</formula>
    </cfRule>
    <cfRule type="containsText" dxfId="1" priority="9103" operator="between" text=" ">
      <formula>NOT(ISERROR(SEARCH(" ",AU63)))</formula>
    </cfRule>
  </conditionalFormatting>
  <conditionalFormatting sqref="BF63 BF65">
    <cfRule type="containsText" dxfId="0" priority="10700" operator="between" text=" ">
      <formula>NOT(ISERROR(SEARCH(" ",BF63)))</formula>
    </cfRule>
    <cfRule type="containsText" dxfId="1" priority="10701" operator="between" text=" ">
      <formula>NOT(ISERROR(SEARCH(" ",BF63)))</formula>
    </cfRule>
  </conditionalFormatting>
  <conditionalFormatting sqref="BR63 BT63:BV63">
    <cfRule type="containsText" dxfId="0" priority="12472" operator="between" text=" ">
      <formula>NOT(ISERROR(SEARCH(" ",BR63)))</formula>
    </cfRule>
    <cfRule type="containsText" dxfId="1" priority="12473" operator="between" text=" ">
      <formula>NOT(ISERROR(SEARCH(" ",BR63)))</formula>
    </cfRule>
  </conditionalFormatting>
  <conditionalFormatting sqref="CM63:CN63 CR63">
    <cfRule type="cellIs" dxfId="2" priority="11771" operator="equal">
      <formula>1</formula>
    </cfRule>
  </conditionalFormatting>
  <conditionalFormatting sqref="EC65 EG65:EH65 EB63:EH63 EE65">
    <cfRule type="containsText" dxfId="0" priority="12469" operator="between" text=" ">
      <formula>NOT(ISERROR(SEARCH(" ",EB63)))</formula>
    </cfRule>
    <cfRule type="containsText" dxfId="1" priority="12470" operator="between" text=" ">
      <formula>NOT(ISERROR(SEARCH(" ",EB63)))</formula>
    </cfRule>
  </conditionalFormatting>
  <conditionalFormatting sqref="FG65 FG63">
    <cfRule type="cellIs" dxfId="2" priority="12486" operator="greaterThan">
      <formula>1</formula>
    </cfRule>
    <cfRule type="colorScale" priority="12487">
      <colorScale>
        <cfvo type="min"/>
        <cfvo type="max"/>
        <color rgb="FFFCFCFF"/>
        <color rgb="FF63BE7B"/>
      </colorScale>
    </cfRule>
    <cfRule type="colorScale" priority="124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5:FJ65 FI63:FJ63">
    <cfRule type="colorScale" priority="12489">
      <colorScale>
        <cfvo type="min"/>
        <cfvo type="max"/>
        <color rgb="FFFCFCFF"/>
        <color rgb="FF63BE7B"/>
      </colorScale>
    </cfRule>
    <cfRule type="colorScale" priority="124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65 FK63">
    <cfRule type="colorScale" priority="12491">
      <colorScale>
        <cfvo type="min"/>
        <cfvo type="max"/>
        <color rgb="FFFCFCFF"/>
        <color rgb="FF63BE7B"/>
      </colorScale>
    </cfRule>
    <cfRule type="colorScale" priority="124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L65 FL63">
    <cfRule type="colorScale" priority="12758">
      <colorScale>
        <cfvo type="min"/>
        <cfvo type="max"/>
        <color rgb="FFFCFCFF"/>
        <color rgb="FF63BE7B"/>
      </colorScale>
    </cfRule>
    <cfRule type="colorScale" priority="127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M65 FM63">
    <cfRule type="cellIs" dxfId="2" priority="12493" operator="greaterThan">
      <formula>1</formula>
    </cfRule>
    <cfRule type="colorScale" priority="12494">
      <colorScale>
        <cfvo type="min"/>
        <cfvo type="max"/>
        <color rgb="FFFCFCFF"/>
        <color rgb="FF63BE7B"/>
      </colorScale>
    </cfRule>
    <cfRule type="colorScale" priority="12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N65 FN63">
    <cfRule type="colorScale" priority="12496">
      <colorScale>
        <cfvo type="min"/>
        <cfvo type="max"/>
        <color rgb="FFFCFCFF"/>
        <color rgb="FF63BE7B"/>
      </colorScale>
    </cfRule>
    <cfRule type="colorScale" priority="124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O65 FO63">
    <cfRule type="colorScale" priority="12754">
      <colorScale>
        <cfvo type="min"/>
        <cfvo type="max"/>
        <color rgb="FFFCFCFF"/>
        <color rgb="FF63BE7B"/>
      </colorScale>
    </cfRule>
    <cfRule type="colorScale" priority="127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P65 FP63">
    <cfRule type="cellIs" dxfId="2" priority="12498" operator="greaterThan">
      <formula>1</formula>
    </cfRule>
    <cfRule type="colorScale" priority="12499">
      <colorScale>
        <cfvo type="min"/>
        <cfvo type="max"/>
        <color rgb="FFFCFCFF"/>
        <color rgb="FF63BE7B"/>
      </colorScale>
    </cfRule>
    <cfRule type="colorScale" priority="125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65 FQ63">
    <cfRule type="colorScale" priority="12501">
      <colorScale>
        <cfvo type="min"/>
        <cfvo type="max"/>
        <color rgb="FFFCFCFF"/>
        <color rgb="FF63BE7B"/>
      </colorScale>
    </cfRule>
    <cfRule type="colorScale" priority="12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R65 FR63">
    <cfRule type="colorScale" priority="12503">
      <colorScale>
        <cfvo type="min"/>
        <cfvo type="max"/>
        <color rgb="FFFCFCFF"/>
        <color rgb="FF63BE7B"/>
      </colorScale>
    </cfRule>
    <cfRule type="colorScale" priority="125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S65 FS63">
    <cfRule type="cellIs" dxfId="2" priority="12505" operator="greaterThan">
      <formula>1</formula>
    </cfRule>
    <cfRule type="colorScale" priority="12506">
      <colorScale>
        <cfvo type="min"/>
        <cfvo type="max"/>
        <color rgb="FFFCFCFF"/>
        <color rgb="FF63BE7B"/>
      </colorScale>
    </cfRule>
    <cfRule type="colorScale" priority="12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T65 FT63">
    <cfRule type="colorScale" priority="12508">
      <colorScale>
        <cfvo type="min"/>
        <cfvo type="max"/>
        <color rgb="FFFCFCFF"/>
        <color rgb="FF63BE7B"/>
      </colorScale>
    </cfRule>
    <cfRule type="colorScale" priority="12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U65 FU63">
    <cfRule type="colorScale" priority="12510">
      <colorScale>
        <cfvo type="min"/>
        <cfvo type="max"/>
        <color rgb="FFFCFCFF"/>
        <color rgb="FF63BE7B"/>
      </colorScale>
    </cfRule>
    <cfRule type="colorScale" priority="125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V65 FV63">
    <cfRule type="cellIs" dxfId="2" priority="12512" operator="greaterThan">
      <formula>1</formula>
    </cfRule>
    <cfRule type="colorScale" priority="12513">
      <colorScale>
        <cfvo type="min"/>
        <cfvo type="max"/>
        <color rgb="FFFCFCFF"/>
        <color rgb="FF63BE7B"/>
      </colorScale>
    </cfRule>
    <cfRule type="colorScale" priority="12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65 FW63">
    <cfRule type="colorScale" priority="12515">
      <colorScale>
        <cfvo type="min"/>
        <cfvo type="max"/>
        <color rgb="FFFCFCFF"/>
        <color rgb="FF63BE7B"/>
      </colorScale>
    </cfRule>
    <cfRule type="colorScale" priority="125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X65 FX63">
    <cfRule type="colorScale" priority="12517">
      <colorScale>
        <cfvo type="min"/>
        <cfvo type="max"/>
        <color rgb="FFFCFCFF"/>
        <color rgb="FF63BE7B"/>
      </colorScale>
    </cfRule>
    <cfRule type="colorScale" priority="125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65 FY63">
    <cfRule type="cellIs" dxfId="2" priority="12519" operator="greaterThan">
      <formula>1</formula>
    </cfRule>
    <cfRule type="colorScale" priority="12520">
      <colorScale>
        <cfvo type="min"/>
        <cfvo type="max"/>
        <color rgb="FFFCFCFF"/>
        <color rgb="FF63BE7B"/>
      </colorScale>
    </cfRule>
    <cfRule type="colorScale" priority="125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Z65 FZ63">
    <cfRule type="colorScale" priority="12522">
      <colorScale>
        <cfvo type="min"/>
        <cfvo type="max"/>
        <color rgb="FFFCFCFF"/>
        <color rgb="FF63BE7B"/>
      </colorScale>
    </cfRule>
    <cfRule type="colorScale" priority="125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65 GA63">
    <cfRule type="colorScale" priority="12524">
      <colorScale>
        <cfvo type="min"/>
        <cfvo type="max"/>
        <color rgb="FFFCFCFF"/>
        <color rgb="FF63BE7B"/>
      </colorScale>
    </cfRule>
    <cfRule type="colorScale" priority="125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B65 GB63">
    <cfRule type="cellIs" dxfId="2" priority="12526" operator="greaterThan">
      <formula>1</formula>
    </cfRule>
    <cfRule type="colorScale" priority="12527">
      <colorScale>
        <cfvo type="min"/>
        <cfvo type="max"/>
        <color rgb="FFFCFCFF"/>
        <color rgb="FF63BE7B"/>
      </colorScale>
    </cfRule>
    <cfRule type="colorScale" priority="125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C65 GC63">
    <cfRule type="colorScale" priority="12529">
      <colorScale>
        <cfvo type="min"/>
        <cfvo type="max"/>
        <color rgb="FFFCFCFF"/>
        <color rgb="FF63BE7B"/>
      </colorScale>
    </cfRule>
    <cfRule type="colorScale" priority="125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D65 GD63">
    <cfRule type="colorScale" priority="12531">
      <colorScale>
        <cfvo type="min"/>
        <cfvo type="max"/>
        <color rgb="FFFCFCFF"/>
        <color rgb="FF63BE7B"/>
      </colorScale>
    </cfRule>
    <cfRule type="colorScale" priority="125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E65 GE63">
    <cfRule type="cellIs" dxfId="2" priority="12533" operator="greaterThan">
      <formula>1</formula>
    </cfRule>
    <cfRule type="colorScale" priority="12534">
      <colorScale>
        <cfvo type="min"/>
        <cfvo type="max"/>
        <color rgb="FFFCFCFF"/>
        <color rgb="FF63BE7B"/>
      </colorScale>
    </cfRule>
    <cfRule type="colorScale" priority="12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F65 GF63">
    <cfRule type="colorScale" priority="12536">
      <colorScale>
        <cfvo type="min"/>
        <cfvo type="max"/>
        <color rgb="FFFCFCFF"/>
        <color rgb="FF63BE7B"/>
      </colorScale>
    </cfRule>
    <cfRule type="colorScale" priority="1253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G65 GG63">
    <cfRule type="colorScale" priority="12538">
      <colorScale>
        <cfvo type="min"/>
        <cfvo type="max"/>
        <color rgb="FFFCFCFF"/>
        <color rgb="FF63BE7B"/>
      </colorScale>
    </cfRule>
    <cfRule type="colorScale" priority="125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H65 GH63">
    <cfRule type="cellIs" dxfId="2" priority="12540" operator="greaterThan">
      <formula>1</formula>
    </cfRule>
    <cfRule type="colorScale" priority="12541">
      <colorScale>
        <cfvo type="min"/>
        <cfvo type="max"/>
        <color rgb="FFFCFCFF"/>
        <color rgb="FF63BE7B"/>
      </colorScale>
    </cfRule>
    <cfRule type="colorScale" priority="125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I65 GI63">
    <cfRule type="colorScale" priority="12543">
      <colorScale>
        <cfvo type="min"/>
        <cfvo type="max"/>
        <color rgb="FFFCFCFF"/>
        <color rgb="FF63BE7B"/>
      </colorScale>
    </cfRule>
    <cfRule type="colorScale" priority="12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J65 GJ63">
    <cfRule type="colorScale" priority="12545">
      <colorScale>
        <cfvo type="min"/>
        <cfvo type="max"/>
        <color rgb="FFFCFCFF"/>
        <color rgb="FF63BE7B"/>
      </colorScale>
    </cfRule>
    <cfRule type="colorScale" priority="125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K65 GK63">
    <cfRule type="cellIs" dxfId="2" priority="12547" operator="greaterThan">
      <formula>1</formula>
    </cfRule>
    <cfRule type="colorScale" priority="12548">
      <colorScale>
        <cfvo type="min"/>
        <cfvo type="max"/>
        <color rgb="FFFCFCFF"/>
        <color rgb="FF63BE7B"/>
      </colorScale>
    </cfRule>
    <cfRule type="colorScale" priority="1254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L65 GL63">
    <cfRule type="colorScale" priority="12550">
      <colorScale>
        <cfvo type="min"/>
        <cfvo type="max"/>
        <color rgb="FFFCFCFF"/>
        <color rgb="FF63BE7B"/>
      </colorScale>
    </cfRule>
    <cfRule type="colorScale" priority="1255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M65 GM63">
    <cfRule type="colorScale" priority="12552">
      <colorScale>
        <cfvo type="min"/>
        <cfvo type="max"/>
        <color rgb="FFFCFCFF"/>
        <color rgb="FF63BE7B"/>
      </colorScale>
    </cfRule>
    <cfRule type="colorScale" priority="125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N65 GN63">
    <cfRule type="cellIs" dxfId="2" priority="12554" operator="greaterThan">
      <formula>1</formula>
    </cfRule>
    <cfRule type="colorScale" priority="12555">
      <colorScale>
        <cfvo type="min"/>
        <cfvo type="max"/>
        <color rgb="FFFCFCFF"/>
        <color rgb="FF63BE7B"/>
      </colorScale>
    </cfRule>
    <cfRule type="colorScale" priority="12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O65 GO63">
    <cfRule type="colorScale" priority="12557">
      <colorScale>
        <cfvo type="min"/>
        <cfvo type="max"/>
        <color rgb="FFFCFCFF"/>
        <color rgb="FF63BE7B"/>
      </colorScale>
    </cfRule>
    <cfRule type="colorScale" priority="125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P65 GP63">
    <cfRule type="colorScale" priority="12559">
      <colorScale>
        <cfvo type="min"/>
        <cfvo type="max"/>
        <color rgb="FFFCFCFF"/>
        <color rgb="FF63BE7B"/>
      </colorScale>
    </cfRule>
    <cfRule type="colorScale" priority="125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Q65 GQ63">
    <cfRule type="cellIs" dxfId="2" priority="12561" operator="greaterThan">
      <formula>1</formula>
    </cfRule>
    <cfRule type="colorScale" priority="12562">
      <colorScale>
        <cfvo type="min"/>
        <cfvo type="max"/>
        <color rgb="FFFCFCFF"/>
        <color rgb="FF63BE7B"/>
      </colorScale>
    </cfRule>
    <cfRule type="colorScale" priority="125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R65 GR63">
    <cfRule type="colorScale" priority="12564">
      <colorScale>
        <cfvo type="min"/>
        <cfvo type="max"/>
        <color rgb="FFFCFCFF"/>
        <color rgb="FF63BE7B"/>
      </colorScale>
    </cfRule>
    <cfRule type="colorScale" priority="12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S65 GS63">
    <cfRule type="colorScale" priority="12566">
      <colorScale>
        <cfvo type="min"/>
        <cfvo type="max"/>
        <color rgb="FFFCFCFF"/>
        <color rgb="FF63BE7B"/>
      </colorScale>
    </cfRule>
    <cfRule type="colorScale" priority="12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T65 GT63">
    <cfRule type="cellIs" dxfId="2" priority="12568" operator="greaterThan">
      <formula>1</formula>
    </cfRule>
    <cfRule type="colorScale" priority="12569">
      <colorScale>
        <cfvo type="min"/>
        <cfvo type="max"/>
        <color rgb="FFFCFCFF"/>
        <color rgb="FF63BE7B"/>
      </colorScale>
    </cfRule>
    <cfRule type="colorScale" priority="125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U65 GU63">
    <cfRule type="colorScale" priority="12571">
      <colorScale>
        <cfvo type="min"/>
        <cfvo type="max"/>
        <color rgb="FFFCFCFF"/>
        <color rgb="FF63BE7B"/>
      </colorScale>
    </cfRule>
    <cfRule type="colorScale" priority="125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V65 GV63">
    <cfRule type="colorScale" priority="12573">
      <colorScale>
        <cfvo type="min"/>
        <cfvo type="max"/>
        <color rgb="FFFCFCFF"/>
        <color rgb="FF63BE7B"/>
      </colorScale>
    </cfRule>
    <cfRule type="colorScale" priority="12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W65 GW63">
    <cfRule type="cellIs" dxfId="2" priority="12575" operator="greaterThan">
      <formula>1</formula>
    </cfRule>
    <cfRule type="colorScale" priority="12576">
      <colorScale>
        <cfvo type="min"/>
        <cfvo type="max"/>
        <color rgb="FFFCFCFF"/>
        <color rgb="FF63BE7B"/>
      </colorScale>
    </cfRule>
    <cfRule type="colorScale" priority="125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X65 GX63">
    <cfRule type="colorScale" priority="12578">
      <colorScale>
        <cfvo type="min"/>
        <cfvo type="max"/>
        <color rgb="FFFCFCFF"/>
        <color rgb="FF63BE7B"/>
      </colorScale>
    </cfRule>
    <cfRule type="colorScale" priority="125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Y65 GY63">
    <cfRule type="colorScale" priority="12580">
      <colorScale>
        <cfvo type="min"/>
        <cfvo type="max"/>
        <color rgb="FFFCFCFF"/>
        <color rgb="FF63BE7B"/>
      </colorScale>
    </cfRule>
    <cfRule type="colorScale" priority="12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Z65 GZ63">
    <cfRule type="cellIs" dxfId="2" priority="12582" operator="greaterThan">
      <formula>1</formula>
    </cfRule>
    <cfRule type="colorScale" priority="12583">
      <colorScale>
        <cfvo type="min"/>
        <cfvo type="max"/>
        <color rgb="FFFCFCFF"/>
        <color rgb="FF63BE7B"/>
      </colorScale>
    </cfRule>
    <cfRule type="colorScale" priority="125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A65 HA63">
    <cfRule type="colorScale" priority="12585">
      <colorScale>
        <cfvo type="min"/>
        <cfvo type="max"/>
        <color rgb="FFFCFCFF"/>
        <color rgb="FF63BE7B"/>
      </colorScale>
    </cfRule>
    <cfRule type="colorScale" priority="125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B65 HB63">
    <cfRule type="colorScale" priority="12587">
      <colorScale>
        <cfvo type="min"/>
        <cfvo type="max"/>
        <color rgb="FFFCFCFF"/>
        <color rgb="FF63BE7B"/>
      </colorScale>
    </cfRule>
    <cfRule type="colorScale" priority="12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C65 HC63">
    <cfRule type="cellIs" dxfId="2" priority="12589" operator="greaterThan">
      <formula>1</formula>
    </cfRule>
    <cfRule type="colorScale" priority="12590">
      <colorScale>
        <cfvo type="min"/>
        <cfvo type="max"/>
        <color rgb="FFFCFCFF"/>
        <color rgb="FF63BE7B"/>
      </colorScale>
    </cfRule>
    <cfRule type="colorScale" priority="125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D65 HD63">
    <cfRule type="colorScale" priority="12592">
      <colorScale>
        <cfvo type="min"/>
        <cfvo type="max"/>
        <color rgb="FFFCFCFF"/>
        <color rgb="FF63BE7B"/>
      </colorScale>
    </cfRule>
    <cfRule type="colorScale" priority="125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E65 HE63">
    <cfRule type="colorScale" priority="12594">
      <colorScale>
        <cfvo type="min"/>
        <cfvo type="max"/>
        <color rgb="FFFCFCFF"/>
        <color rgb="FF63BE7B"/>
      </colorScale>
    </cfRule>
    <cfRule type="colorScale" priority="12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F65 HF63">
    <cfRule type="cellIs" dxfId="2" priority="12596" operator="greaterThan">
      <formula>1</formula>
    </cfRule>
    <cfRule type="colorScale" priority="12597">
      <colorScale>
        <cfvo type="min"/>
        <cfvo type="max"/>
        <color rgb="FFFCFCFF"/>
        <color rgb="FF63BE7B"/>
      </colorScale>
    </cfRule>
    <cfRule type="colorScale" priority="125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G65 HG63">
    <cfRule type="colorScale" priority="12599">
      <colorScale>
        <cfvo type="min"/>
        <cfvo type="max"/>
        <color rgb="FFFCFCFF"/>
        <color rgb="FF63BE7B"/>
      </colorScale>
    </cfRule>
    <cfRule type="colorScale" priority="126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H65 HH63">
    <cfRule type="colorScale" priority="12601">
      <colorScale>
        <cfvo type="min"/>
        <cfvo type="max"/>
        <color rgb="FFFCFCFF"/>
        <color rgb="FF63BE7B"/>
      </colorScale>
    </cfRule>
    <cfRule type="colorScale" priority="12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I65 HI63">
    <cfRule type="cellIs" dxfId="2" priority="12603" operator="greaterThan">
      <formula>1</formula>
    </cfRule>
    <cfRule type="colorScale" priority="12604">
      <colorScale>
        <cfvo type="min"/>
        <cfvo type="max"/>
        <color rgb="FFFCFCFF"/>
        <color rgb="FF63BE7B"/>
      </colorScale>
    </cfRule>
    <cfRule type="colorScale" priority="126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J65 HJ63">
    <cfRule type="colorScale" priority="12606">
      <colorScale>
        <cfvo type="min"/>
        <cfvo type="max"/>
        <color rgb="FFFCFCFF"/>
        <color rgb="FF63BE7B"/>
      </colorScale>
    </cfRule>
    <cfRule type="colorScale" priority="126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K65 HK63">
    <cfRule type="colorScale" priority="12608">
      <colorScale>
        <cfvo type="min"/>
        <cfvo type="max"/>
        <color rgb="FFFCFCFF"/>
        <color rgb="FF63BE7B"/>
      </colorScale>
    </cfRule>
    <cfRule type="colorScale" priority="12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L65 HL63">
    <cfRule type="cellIs" dxfId="2" priority="12610" operator="greaterThan">
      <formula>1</formula>
    </cfRule>
    <cfRule type="colorScale" priority="12611">
      <colorScale>
        <cfvo type="min"/>
        <cfvo type="max"/>
        <color rgb="FFFCFCFF"/>
        <color rgb="FF63BE7B"/>
      </colorScale>
    </cfRule>
    <cfRule type="colorScale" priority="126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M65 HM63">
    <cfRule type="colorScale" priority="12613">
      <colorScale>
        <cfvo type="min"/>
        <cfvo type="max"/>
        <color rgb="FFFCFCFF"/>
        <color rgb="FF63BE7B"/>
      </colorScale>
    </cfRule>
    <cfRule type="colorScale" priority="126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N65 HN63">
    <cfRule type="colorScale" priority="12615">
      <colorScale>
        <cfvo type="min"/>
        <cfvo type="max"/>
        <color rgb="FFFCFCFF"/>
        <color rgb="FF63BE7B"/>
      </colorScale>
    </cfRule>
    <cfRule type="colorScale" priority="12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O65 HO63">
    <cfRule type="cellIs" dxfId="2" priority="12617" operator="greaterThan">
      <formula>1</formula>
    </cfRule>
    <cfRule type="colorScale" priority="12618">
      <colorScale>
        <cfvo type="min"/>
        <cfvo type="max"/>
        <color rgb="FFFCFCFF"/>
        <color rgb="FF63BE7B"/>
      </colorScale>
    </cfRule>
    <cfRule type="colorScale" priority="1261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V65 HV63">
    <cfRule type="cellIs" dxfId="2" priority="12620" operator="greaterThan">
      <formula>1</formula>
    </cfRule>
    <cfRule type="colorScale" priority="12621">
      <colorScale>
        <cfvo type="min"/>
        <cfvo type="max"/>
        <color rgb="FFFCFCFF"/>
        <color rgb="FF63BE7B"/>
      </colorScale>
    </cfRule>
    <cfRule type="colorScale" priority="126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W65:HY65 HW63:HY63">
    <cfRule type="colorScale" priority="12623">
      <colorScale>
        <cfvo type="min"/>
        <cfvo type="max"/>
        <color rgb="FFFCFCFF"/>
        <color rgb="FF63BE7B"/>
      </colorScale>
    </cfRule>
    <cfRule type="colorScale" priority="126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Z65 HZ63">
    <cfRule type="colorScale" priority="12625">
      <colorScale>
        <cfvo type="min"/>
        <cfvo type="max"/>
        <color rgb="FFFCFCFF"/>
        <color rgb="FF63BE7B"/>
      </colorScale>
    </cfRule>
    <cfRule type="colorScale" priority="126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A65 IA63">
    <cfRule type="colorScale" priority="12760">
      <colorScale>
        <cfvo type="min"/>
        <cfvo type="max"/>
        <color rgb="FFFCFCFF"/>
        <color rgb="FF63BE7B"/>
      </colorScale>
    </cfRule>
    <cfRule type="colorScale" priority="127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B65 IB63">
    <cfRule type="cellIs" dxfId="2" priority="12627" operator="greaterThan">
      <formula>1</formula>
    </cfRule>
    <cfRule type="colorScale" priority="12628">
      <colorScale>
        <cfvo type="min"/>
        <cfvo type="max"/>
        <color rgb="FFFCFCFF"/>
        <color rgb="FF63BE7B"/>
      </colorScale>
    </cfRule>
    <cfRule type="colorScale" priority="126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C65 IC63">
    <cfRule type="colorScale" priority="12630">
      <colorScale>
        <cfvo type="min"/>
        <cfvo type="max"/>
        <color rgb="FFFCFCFF"/>
        <color rgb="FF63BE7B"/>
      </colorScale>
    </cfRule>
    <cfRule type="colorScale" priority="1263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D65 ID63">
    <cfRule type="colorScale" priority="12756">
      <colorScale>
        <cfvo type="min"/>
        <cfvo type="max"/>
        <color rgb="FFFCFCFF"/>
        <color rgb="FF63BE7B"/>
      </colorScale>
    </cfRule>
    <cfRule type="colorScale" priority="127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E65 IE63">
    <cfRule type="cellIs" dxfId="2" priority="12632" operator="greaterThan">
      <formula>1</formula>
    </cfRule>
    <cfRule type="colorScale" priority="12633">
      <colorScale>
        <cfvo type="min"/>
        <cfvo type="max"/>
        <color rgb="FFFCFCFF"/>
        <color rgb="FF63BE7B"/>
      </colorScale>
    </cfRule>
    <cfRule type="colorScale" priority="126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F65 IF63">
    <cfRule type="colorScale" priority="12635">
      <colorScale>
        <cfvo type="min"/>
        <cfvo type="max"/>
        <color rgb="FFFCFCFF"/>
        <color rgb="FF63BE7B"/>
      </colorScale>
    </cfRule>
    <cfRule type="colorScale" priority="126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G65 IG63">
    <cfRule type="colorScale" priority="12637">
      <colorScale>
        <cfvo type="min"/>
        <cfvo type="max"/>
        <color rgb="FFFCFCFF"/>
        <color rgb="FF63BE7B"/>
      </colorScale>
    </cfRule>
    <cfRule type="colorScale" priority="126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H65 IH63">
    <cfRule type="cellIs" dxfId="2" priority="12639" operator="greaterThan">
      <formula>1</formula>
    </cfRule>
    <cfRule type="colorScale" priority="12640">
      <colorScale>
        <cfvo type="min"/>
        <cfvo type="max"/>
        <color rgb="FFFCFCFF"/>
        <color rgb="FF63BE7B"/>
      </colorScale>
    </cfRule>
    <cfRule type="colorScale" priority="126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I65 II63">
    <cfRule type="colorScale" priority="12642">
      <colorScale>
        <cfvo type="min"/>
        <cfvo type="max"/>
        <color rgb="FFFCFCFF"/>
        <color rgb="FF63BE7B"/>
      </colorScale>
    </cfRule>
    <cfRule type="colorScale" priority="126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J65 IJ63">
    <cfRule type="colorScale" priority="12644">
      <colorScale>
        <cfvo type="min"/>
        <cfvo type="max"/>
        <color rgb="FFFCFCFF"/>
        <color rgb="FF63BE7B"/>
      </colorScale>
    </cfRule>
    <cfRule type="colorScale" priority="1264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K65 IK63">
    <cfRule type="cellIs" dxfId="2" priority="12646" operator="greaterThan">
      <formula>1</formula>
    </cfRule>
    <cfRule type="colorScale" priority="12647">
      <colorScale>
        <cfvo type="min"/>
        <cfvo type="max"/>
        <color rgb="FFFCFCFF"/>
        <color rgb="FF63BE7B"/>
      </colorScale>
    </cfRule>
    <cfRule type="colorScale" priority="126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L65 IL63">
    <cfRule type="colorScale" priority="12649">
      <colorScale>
        <cfvo type="min"/>
        <cfvo type="max"/>
        <color rgb="FFFCFCFF"/>
        <color rgb="FF63BE7B"/>
      </colorScale>
    </cfRule>
    <cfRule type="colorScale" priority="126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M65 IM63">
    <cfRule type="colorScale" priority="12651">
      <colorScale>
        <cfvo type="min"/>
        <cfvo type="max"/>
        <color rgb="FFFCFCFF"/>
        <color rgb="FF63BE7B"/>
      </colorScale>
    </cfRule>
    <cfRule type="colorScale" priority="126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N65 IN63">
    <cfRule type="cellIs" dxfId="2" priority="12653" operator="greaterThan">
      <formula>1</formula>
    </cfRule>
    <cfRule type="colorScale" priority="12654">
      <colorScale>
        <cfvo type="min"/>
        <cfvo type="max"/>
        <color rgb="FFFCFCFF"/>
        <color rgb="FF63BE7B"/>
      </colorScale>
    </cfRule>
    <cfRule type="colorScale" priority="1265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O65 IO63">
    <cfRule type="colorScale" priority="12656">
      <colorScale>
        <cfvo type="min"/>
        <cfvo type="max"/>
        <color rgb="FFFCFCFF"/>
        <color rgb="FF63BE7B"/>
      </colorScale>
    </cfRule>
    <cfRule type="colorScale" priority="1265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P65 IP63">
    <cfRule type="colorScale" priority="12658">
      <colorScale>
        <cfvo type="min"/>
        <cfvo type="max"/>
        <color rgb="FFFCFCFF"/>
        <color rgb="FF63BE7B"/>
      </colorScale>
    </cfRule>
    <cfRule type="colorScale" priority="126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Q65 IQ63">
    <cfRule type="cellIs" dxfId="2" priority="12660" operator="greaterThan">
      <formula>1</formula>
    </cfRule>
    <cfRule type="colorScale" priority="12661">
      <colorScale>
        <cfvo type="min"/>
        <cfvo type="max"/>
        <color rgb="FFFCFCFF"/>
        <color rgb="FF63BE7B"/>
      </colorScale>
    </cfRule>
    <cfRule type="colorScale" priority="126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R65 IR63">
    <cfRule type="colorScale" priority="12663">
      <colorScale>
        <cfvo type="min"/>
        <cfvo type="max"/>
        <color rgb="FFFCFCFF"/>
        <color rgb="FF63BE7B"/>
      </colorScale>
    </cfRule>
    <cfRule type="colorScale" priority="126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S65 IS63">
    <cfRule type="colorScale" priority="12665">
      <colorScale>
        <cfvo type="min"/>
        <cfvo type="max"/>
        <color rgb="FFFCFCFF"/>
        <color rgb="FF63BE7B"/>
      </colorScale>
    </cfRule>
    <cfRule type="colorScale" priority="126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T65 IT63">
    <cfRule type="cellIs" dxfId="2" priority="12667" operator="greaterThan">
      <formula>1</formula>
    </cfRule>
    <cfRule type="colorScale" priority="12668">
      <colorScale>
        <cfvo type="min"/>
        <cfvo type="max"/>
        <color rgb="FFFCFCFF"/>
        <color rgb="FF63BE7B"/>
      </colorScale>
    </cfRule>
    <cfRule type="colorScale" priority="126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U65 IU63">
    <cfRule type="colorScale" priority="12670">
      <colorScale>
        <cfvo type="min"/>
        <cfvo type="max"/>
        <color rgb="FFFCFCFF"/>
        <color rgb="FF63BE7B"/>
      </colorScale>
    </cfRule>
    <cfRule type="colorScale" priority="126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V65 IV63">
    <cfRule type="colorScale" priority="12672">
      <colorScale>
        <cfvo type="min"/>
        <cfvo type="max"/>
        <color rgb="FFFCFCFF"/>
        <color rgb="FF63BE7B"/>
      </colorScale>
    </cfRule>
    <cfRule type="colorScale" priority="126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W65 IW63">
    <cfRule type="cellIs" dxfId="2" priority="12674" operator="greaterThan">
      <formula>1</formula>
    </cfRule>
    <cfRule type="colorScale" priority="12675">
      <colorScale>
        <cfvo type="min"/>
        <cfvo type="max"/>
        <color rgb="FFFCFCFF"/>
        <color rgb="FF63BE7B"/>
      </colorScale>
    </cfRule>
    <cfRule type="colorScale" priority="126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X65 IX63">
    <cfRule type="colorScale" priority="12677">
      <colorScale>
        <cfvo type="min"/>
        <cfvo type="max"/>
        <color rgb="FFFCFCFF"/>
        <color rgb="FF63BE7B"/>
      </colorScale>
    </cfRule>
    <cfRule type="colorScale" priority="126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Y65 IY63">
    <cfRule type="colorScale" priority="12679">
      <colorScale>
        <cfvo type="min"/>
        <cfvo type="max"/>
        <color rgb="FFFCFCFF"/>
        <color rgb="FF63BE7B"/>
      </colorScale>
    </cfRule>
    <cfRule type="colorScale" priority="126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Z65 IZ63">
    <cfRule type="cellIs" dxfId="2" priority="12681" operator="greaterThan">
      <formula>1</formula>
    </cfRule>
    <cfRule type="colorScale" priority="12682">
      <colorScale>
        <cfvo type="min"/>
        <cfvo type="max"/>
        <color rgb="FFFCFCFF"/>
        <color rgb="FF63BE7B"/>
      </colorScale>
    </cfRule>
    <cfRule type="colorScale" priority="126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A65 JA63">
    <cfRule type="colorScale" priority="12684">
      <colorScale>
        <cfvo type="min"/>
        <cfvo type="max"/>
        <color rgb="FFFCFCFF"/>
        <color rgb="FF63BE7B"/>
      </colorScale>
    </cfRule>
    <cfRule type="colorScale" priority="126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B65 JB63">
    <cfRule type="colorScale" priority="12686">
      <colorScale>
        <cfvo type="min"/>
        <cfvo type="max"/>
        <color rgb="FFFCFCFF"/>
        <color rgb="FF63BE7B"/>
      </colorScale>
    </cfRule>
    <cfRule type="colorScale" priority="126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C65 JC63">
    <cfRule type="cellIs" dxfId="2" priority="12688" operator="greaterThan">
      <formula>1</formula>
    </cfRule>
    <cfRule type="colorScale" priority="12689">
      <colorScale>
        <cfvo type="min"/>
        <cfvo type="max"/>
        <color rgb="FFFCFCFF"/>
        <color rgb="FF63BE7B"/>
      </colorScale>
    </cfRule>
    <cfRule type="colorScale" priority="126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D65 JD63">
    <cfRule type="colorScale" priority="12691">
      <colorScale>
        <cfvo type="min"/>
        <cfvo type="max"/>
        <color rgb="FFFCFCFF"/>
        <color rgb="FF63BE7B"/>
      </colorScale>
    </cfRule>
    <cfRule type="colorScale" priority="126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E65 JE63">
    <cfRule type="colorScale" priority="12693">
      <colorScale>
        <cfvo type="min"/>
        <cfvo type="max"/>
        <color rgb="FFFCFCFF"/>
        <color rgb="FF63BE7B"/>
      </colorScale>
    </cfRule>
    <cfRule type="colorScale" priority="1269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F65 JF63">
    <cfRule type="cellIs" dxfId="2" priority="12695" operator="greaterThan">
      <formula>1</formula>
    </cfRule>
    <cfRule type="colorScale" priority="12696">
      <colorScale>
        <cfvo type="min"/>
        <cfvo type="max"/>
        <color rgb="FFFCFCFF"/>
        <color rgb="FF63BE7B"/>
      </colorScale>
    </cfRule>
    <cfRule type="colorScale" priority="126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G65 JG63">
    <cfRule type="colorScale" priority="12698">
      <colorScale>
        <cfvo type="min"/>
        <cfvo type="max"/>
        <color rgb="FFFCFCFF"/>
        <color rgb="FF63BE7B"/>
      </colorScale>
    </cfRule>
    <cfRule type="colorScale" priority="126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H65 JH63">
    <cfRule type="colorScale" priority="12700">
      <colorScale>
        <cfvo type="min"/>
        <cfvo type="max"/>
        <color rgb="FFFCFCFF"/>
        <color rgb="FF63BE7B"/>
      </colorScale>
    </cfRule>
    <cfRule type="colorScale" priority="127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I65 JI63">
    <cfRule type="cellIs" dxfId="2" priority="12702" operator="greaterThan">
      <formula>1</formula>
    </cfRule>
    <cfRule type="colorScale" priority="12703">
      <colorScale>
        <cfvo type="min"/>
        <cfvo type="max"/>
        <color rgb="FFFCFCFF"/>
        <color rgb="FF63BE7B"/>
      </colorScale>
    </cfRule>
    <cfRule type="colorScale" priority="12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J65 JJ63">
    <cfRule type="colorScale" priority="12705">
      <colorScale>
        <cfvo type="min"/>
        <cfvo type="max"/>
        <color rgb="FFFCFCFF"/>
        <color rgb="FF63BE7B"/>
      </colorScale>
    </cfRule>
    <cfRule type="colorScale" priority="12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K65 JK63">
    <cfRule type="colorScale" priority="12707">
      <colorScale>
        <cfvo type="min"/>
        <cfvo type="max"/>
        <color rgb="FFFCFCFF"/>
        <color rgb="FF63BE7B"/>
      </colorScale>
    </cfRule>
    <cfRule type="colorScale" priority="12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L65 JL63">
    <cfRule type="cellIs" dxfId="2" priority="12709" operator="greaterThan">
      <formula>1</formula>
    </cfRule>
    <cfRule type="colorScale" priority="12710">
      <colorScale>
        <cfvo type="min"/>
        <cfvo type="max"/>
        <color rgb="FFFCFCFF"/>
        <color rgb="FF63BE7B"/>
      </colorScale>
    </cfRule>
    <cfRule type="colorScale" priority="127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M65 JM63">
    <cfRule type="colorScale" priority="12712">
      <colorScale>
        <cfvo type="min"/>
        <cfvo type="max"/>
        <color rgb="FFFCFCFF"/>
        <color rgb="FF63BE7B"/>
      </colorScale>
    </cfRule>
    <cfRule type="colorScale" priority="127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N65 JN63">
    <cfRule type="colorScale" priority="12714">
      <colorScale>
        <cfvo type="min"/>
        <cfvo type="max"/>
        <color rgb="FFFCFCFF"/>
        <color rgb="FF63BE7B"/>
      </colorScale>
    </cfRule>
    <cfRule type="colorScale" priority="127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O65 JO63">
    <cfRule type="cellIs" dxfId="2" priority="12716" operator="greaterThan">
      <formula>1</formula>
    </cfRule>
    <cfRule type="colorScale" priority="12717">
      <colorScale>
        <cfvo type="min"/>
        <cfvo type="max"/>
        <color rgb="FFFCFCFF"/>
        <color rgb="FF63BE7B"/>
      </colorScale>
    </cfRule>
    <cfRule type="colorScale" priority="127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P65 JP63">
    <cfRule type="colorScale" priority="12719">
      <colorScale>
        <cfvo type="min"/>
        <cfvo type="max"/>
        <color rgb="FFFCFCFF"/>
        <color rgb="FF63BE7B"/>
      </colorScale>
    </cfRule>
    <cfRule type="colorScale" priority="127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Q65 JQ63">
    <cfRule type="colorScale" priority="12721">
      <colorScale>
        <cfvo type="min"/>
        <cfvo type="max"/>
        <color rgb="FFFCFCFF"/>
        <color rgb="FF63BE7B"/>
      </colorScale>
    </cfRule>
    <cfRule type="colorScale" priority="127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R65 JR63">
    <cfRule type="cellIs" dxfId="2" priority="12723" operator="greaterThan">
      <formula>1</formula>
    </cfRule>
    <cfRule type="colorScale" priority="12724">
      <colorScale>
        <cfvo type="min"/>
        <cfvo type="max"/>
        <color rgb="FFFCFCFF"/>
        <color rgb="FF63BE7B"/>
      </colorScale>
    </cfRule>
    <cfRule type="colorScale" priority="1272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S65 JS63">
    <cfRule type="colorScale" priority="12726">
      <colorScale>
        <cfvo type="min"/>
        <cfvo type="max"/>
        <color rgb="FFFCFCFF"/>
        <color rgb="FF63BE7B"/>
      </colorScale>
    </cfRule>
    <cfRule type="colorScale" priority="127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T65 JT63">
    <cfRule type="colorScale" priority="12728">
      <colorScale>
        <cfvo type="min"/>
        <cfvo type="max"/>
        <color rgb="FFFCFCFF"/>
        <color rgb="FF63BE7B"/>
      </colorScale>
    </cfRule>
    <cfRule type="colorScale" priority="127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U65 JU63">
    <cfRule type="cellIs" dxfId="2" priority="12730" operator="greaterThan">
      <formula>1</formula>
    </cfRule>
    <cfRule type="colorScale" priority="12731">
      <colorScale>
        <cfvo type="min"/>
        <cfvo type="max"/>
        <color rgb="FFFCFCFF"/>
        <color rgb="FF63BE7B"/>
      </colorScale>
    </cfRule>
    <cfRule type="colorScale" priority="127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V65 JV63">
    <cfRule type="colorScale" priority="12733">
      <colorScale>
        <cfvo type="min"/>
        <cfvo type="max"/>
        <color rgb="FFFCFCFF"/>
        <color rgb="FF63BE7B"/>
      </colorScale>
    </cfRule>
    <cfRule type="colorScale" priority="127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W65 JW63">
    <cfRule type="colorScale" priority="12735">
      <colorScale>
        <cfvo type="min"/>
        <cfvo type="max"/>
        <color rgb="FFFCFCFF"/>
        <color rgb="FF63BE7B"/>
      </colorScale>
    </cfRule>
    <cfRule type="colorScale" priority="127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X65 JX63">
    <cfRule type="cellIs" dxfId="2" priority="12737" operator="greaterThan">
      <formula>1</formula>
    </cfRule>
    <cfRule type="colorScale" priority="12738">
      <colorScale>
        <cfvo type="min"/>
        <cfvo type="max"/>
        <color rgb="FFFCFCFF"/>
        <color rgb="FF63BE7B"/>
      </colorScale>
    </cfRule>
    <cfRule type="colorScale" priority="127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Y65 JY63">
    <cfRule type="colorScale" priority="12740">
      <colorScale>
        <cfvo type="min"/>
        <cfvo type="max"/>
        <color rgb="FFFCFCFF"/>
        <color rgb="FF63BE7B"/>
      </colorScale>
    </cfRule>
    <cfRule type="colorScale" priority="127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Z65 JZ63">
    <cfRule type="colorScale" priority="12742">
      <colorScale>
        <cfvo type="min"/>
        <cfvo type="max"/>
        <color rgb="FFFCFCFF"/>
        <color rgb="FF63BE7B"/>
      </colorScale>
    </cfRule>
    <cfRule type="colorScale" priority="127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A65 KA63">
    <cfRule type="cellIs" dxfId="2" priority="12744" operator="greaterThan">
      <formula>1</formula>
    </cfRule>
    <cfRule type="colorScale" priority="12745">
      <colorScale>
        <cfvo type="min"/>
        <cfvo type="max"/>
        <color rgb="FFFCFCFF"/>
        <color rgb="FF63BE7B"/>
      </colorScale>
    </cfRule>
    <cfRule type="colorScale" priority="127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B65 KB63">
    <cfRule type="colorScale" priority="12747">
      <colorScale>
        <cfvo type="min"/>
        <cfvo type="max"/>
        <color rgb="FFFCFCFF"/>
        <color rgb="FF63BE7B"/>
      </colorScale>
    </cfRule>
    <cfRule type="colorScale" priority="127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C65 KC63">
    <cfRule type="colorScale" priority="12749">
      <colorScale>
        <cfvo type="min"/>
        <cfvo type="max"/>
        <color rgb="FFFCFCFF"/>
        <color rgb="FF63BE7B"/>
      </colorScale>
    </cfRule>
    <cfRule type="colorScale" priority="127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D65 KD63">
    <cfRule type="cellIs" dxfId="2" priority="12751" operator="greaterThan">
      <formula>1</formula>
    </cfRule>
    <cfRule type="colorScale" priority="12752">
      <colorScale>
        <cfvo type="min"/>
        <cfvo type="max"/>
        <color rgb="FFFCFCFF"/>
        <color rgb="FF63BE7B"/>
      </colorScale>
    </cfRule>
    <cfRule type="colorScale" priority="127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I63:LB63 KI65:LB65">
    <cfRule type="cellIs" dxfId="2" priority="12458" operator="greaterThan">
      <formula>0.31</formula>
    </cfRule>
    <cfRule type="cellIs" dxfId="2" priority="12459" operator="greaterThan">
      <formula>0.31</formula>
    </cfRule>
    <cfRule type="cellIs" dxfId="2" priority="12460" operator="greaterThan">
      <formula>0.3</formula>
    </cfRule>
    <cfRule type="cellIs" dxfId="2" priority="12461" operator="greaterThan">
      <formula>1</formula>
    </cfRule>
    <cfRule type="cellIs" dxfId="5" priority="12462" operator="equal">
      <formula>0</formula>
    </cfRule>
  </conditionalFormatting>
  <conditionalFormatting sqref="KI65:LB65 KI63:LB63">
    <cfRule type="cellIs" dxfId="2" priority="12457" operator="greaterThan">
      <formula>0.31</formula>
    </cfRule>
  </conditionalFormatting>
  <conditionalFormatting sqref="N64:P64 S64:T64">
    <cfRule type="containsText" dxfId="0" priority="12123" operator="between" text=" ">
      <formula>NOT(ISERROR(SEARCH(" ",N64)))</formula>
    </cfRule>
    <cfRule type="containsText" dxfId="1" priority="12124" operator="between" text=" ">
      <formula>NOT(ISERROR(SEARCH(" ",N64)))</formula>
    </cfRule>
  </conditionalFormatting>
  <conditionalFormatting sqref="AD64 EM64:EO64 EV64 EX64 EQ64:ET64 DZ64">
    <cfRule type="containsText" dxfId="0" priority="12129" operator="between" text=" ">
      <formula>NOT(ISERROR(SEARCH(" ",AD64)))</formula>
    </cfRule>
    <cfRule type="containsText" dxfId="1" priority="12130" operator="between" text=" ">
      <formula>NOT(ISERROR(SEARCH(" ",AD64)))</formula>
    </cfRule>
  </conditionalFormatting>
  <conditionalFormatting sqref="AN64:AP64 AI64">
    <cfRule type="cellIs" dxfId="4" priority="12100" operator="equal">
      <formula>0</formula>
    </cfRule>
  </conditionalFormatting>
  <conditionalFormatting sqref="AY64 BA64 BN64">
    <cfRule type="containsText" dxfId="0" priority="12127" operator="between" text=" ">
      <formula>NOT(ISERROR(SEARCH(" ",AY64)))</formula>
    </cfRule>
    <cfRule type="containsText" dxfId="1" priority="12128" operator="between" text=" ">
      <formula>NOT(ISERROR(SEARCH(" ",AY64)))</formula>
    </cfRule>
  </conditionalFormatting>
  <conditionalFormatting sqref="CM64:CN64 CR64">
    <cfRule type="cellIs" dxfId="2" priority="11769" operator="equal">
      <formula>1</formula>
    </cfRule>
  </conditionalFormatting>
  <conditionalFormatting sqref="EI64:EJ64 EA64">
    <cfRule type="containsText" dxfId="0" priority="12111" operator="between" text=" ">
      <formula>NOT(ISERROR(SEARCH(" ",EA64)))</formula>
    </cfRule>
    <cfRule type="containsText" dxfId="1" priority="12112" operator="between" text=" ">
      <formula>NOT(ISERROR(SEARCH(" ",EA64)))</formula>
    </cfRule>
  </conditionalFormatting>
  <conditionalFormatting sqref="EU64 EK64 EZ64:FF64 EP64">
    <cfRule type="containsText" dxfId="0" priority="12115" operator="between" text=" ">
      <formula>NOT(ISERROR(SEARCH(" ",EK64)))</formula>
    </cfRule>
    <cfRule type="containsText" dxfId="1" priority="12116" operator="between" text=" ">
      <formula>NOT(ISERROR(SEARCH(" ",EK64)))</formula>
    </cfRule>
  </conditionalFormatting>
  <conditionalFormatting sqref="HP64 LJ64:LL64 KF64:LF64 OW64 PV64:XFD64">
    <cfRule type="containsText" dxfId="0" priority="12125" operator="between" text=" ">
      <formula>NOT(ISERROR(SEARCH(" ",HP64)))</formula>
    </cfRule>
    <cfRule type="containsText" dxfId="1" priority="12126" operator="between" text=" ">
      <formula>NOT(ISERROR(SEARCH(" ",HP64)))</formula>
    </cfRule>
  </conditionalFormatting>
  <conditionalFormatting sqref="S66:T66 N66:P66 AN66:AP66 AD66 AY66 BA66 BT67 BT66:BV66 BG66:BH66 BQ66:BR66 EM66:FF66 KE66:LF66 EI66:EK66 HP66:HU66">
    <cfRule type="containsText" dxfId="0" priority="11466" operator="between" text=" ">
      <formula>NOT(ISERROR(SEARCH(" ",N66)))</formula>
    </cfRule>
    <cfRule type="containsText" dxfId="1" priority="11467" operator="between" text=" ">
      <formula>NOT(ISERROR(SEARCH(" ",N66)))</formula>
    </cfRule>
  </conditionalFormatting>
  <conditionalFormatting sqref="CM66:CN66 CR66">
    <cfRule type="cellIs" dxfId="2" priority="11449" operator="equal">
      <formula>1</formula>
    </cfRule>
  </conditionalFormatting>
  <conditionalFormatting sqref="EC66 EG66:EH66 EE66">
    <cfRule type="containsText" dxfId="0" priority="11470" operator="between" text=" ">
      <formula>NOT(ISERROR(SEARCH(" ",EC66)))</formula>
    </cfRule>
    <cfRule type="containsText" dxfId="1" priority="11471" operator="between" text=" ">
      <formula>NOT(ISERROR(SEARCH(" ",EC66)))</formula>
    </cfRule>
  </conditionalFormatting>
  <conditionalFormatting sqref="FJ66 HY66">
    <cfRule type="cellIs" dxfId="2" priority="11451" operator="greaterThan">
      <formula>1</formula>
    </cfRule>
  </conditionalFormatting>
  <conditionalFormatting sqref="A67 DZ67 HP67:HU67 EK67 KE67 EM67:FF67">
    <cfRule type="containsText" dxfId="0" priority="10375" operator="between" text=" ">
      <formula>NOT(ISERROR(SEARCH(" ",A67)))</formula>
    </cfRule>
    <cfRule type="containsText" dxfId="1" priority="10376" operator="between" text=" ">
      <formula>NOT(ISERROR(SEARCH(" ",A67)))</formula>
    </cfRule>
  </conditionalFormatting>
  <conditionalFormatting sqref="C67:E67 AD67">
    <cfRule type="containsText" dxfId="0" priority="10404" operator="between" text=" ">
      <formula>NOT(ISERROR(SEARCH(" ",C67)))</formula>
    </cfRule>
    <cfRule type="containsText" dxfId="1" priority="10405" operator="between" text=" ">
      <formula>NOT(ISERROR(SEARCH(" ",C67)))</formula>
    </cfRule>
  </conditionalFormatting>
  <conditionalFormatting sqref="S67:T67 N67:P67">
    <cfRule type="containsText" dxfId="0" priority="10398" operator="between" text=" ">
      <formula>NOT(ISERROR(SEARCH(" ",N67)))</formula>
    </cfRule>
    <cfRule type="containsText" dxfId="1" priority="10399" operator="between" text=" ">
      <formula>NOT(ISERROR(SEARCH(" ",N67)))</formula>
    </cfRule>
  </conditionalFormatting>
  <conditionalFormatting sqref="AN67:AS67 AV67">
    <cfRule type="cellIs" dxfId="4" priority="10381" operator="equal">
      <formula>0</formula>
    </cfRule>
    <cfRule type="containsText" dxfId="0" priority="10390" operator="between" text=" ">
      <formula>NOT(ISERROR(SEARCH(" ",AN67)))</formula>
    </cfRule>
    <cfRule type="containsText" dxfId="1" priority="10391" operator="between" text=" ">
      <formula>NOT(ISERROR(SEARCH(" ",AN67)))</formula>
    </cfRule>
  </conditionalFormatting>
  <conditionalFormatting sqref="BN67:BP67 AY67:AZ67">
    <cfRule type="containsText" dxfId="0" priority="10402" operator="between" text=" ">
      <formula>NOT(ISERROR(SEARCH(" ",AY67)))</formula>
    </cfRule>
    <cfRule type="containsText" dxfId="1" priority="10403" operator="between" text=" ">
      <formula>NOT(ISERROR(SEARCH(" ",AY67)))</formula>
    </cfRule>
  </conditionalFormatting>
  <conditionalFormatting sqref="BC67 BG67">
    <cfRule type="containsText" dxfId="0" priority="10396" operator="between" text=" ">
      <formula>NOT(ISERROR(SEARCH(" ",BC67)))</formula>
    </cfRule>
    <cfRule type="containsText" dxfId="1" priority="10397" operator="between" text=" ">
      <formula>NOT(ISERROR(SEARCH(" ",BC67)))</formula>
    </cfRule>
  </conditionalFormatting>
  <conditionalFormatting sqref="CK67:CN67 CR67">
    <cfRule type="containsText" dxfId="0" priority="10367" operator="between" text=" ">
      <formula>NOT(ISERROR(SEARCH(" ",CK67)))</formula>
    </cfRule>
  </conditionalFormatting>
  <conditionalFormatting sqref="FJ67 HY67">
    <cfRule type="cellIs" dxfId="2" priority="10368" operator="greaterThan">
      <formula>1</formula>
    </cfRule>
  </conditionalFormatting>
  <conditionalFormatting sqref="LJ67:LL67 OW67 PV67:XFD67">
    <cfRule type="containsText" dxfId="0" priority="10686" operator="between" text=" ">
      <formula>NOT(ISERROR(SEARCH(" ",LJ67)))</formula>
    </cfRule>
    <cfRule type="containsText" dxfId="1" priority="10687" operator="between" text=" ">
      <formula>NOT(ISERROR(SEARCH(" ",LJ67)))</formula>
    </cfRule>
  </conditionalFormatting>
  <conditionalFormatting sqref="H68 D68:E68 A68 S68:T68 N68:P68 AN68:AS68 AD68 BG68:BJ68 A78 BC68 AY68:AZ68 BC72 BC70 A76 A70 A72 A74 EM68:FF68 KE68:LF68 DZ68 HP68:HU68 EK68 A82 A86">
    <cfRule type="containsText" dxfId="0" priority="10767" operator="between" text=" ">
      <formula>NOT(ISERROR(SEARCH(" ",A68)))</formula>
    </cfRule>
    <cfRule type="containsText" dxfId="1" priority="10768" operator="between" text=" ">
      <formula>NOT(ISERROR(SEARCH(" ",A68)))</formula>
    </cfRule>
  </conditionalFormatting>
  <conditionalFormatting sqref="AN68:AS68 AV68">
    <cfRule type="cellIs" dxfId="4" priority="10772" operator="equal">
      <formula>0</formula>
    </cfRule>
  </conditionalFormatting>
  <conditionalFormatting sqref="CJ68:CN68 CR68">
    <cfRule type="containsText" dxfId="0" priority="10740" operator="between" text=" ">
      <formula>NOT(ISERROR(SEARCH(" ",CJ68)))</formula>
    </cfRule>
    <cfRule type="containsText" dxfId="1" priority="10741" operator="between" text=" ">
      <formula>NOT(ISERROR(SEARCH(" ",CJ68)))</formula>
    </cfRule>
  </conditionalFormatting>
  <conditionalFormatting sqref="FJ68 HY68">
    <cfRule type="cellIs" dxfId="2" priority="10757" operator="greaterThan">
      <formula>1</formula>
    </cfRule>
  </conditionalFormatting>
  <conditionalFormatting sqref="LJ68:LL68 OW68 PV68:XFD68">
    <cfRule type="containsText" dxfId="0" priority="10779" operator="between" text=" ">
      <formula>NOT(ISERROR(SEARCH(" ",LJ68)))</formula>
    </cfRule>
    <cfRule type="containsText" dxfId="1" priority="10780" operator="between" text=" ">
      <formula>NOT(ISERROR(SEARCH(" ",LJ68)))</formula>
    </cfRule>
  </conditionalFormatting>
  <conditionalFormatting sqref="A69 AZ69 A79 A77 A75 A73 A71 EM69:FF69 EK69 DZ69 HP69:HU69 KE69:LF69 A83 A87">
    <cfRule type="containsText" dxfId="0" priority="8784" operator="between" text=" ">
      <formula>NOT(ISERROR(SEARCH(" ",A69)))</formula>
    </cfRule>
    <cfRule type="containsText" dxfId="1" priority="8785" operator="between" text=" ">
      <formula>NOT(ISERROR(SEARCH(" ",A69)))</formula>
    </cfRule>
  </conditionalFormatting>
  <conditionalFormatting sqref="G69:H69 C69:E69 AN69:AS69 S69:T69 AD69 N69:P69 AY69 BE69:BH69">
    <cfRule type="containsText" dxfId="0" priority="8767" operator="between" text=" ">
      <formula>NOT(ISERROR(SEARCH(" ",C69)))</formula>
    </cfRule>
    <cfRule type="containsText" dxfId="1" priority="8768" operator="between" text=" ">
      <formula>NOT(ISERROR(SEARCH(" ",C69)))</formula>
    </cfRule>
  </conditionalFormatting>
  <conditionalFormatting sqref="AN69:AS69 AI69">
    <cfRule type="cellIs" dxfId="4" priority="8769" operator="equal">
      <formula>0</formula>
    </cfRule>
  </conditionalFormatting>
  <conditionalFormatting sqref="BC69 BC71 BC73">
    <cfRule type="containsText" dxfId="0" priority="6284" operator="between" text=" ">
      <formula>NOT(ISERROR(SEARCH(" ",BC69)))</formula>
    </cfRule>
    <cfRule type="containsText" dxfId="1" priority="6285" operator="between" text=" ">
      <formula>NOT(ISERROR(SEARCH(" ",BC69)))</formula>
    </cfRule>
  </conditionalFormatting>
  <conditionalFormatting sqref="CJ69:CN69 CR69">
    <cfRule type="containsText" dxfId="0" priority="8756" operator="between" text=" ">
      <formula>NOT(ISERROR(SEARCH(" ",CJ69)))</formula>
    </cfRule>
  </conditionalFormatting>
  <conditionalFormatting sqref="FJ69 HY69">
    <cfRule type="cellIs" dxfId="2" priority="8774" operator="greaterThan">
      <formula>1</formula>
    </cfRule>
  </conditionalFormatting>
  <conditionalFormatting sqref="LJ69:LL69 OW69 PV69:XFD69">
    <cfRule type="containsText" dxfId="0" priority="8795" operator="between" text=" ">
      <formula>NOT(ISERROR(SEARCH(" ",LJ69)))</formula>
    </cfRule>
    <cfRule type="containsText" dxfId="1" priority="8796" operator="between" text=" ">
      <formula>NOT(ISERROR(SEARCH(" ",LJ69)))</formula>
    </cfRule>
  </conditionalFormatting>
  <conditionalFormatting sqref="H70 C70:E70 AN70:AS70 S70:T70 AD70 N70:P70 AY70 BE70:BH70">
    <cfRule type="containsText" dxfId="0" priority="7417" operator="between" text=" ">
      <formula>NOT(ISERROR(SEARCH(" ",C70)))</formula>
    </cfRule>
    <cfRule type="containsText" dxfId="1" priority="7418" operator="between" text=" ">
      <formula>NOT(ISERROR(SEARCH(" ",C70)))</formula>
    </cfRule>
  </conditionalFormatting>
  <conditionalFormatting sqref="AN70:AS70 AI70">
    <cfRule type="cellIs" dxfId="4" priority="7419" operator="equal">
      <formula>0</formula>
    </cfRule>
  </conditionalFormatting>
  <conditionalFormatting sqref="AZ70 EM70:FF70 KE70:LF70 HP70:HU70 DZ70 EK70">
    <cfRule type="containsText" dxfId="0" priority="7434" operator="between" text=" ">
      <formula>NOT(ISERROR(SEARCH(" ",AZ70)))</formula>
    </cfRule>
    <cfRule type="containsText" dxfId="1" priority="7435" operator="between" text=" ">
      <formula>NOT(ISERROR(SEARCH(" ",AZ70)))</formula>
    </cfRule>
  </conditionalFormatting>
  <conditionalFormatting sqref="CJ70:CN70 CR70">
    <cfRule type="containsText" dxfId="0" priority="7407" operator="between" text=" ">
      <formula>NOT(ISERROR(SEARCH(" ",CJ70)))</formula>
    </cfRule>
  </conditionalFormatting>
  <conditionalFormatting sqref="FJ70 HY70">
    <cfRule type="cellIs" dxfId="2" priority="7424" operator="greaterThan">
      <formula>1</formula>
    </cfRule>
  </conditionalFormatting>
  <conditionalFormatting sqref="LJ70:LL70 OW70 PV70:XFD70">
    <cfRule type="containsText" dxfId="0" priority="7445" operator="between" text=" ">
      <formula>NOT(ISERROR(SEARCH(" ",LJ70)))</formula>
    </cfRule>
    <cfRule type="containsText" dxfId="1" priority="7446" operator="between" text=" ">
      <formula>NOT(ISERROR(SEARCH(" ",LJ70)))</formula>
    </cfRule>
  </conditionalFormatting>
  <conditionalFormatting sqref="H71 C71:E71 AN71:AS71 S71:T71 AD71 N71:P71 AY71 BE71:BH71">
    <cfRule type="containsText" dxfId="0" priority="8429" operator="between" text=" ">
      <formula>NOT(ISERROR(SEARCH(" ",C71)))</formula>
    </cfRule>
    <cfRule type="containsText" dxfId="1" priority="8430" operator="between" text=" ">
      <formula>NOT(ISERROR(SEARCH(" ",C71)))</formula>
    </cfRule>
  </conditionalFormatting>
  <conditionalFormatting sqref="AN71:AS71 AI71">
    <cfRule type="cellIs" dxfId="4" priority="8431" operator="equal">
      <formula>0</formula>
    </cfRule>
  </conditionalFormatting>
  <conditionalFormatting sqref="AZ71 EM71:FF71 KE71:LF71 HP71:HU71 DZ71 EK71">
    <cfRule type="containsText" dxfId="0" priority="8446" operator="between" text=" ">
      <formula>NOT(ISERROR(SEARCH(" ",AZ71)))</formula>
    </cfRule>
    <cfRule type="containsText" dxfId="1" priority="8447" operator="between" text=" ">
      <formula>NOT(ISERROR(SEARCH(" ",AZ71)))</formula>
    </cfRule>
  </conditionalFormatting>
  <conditionalFormatting sqref="CJ71:CN71 CR71">
    <cfRule type="containsText" dxfId="0" priority="8419" operator="between" text=" ">
      <formula>NOT(ISERROR(SEARCH(" ",CJ71)))</formula>
    </cfRule>
  </conditionalFormatting>
  <conditionalFormatting sqref="FJ71 HY71">
    <cfRule type="cellIs" dxfId="2" priority="8436" operator="greaterThan">
      <formula>1</formula>
    </cfRule>
  </conditionalFormatting>
  <conditionalFormatting sqref="LJ71:LL71 OW71 PV71:XFD71">
    <cfRule type="containsText" dxfId="0" priority="8457" operator="between" text=" ">
      <formula>NOT(ISERROR(SEARCH(" ",LJ71)))</formula>
    </cfRule>
    <cfRule type="containsText" dxfId="1" priority="8458" operator="between" text=" ">
      <formula>NOT(ISERROR(SEARCH(" ",LJ71)))</formula>
    </cfRule>
  </conditionalFormatting>
  <conditionalFormatting sqref="H72 C72:E72 AN72:AS72 S72:T72 AD72 N72:P72 AY72 BE72:BH72 AY74 AY76">
    <cfRule type="containsText" dxfId="0" priority="8091" operator="between" text=" ">
      <formula>NOT(ISERROR(SEARCH(" ",C72)))</formula>
    </cfRule>
    <cfRule type="containsText" dxfId="1" priority="8092" operator="between" text=" ">
      <formula>NOT(ISERROR(SEARCH(" ",C72)))</formula>
    </cfRule>
  </conditionalFormatting>
  <conditionalFormatting sqref="AN72:AS72 AI72">
    <cfRule type="cellIs" dxfId="4" priority="8093" operator="equal">
      <formula>0</formula>
    </cfRule>
  </conditionalFormatting>
  <conditionalFormatting sqref="AZ72 EM72:FF72 KE72:LF72 HP72:HU72 DZ72 EK72">
    <cfRule type="containsText" dxfId="0" priority="8108" operator="between" text=" ">
      <formula>NOT(ISERROR(SEARCH(" ",AZ72)))</formula>
    </cfRule>
    <cfRule type="containsText" dxfId="1" priority="8109" operator="between" text=" ">
      <formula>NOT(ISERROR(SEARCH(" ",AZ72)))</formula>
    </cfRule>
  </conditionalFormatting>
  <conditionalFormatting sqref="CR72 CJ72:CN72">
    <cfRule type="containsText" dxfId="0" priority="8081" operator="between" text=" ">
      <formula>NOT(ISERROR(SEARCH(" ",CJ72)))</formula>
    </cfRule>
  </conditionalFormatting>
  <conditionalFormatting sqref="FJ72 HY72">
    <cfRule type="cellIs" dxfId="2" priority="8098" operator="greaterThan">
      <formula>1</formula>
    </cfRule>
  </conditionalFormatting>
  <conditionalFormatting sqref="LJ72:LL72 OW72 PV72:XFD72">
    <cfRule type="containsText" dxfId="0" priority="8119" operator="between" text=" ">
      <formula>NOT(ISERROR(SEARCH(" ",LJ72)))</formula>
    </cfRule>
    <cfRule type="containsText" dxfId="1" priority="8120" operator="between" text=" ">
      <formula>NOT(ISERROR(SEARCH(" ",LJ72)))</formula>
    </cfRule>
  </conditionalFormatting>
  <conditionalFormatting sqref="C73:E73 AN73:AS73 S73:T73 AD73 N73:P73 AY73 BE73:BH73 AY75">
    <cfRule type="containsText" dxfId="0" priority="7754" operator="between" text=" ">
      <formula>NOT(ISERROR(SEARCH(" ",C73)))</formula>
    </cfRule>
    <cfRule type="containsText" dxfId="1" priority="7755" operator="between" text=" ">
      <formula>NOT(ISERROR(SEARCH(" ",C73)))</formula>
    </cfRule>
  </conditionalFormatting>
  <conditionalFormatting sqref="AG74:AG75 AI73:AI75">
    <cfRule type="cellIs" dxfId="2" priority="7750" operator="equal">
      <formula>0</formula>
    </cfRule>
    <cfRule type="cellIs" dxfId="2" priority="7751" operator="greaterThan">
      <formula>1</formula>
    </cfRule>
    <cfRule type="containsText" dxfId="0" priority="7752" operator="between" text=" ">
      <formula>NOT(ISERROR(SEARCH(" ",AG73)))</formula>
    </cfRule>
    <cfRule type="containsText" dxfId="1" priority="7753" operator="between" text=" ">
      <formula>NOT(ISERROR(SEARCH(" ",AG73)))</formula>
    </cfRule>
  </conditionalFormatting>
  <conditionalFormatting sqref="AN73:AS73 AG74:AG75 AI73:AI75">
    <cfRule type="cellIs" dxfId="4" priority="7756" operator="equal">
      <formula>0</formula>
    </cfRule>
  </conditionalFormatting>
  <conditionalFormatting sqref="AZ73 EM73:FF73 KE73:LF73 HP73:HU73 DZ73 EK73">
    <cfRule type="containsText" dxfId="0" priority="7771" operator="between" text=" ">
      <formula>NOT(ISERROR(SEARCH(" ",AZ73)))</formula>
    </cfRule>
    <cfRule type="containsText" dxfId="1" priority="7772" operator="between" text=" ">
      <formula>NOT(ISERROR(SEARCH(" ",AZ73)))</formula>
    </cfRule>
  </conditionalFormatting>
  <conditionalFormatting sqref="CJ73:CN73 CR73">
    <cfRule type="containsText" dxfId="0" priority="7744" operator="between" text=" ">
      <formula>NOT(ISERROR(SEARCH(" ",CJ73)))</formula>
    </cfRule>
  </conditionalFormatting>
  <conditionalFormatting sqref="FJ73 HY73">
    <cfRule type="cellIs" dxfId="2" priority="7761" operator="greaterThan">
      <formula>1</formula>
    </cfRule>
  </conditionalFormatting>
  <conditionalFormatting sqref="LJ73:LL73 OW73 PV73:XFD73">
    <cfRule type="containsText" dxfId="0" priority="7782" operator="between" text=" ">
      <formula>NOT(ISERROR(SEARCH(" ",LJ73)))</formula>
    </cfRule>
    <cfRule type="containsText" dxfId="1" priority="7783" operator="between" text=" ">
      <formula>NOT(ISERROR(SEARCH(" ",LJ73)))</formula>
    </cfRule>
  </conditionalFormatting>
  <conditionalFormatting sqref="C74:E74 AD74">
    <cfRule type="containsText" dxfId="0" priority="7095" operator="between" text=" ">
      <formula>NOT(ISERROR(SEARCH(" ",C74)))</formula>
    </cfRule>
    <cfRule type="containsText" dxfId="1" priority="7096" operator="between" text=" ">
      <formula>NOT(ISERROR(SEARCH(" ",C74)))</formula>
    </cfRule>
  </conditionalFormatting>
  <conditionalFormatting sqref="S74:T74 N74:P74">
    <cfRule type="containsText" dxfId="0" priority="7089" operator="between" text=" ">
      <formula>NOT(ISERROR(SEARCH(" ",N74)))</formula>
    </cfRule>
    <cfRule type="containsText" dxfId="1" priority="7090" operator="between" text=" ">
      <formula>NOT(ISERROR(SEARCH(" ",N74)))</formula>
    </cfRule>
  </conditionalFormatting>
  <conditionalFormatting sqref="BN74:BP74 BA74">
    <cfRule type="containsText" dxfId="0" priority="7093" operator="between" text=" ">
      <formula>NOT(ISERROR(SEARCH(" ",BA74)))</formula>
    </cfRule>
    <cfRule type="containsText" dxfId="1" priority="7094" operator="between" text=" ">
      <formula>NOT(ISERROR(SEARCH(" ",BA74)))</formula>
    </cfRule>
  </conditionalFormatting>
  <conditionalFormatting sqref="BC74 BG74">
    <cfRule type="containsText" dxfId="0" priority="7087" operator="between" text=" ">
      <formula>NOT(ISERROR(SEARCH(" ",BC74)))</formula>
    </cfRule>
    <cfRule type="containsText" dxfId="1" priority="7088" operator="between" text=" ">
      <formula>NOT(ISERROR(SEARCH(" ",BC74)))</formula>
    </cfRule>
  </conditionalFormatting>
  <conditionalFormatting sqref="CJ74:CN74 CR74">
    <cfRule type="containsText" dxfId="0" priority="7053" operator="between" text=" ">
      <formula>NOT(ISERROR(SEARCH(" ",CJ74)))</formula>
    </cfRule>
  </conditionalFormatting>
  <conditionalFormatting sqref="DB74:DD75">
    <cfRule type="cellIs" dxfId="2" priority="964" operator="equal">
      <formula>1</formula>
    </cfRule>
  </conditionalFormatting>
  <conditionalFormatting sqref="DZ74 HP74:HU74 EK74:FF74 KE74">
    <cfRule type="containsText" dxfId="0" priority="7064" operator="between" text=" ">
      <formula>NOT(ISERROR(SEARCH(" ",DZ74)))</formula>
    </cfRule>
    <cfRule type="containsText" dxfId="1" priority="7065" operator="between" text=" ">
      <formula>NOT(ISERROR(SEARCH(" ",DZ74)))</formula>
    </cfRule>
  </conditionalFormatting>
  <conditionalFormatting sqref="FJ74 HY74">
    <cfRule type="cellIs" dxfId="2" priority="7056" operator="greaterThan">
      <formula>1</formula>
    </cfRule>
  </conditionalFormatting>
  <conditionalFormatting sqref="LJ74:LL74 OW74 PV74:XFD74">
    <cfRule type="containsText" dxfId="0" priority="7384" operator="between" text=" ">
      <formula>NOT(ISERROR(SEARCH(" ",LJ74)))</formula>
    </cfRule>
    <cfRule type="containsText" dxfId="1" priority="7385" operator="between" text=" ">
      <formula>NOT(ISERROR(SEARCH(" ",LJ74)))</formula>
    </cfRule>
  </conditionalFormatting>
  <conditionalFormatting sqref="C75:E75 AD75">
    <cfRule type="containsText" dxfId="0" priority="6747" operator="between" text=" ">
      <formula>NOT(ISERROR(SEARCH(" ",C75)))</formula>
    </cfRule>
    <cfRule type="containsText" dxfId="1" priority="6748" operator="between" text=" ">
      <formula>NOT(ISERROR(SEARCH(" ",C75)))</formula>
    </cfRule>
  </conditionalFormatting>
  <conditionalFormatting sqref="S75:T75 N75:P75">
    <cfRule type="containsText" dxfId="0" priority="6741" operator="between" text=" ">
      <formula>NOT(ISERROR(SEARCH(" ",N75)))</formula>
    </cfRule>
    <cfRule type="containsText" dxfId="1" priority="6742" operator="between" text=" ">
      <formula>NOT(ISERROR(SEARCH(" ",N75)))</formula>
    </cfRule>
  </conditionalFormatting>
  <conditionalFormatting sqref="BN75:BP75 BA75">
    <cfRule type="containsText" dxfId="0" priority="6745" operator="between" text=" ">
      <formula>NOT(ISERROR(SEARCH(" ",BA75)))</formula>
    </cfRule>
    <cfRule type="containsText" dxfId="1" priority="6746" operator="between" text=" ">
      <formula>NOT(ISERROR(SEARCH(" ",BA75)))</formula>
    </cfRule>
  </conditionalFormatting>
  <conditionalFormatting sqref="BC75 BG75">
    <cfRule type="containsText" dxfId="0" priority="6739" operator="between" text=" ">
      <formula>NOT(ISERROR(SEARCH(" ",BC75)))</formula>
    </cfRule>
    <cfRule type="containsText" dxfId="1" priority="6740" operator="between" text=" ">
      <formula>NOT(ISERROR(SEARCH(" ",BC75)))</formula>
    </cfRule>
  </conditionalFormatting>
  <conditionalFormatting sqref="CJ75:CN75 CR75">
    <cfRule type="containsText" dxfId="0" priority="6705" operator="between" text=" ">
      <formula>NOT(ISERROR(SEARCH(" ",CJ75)))</formula>
    </cfRule>
  </conditionalFormatting>
  <conditionalFormatting sqref="DZ75 HP75:HU75 EK75:FF75 KE75">
    <cfRule type="containsText" dxfId="0" priority="6716" operator="between" text=" ">
      <formula>NOT(ISERROR(SEARCH(" ",DZ75)))</formula>
    </cfRule>
    <cfRule type="containsText" dxfId="1" priority="6717" operator="between" text=" ">
      <formula>NOT(ISERROR(SEARCH(" ",DZ75)))</formula>
    </cfRule>
  </conditionalFormatting>
  <conditionalFormatting sqref="FJ75 HY75">
    <cfRule type="cellIs" dxfId="2" priority="6708" operator="greaterThan">
      <formula>1</formula>
    </cfRule>
  </conditionalFormatting>
  <conditionalFormatting sqref="LJ75:LL75 OW75 PV75:XFD75">
    <cfRule type="containsText" dxfId="0" priority="7036" operator="between" text=" ">
      <formula>NOT(ISERROR(SEARCH(" ",LJ75)))</formula>
    </cfRule>
    <cfRule type="containsText" dxfId="1" priority="7037" operator="between" text=" ">
      <formula>NOT(ISERROR(SEARCH(" ",LJ75)))</formula>
    </cfRule>
  </conditionalFormatting>
  <conditionalFormatting sqref="C76:E76 AD76 AX76">
    <cfRule type="containsText" dxfId="0" priority="6406" operator="between" text=" ">
      <formula>NOT(ISERROR(SEARCH(" ",C76)))</formula>
    </cfRule>
    <cfRule type="containsText" dxfId="1" priority="6407" operator="between" text=" ">
      <formula>NOT(ISERROR(SEARCH(" ",C76)))</formula>
    </cfRule>
  </conditionalFormatting>
  <conditionalFormatting sqref="N76:P76 S76:T76">
    <cfRule type="containsText" dxfId="0" priority="6398" operator="between" text=" ">
      <formula>NOT(ISERROR(SEARCH(" ",N76)))</formula>
    </cfRule>
    <cfRule type="containsText" dxfId="1" priority="6399" operator="between" text=" ">
      <formula>NOT(ISERROR(SEARCH(" ",N76)))</formula>
    </cfRule>
  </conditionalFormatting>
  <conditionalFormatting sqref="AN76:AS76 AI76">
    <cfRule type="cellIs" dxfId="4" priority="6375" operator="equal">
      <formula>0</formula>
    </cfRule>
  </conditionalFormatting>
  <conditionalFormatting sqref="BN76:BP76 AZ76:BA76">
    <cfRule type="containsText" dxfId="0" priority="6404" operator="between" text=" ">
      <formula>NOT(ISERROR(SEARCH(" ",AZ76)))</formula>
    </cfRule>
    <cfRule type="containsText" dxfId="1" priority="6405" operator="between" text=" ">
      <formula>NOT(ISERROR(SEARCH(" ",AZ76)))</formula>
    </cfRule>
  </conditionalFormatting>
  <conditionalFormatting sqref="BC76 BG76">
    <cfRule type="containsText" dxfId="0" priority="6396" operator="between" text=" ">
      <formula>NOT(ISERROR(SEARCH(" ",BC76)))</formula>
    </cfRule>
    <cfRule type="containsText" dxfId="1" priority="6397" operator="between" text=" ">
      <formula>NOT(ISERROR(SEARCH(" ",BC76)))</formula>
    </cfRule>
  </conditionalFormatting>
  <conditionalFormatting sqref="CJ76:CN76 CR76">
    <cfRule type="containsText" dxfId="0" priority="6344" operator="between" text=" ">
      <formula>NOT(ISERROR(SEARCH(" ",CJ76)))</formula>
    </cfRule>
  </conditionalFormatting>
  <conditionalFormatting sqref="KE76 HP76:HU76 DZ76 EK76 EM76:FF76">
    <cfRule type="containsText" dxfId="0" priority="6369" operator="between" text=" ">
      <formula>NOT(ISERROR(SEARCH(" ",DZ76)))</formula>
    </cfRule>
    <cfRule type="containsText" dxfId="1" priority="6370" operator="between" text=" ">
      <formula>NOT(ISERROR(SEARCH(" ",DZ76)))</formula>
    </cfRule>
  </conditionalFormatting>
  <conditionalFormatting sqref="FJ76 HY76">
    <cfRule type="cellIs" dxfId="2" priority="6360" operator="greaterThan">
      <formula>1</formula>
    </cfRule>
  </conditionalFormatting>
  <conditionalFormatting sqref="LJ76:LL76 OW76 PV76:XFD76">
    <cfRule type="containsText" dxfId="0" priority="6686" operator="between" text=" ">
      <formula>NOT(ISERROR(SEARCH(" ",LJ76)))</formula>
    </cfRule>
    <cfRule type="containsText" dxfId="1" priority="6687" operator="between" text=" ">
      <formula>NOT(ISERROR(SEARCH(" ",LJ76)))</formula>
    </cfRule>
  </conditionalFormatting>
  <conditionalFormatting sqref="C77:E77 AD77">
    <cfRule type="containsText" dxfId="0" priority="5860" operator="between" text=" ">
      <formula>NOT(ISERROR(SEARCH(" ",C77)))</formula>
    </cfRule>
    <cfRule type="containsText" dxfId="1" priority="5861" operator="between" text=" ">
      <formula>NOT(ISERROR(SEARCH(" ",C77)))</formula>
    </cfRule>
  </conditionalFormatting>
  <conditionalFormatting sqref="S77:T77 N77:P77">
    <cfRule type="containsText" dxfId="0" priority="5854" operator="between" text=" ">
      <formula>NOT(ISERROR(SEARCH(" ",N77)))</formula>
    </cfRule>
    <cfRule type="containsText" dxfId="1" priority="5855" operator="between" text=" ">
      <formula>NOT(ISERROR(SEARCH(" ",N77)))</formula>
    </cfRule>
  </conditionalFormatting>
  <conditionalFormatting sqref="AV77 AH77 AT77">
    <cfRule type="cellIs" dxfId="4" priority="6145" operator="equal">
      <formula>0</formula>
    </cfRule>
  </conditionalFormatting>
  <conditionalFormatting sqref="AV77 AT77">
    <cfRule type="containsText" dxfId="0" priority="6156" operator="between" text=" ">
      <formula>NOT(ISERROR(SEARCH(" ",AT77)))</formula>
    </cfRule>
    <cfRule type="containsText" dxfId="1" priority="6157" operator="between" text=" ">
      <formula>NOT(ISERROR(SEARCH(" ",AT77)))</formula>
    </cfRule>
  </conditionalFormatting>
  <conditionalFormatting sqref="BN77:BP77 BA77 AY77">
    <cfRule type="containsText" dxfId="0" priority="5858" operator="between" text=" ">
      <formula>NOT(ISERROR(SEARCH(" ",AY77)))</formula>
    </cfRule>
    <cfRule type="containsText" dxfId="1" priority="5859" operator="between" text=" ">
      <formula>NOT(ISERROR(SEARCH(" ",AY77)))</formula>
    </cfRule>
  </conditionalFormatting>
  <conditionalFormatting sqref="BC77 BG77">
    <cfRule type="containsText" dxfId="0" priority="5852" operator="between" text=" ">
      <formula>NOT(ISERROR(SEARCH(" ",BC77)))</formula>
    </cfRule>
    <cfRule type="containsText" dxfId="1" priority="5853" operator="between" text=" ">
      <formula>NOT(ISERROR(SEARCH(" ",BC77)))</formula>
    </cfRule>
  </conditionalFormatting>
  <conditionalFormatting sqref="CJ77:CN77 CR77">
    <cfRule type="containsText" dxfId="0" priority="5813" operator="between" text=" ">
      <formula>NOT(ISERROR(SEARCH(" ",CJ77)))</formula>
    </cfRule>
  </conditionalFormatting>
  <conditionalFormatting sqref="DZ77 HP77:HU77 EK77:FF77 KE77">
    <cfRule type="containsText" dxfId="0" priority="5829" operator="between" text=" ">
      <formula>NOT(ISERROR(SEARCH(" ",DZ77)))</formula>
    </cfRule>
    <cfRule type="containsText" dxfId="1" priority="5830" operator="between" text=" ">
      <formula>NOT(ISERROR(SEARCH(" ",DZ77)))</formula>
    </cfRule>
  </conditionalFormatting>
  <conditionalFormatting sqref="FJ77 HY77">
    <cfRule type="cellIs" dxfId="2" priority="5821" operator="greaterThan">
      <formula>1</formula>
    </cfRule>
  </conditionalFormatting>
  <conditionalFormatting sqref="LJ77:LL77 OW77 PV77:XFD77">
    <cfRule type="containsText" dxfId="0" priority="6158" operator="between" text=" ">
      <formula>NOT(ISERROR(SEARCH(" ",LJ77)))</formula>
    </cfRule>
    <cfRule type="containsText" dxfId="1" priority="6159" operator="between" text=" ">
      <formula>NOT(ISERROR(SEARCH(" ",LJ77)))</formula>
    </cfRule>
  </conditionalFormatting>
  <conditionalFormatting sqref="NG77 NI77 NK77 NM77 NO77 NQ77 NS77:NT77">
    <cfRule type="containsText" dxfId="0" priority="178" operator="between" text=" ">
      <formula>NOT(ISERROR(SEARCH(" ",NG77)))</formula>
    </cfRule>
    <cfRule type="containsText" dxfId="1" priority="179" operator="between" text=" ">
      <formula>NOT(ISERROR(SEARCH(" ",NG77)))</formula>
    </cfRule>
  </conditionalFormatting>
  <conditionalFormatting sqref="NH77 NJ77 NL77 NN77 NP77 NR77">
    <cfRule type="containsText" dxfId="0" priority="430" operator="between" text=" ">
      <formula>NOT(ISERROR(SEARCH(" ",NH77)))</formula>
    </cfRule>
    <cfRule type="containsText" dxfId="1" priority="431" operator="between" text=" ">
      <formula>NOT(ISERROR(SEARCH(" ",NH77)))</formula>
    </cfRule>
  </conditionalFormatting>
  <conditionalFormatting sqref="C78:E78 AD78">
    <cfRule type="containsText" dxfId="0" priority="5458" operator="between" text=" ">
      <formula>NOT(ISERROR(SEARCH(" ",C78)))</formula>
    </cfRule>
    <cfRule type="containsText" dxfId="1" priority="5459" operator="between" text=" ">
      <formula>NOT(ISERROR(SEARCH(" ",C78)))</formula>
    </cfRule>
  </conditionalFormatting>
  <conditionalFormatting sqref="S78:T78 N78:P78">
    <cfRule type="containsText" dxfId="0" priority="5452" operator="between" text=" ">
      <formula>NOT(ISERROR(SEARCH(" ",N78)))</formula>
    </cfRule>
    <cfRule type="containsText" dxfId="1" priority="5453" operator="between" text=" ">
      <formula>NOT(ISERROR(SEARCH(" ",N78)))</formula>
    </cfRule>
  </conditionalFormatting>
  <conditionalFormatting sqref="AG78:AG79 AI78:AI79">
    <cfRule type="cellIs" dxfId="2" priority="5751" operator="equal">
      <formula>0</formula>
    </cfRule>
    <cfRule type="cellIs" dxfId="2" priority="5752" operator="greaterThan">
      <formula>1</formula>
    </cfRule>
    <cfRule type="containsText" dxfId="0" priority="5753" operator="between" text=" ">
      <formula>NOT(ISERROR(SEARCH(" ",AG78)))</formula>
    </cfRule>
    <cfRule type="containsText" dxfId="1" priority="5754" operator="between" text=" ">
      <formula>NOT(ISERROR(SEARCH(" ",AG78)))</formula>
    </cfRule>
    <cfRule type="cellIs" dxfId="4" priority="5757" operator="equal">
      <formula>0</formula>
    </cfRule>
  </conditionalFormatting>
  <conditionalFormatting sqref="AH78:AH79 AT78:AT79">
    <cfRule type="cellIs" dxfId="4" priority="5762" operator="equal">
      <formula>0</formula>
    </cfRule>
  </conditionalFormatting>
  <conditionalFormatting sqref="BN78:BP78 BA78">
    <cfRule type="containsText" dxfId="0" priority="5456" operator="between" text=" ">
      <formula>NOT(ISERROR(SEARCH(" ",BA78)))</formula>
    </cfRule>
    <cfRule type="containsText" dxfId="1" priority="5457" operator="between" text=" ">
      <formula>NOT(ISERROR(SEARCH(" ",BA78)))</formula>
    </cfRule>
  </conditionalFormatting>
  <conditionalFormatting sqref="BC78 BG78">
    <cfRule type="containsText" dxfId="0" priority="5450" operator="between" text=" ">
      <formula>NOT(ISERROR(SEARCH(" ",BC78)))</formula>
    </cfRule>
    <cfRule type="containsText" dxfId="1" priority="5451" operator="between" text=" ">
      <formula>NOT(ISERROR(SEARCH(" ",BC78)))</formula>
    </cfRule>
  </conditionalFormatting>
  <conditionalFormatting sqref="CJ78:CN78 CR78">
    <cfRule type="containsText" dxfId="0" priority="5416" operator="between" text=" ">
      <formula>NOT(ISERROR(SEARCH(" ",CJ78)))</formula>
    </cfRule>
  </conditionalFormatting>
  <conditionalFormatting sqref="CW78:CZ79">
    <cfRule type="cellIs" dxfId="2" priority="920" operator="equal">
      <formula>1</formula>
    </cfRule>
  </conditionalFormatting>
  <conditionalFormatting sqref="DB78:DD79">
    <cfRule type="cellIs" dxfId="2" priority="917" operator="equal">
      <formula>1</formula>
    </cfRule>
  </conditionalFormatting>
  <conditionalFormatting sqref="DL78:DO79">
    <cfRule type="cellIs" dxfId="2" priority="918" operator="equal">
      <formula>1</formula>
    </cfRule>
  </conditionalFormatting>
  <conditionalFormatting sqref="DQ78:DS79">
    <cfRule type="cellIs" dxfId="2" priority="851" operator="equal">
      <formula>1</formula>
    </cfRule>
  </conditionalFormatting>
  <conditionalFormatting sqref="DZ78 HP78:HU78 EK78:FF78 KE78">
    <cfRule type="containsText" dxfId="0" priority="5427" operator="between" text=" ">
      <formula>NOT(ISERROR(SEARCH(" ",DZ78)))</formula>
    </cfRule>
    <cfRule type="containsText" dxfId="1" priority="5428" operator="between" text=" ">
      <formula>NOT(ISERROR(SEARCH(" ",DZ78)))</formula>
    </cfRule>
  </conditionalFormatting>
  <conditionalFormatting sqref="FJ78 HY78">
    <cfRule type="cellIs" dxfId="2" priority="5419" operator="greaterThan">
      <formula>1</formula>
    </cfRule>
  </conditionalFormatting>
  <conditionalFormatting sqref="LJ78:LL78 OW78 PV78:XFD78">
    <cfRule type="containsText" dxfId="0" priority="5747" operator="between" text=" ">
      <formula>NOT(ISERROR(SEARCH(" ",LJ78)))</formula>
    </cfRule>
    <cfRule type="containsText" dxfId="1" priority="5748" operator="between" text=" ">
      <formula>NOT(ISERROR(SEARCH(" ",LJ78)))</formula>
    </cfRule>
  </conditionalFormatting>
  <conditionalFormatting sqref="NG78:NG79 NI78:NI79 NK78:NK79 NM78:NM79 NO78:NO79 NQ78:NQ79 NS78:NT79">
    <cfRule type="containsText" dxfId="0" priority="176" operator="between" text=" ">
      <formula>NOT(ISERROR(SEARCH(" ",NG78)))</formula>
    </cfRule>
    <cfRule type="containsText" dxfId="1" priority="177" operator="between" text=" ">
      <formula>NOT(ISERROR(SEARCH(" ",NG78)))</formula>
    </cfRule>
  </conditionalFormatting>
  <conditionalFormatting sqref="NH78:NH79 NJ78:NJ79 NL78:NL79 NN78:NN79 NP78:NP79 NR78:NR79">
    <cfRule type="containsText" dxfId="0" priority="428" operator="between" text=" ">
      <formula>NOT(ISERROR(SEARCH(" ",NH78)))</formula>
    </cfRule>
    <cfRule type="containsText" dxfId="1" priority="429" operator="between" text=" ">
      <formula>NOT(ISERROR(SEARCH(" ",NH78)))</formula>
    </cfRule>
  </conditionalFormatting>
  <conditionalFormatting sqref="C79:E79 AD79">
    <cfRule type="containsText" dxfId="0" priority="5110" operator="between" text=" ">
      <formula>NOT(ISERROR(SEARCH(" ",C79)))</formula>
    </cfRule>
    <cfRule type="containsText" dxfId="1" priority="5111" operator="between" text=" ">
      <formula>NOT(ISERROR(SEARCH(" ",C79)))</formula>
    </cfRule>
  </conditionalFormatting>
  <conditionalFormatting sqref="S79:T79 N79:P79">
    <cfRule type="containsText" dxfId="0" priority="5104" operator="between" text=" ">
      <formula>NOT(ISERROR(SEARCH(" ",N79)))</formula>
    </cfRule>
    <cfRule type="containsText" dxfId="1" priority="5105" operator="between" text=" ">
      <formula>NOT(ISERROR(SEARCH(" ",N79)))</formula>
    </cfRule>
  </conditionalFormatting>
  <conditionalFormatting sqref="BN79:BP79 BA79">
    <cfRule type="containsText" dxfId="0" priority="5108" operator="between" text=" ">
      <formula>NOT(ISERROR(SEARCH(" ",BA79)))</formula>
    </cfRule>
    <cfRule type="containsText" dxfId="1" priority="5109" operator="between" text=" ">
      <formula>NOT(ISERROR(SEARCH(" ",BA79)))</formula>
    </cfRule>
  </conditionalFormatting>
  <conditionalFormatting sqref="BC79 BG79">
    <cfRule type="containsText" dxfId="0" priority="5102" operator="between" text=" ">
      <formula>NOT(ISERROR(SEARCH(" ",BC79)))</formula>
    </cfRule>
    <cfRule type="containsText" dxfId="1" priority="5103" operator="between" text=" ">
      <formula>NOT(ISERROR(SEARCH(" ",BC79)))</formula>
    </cfRule>
  </conditionalFormatting>
  <conditionalFormatting sqref="CJ79:CN79 CR79">
    <cfRule type="containsText" dxfId="0" priority="5068" operator="between" text=" ">
      <formula>NOT(ISERROR(SEARCH(" ",CJ79)))</formula>
    </cfRule>
  </conditionalFormatting>
  <conditionalFormatting sqref="DZ79 HP79:HU79 EK79:FF79 KE79">
    <cfRule type="containsText" dxfId="0" priority="5079" operator="between" text=" ">
      <formula>NOT(ISERROR(SEARCH(" ",DZ79)))</formula>
    </cfRule>
    <cfRule type="containsText" dxfId="1" priority="5080" operator="between" text=" ">
      <formula>NOT(ISERROR(SEARCH(" ",DZ79)))</formula>
    </cfRule>
  </conditionalFormatting>
  <conditionalFormatting sqref="FJ79 HY79">
    <cfRule type="cellIs" dxfId="2" priority="5071" operator="greaterThan">
      <formula>1</formula>
    </cfRule>
  </conditionalFormatting>
  <conditionalFormatting sqref="LJ79:LL79 OW79 PV79:XFD79">
    <cfRule type="containsText" dxfId="0" priority="5399" operator="between" text=" ">
      <formula>NOT(ISERROR(SEARCH(" ",LJ79)))</formula>
    </cfRule>
    <cfRule type="containsText" dxfId="1" priority="5400" operator="between" text=" ">
      <formula>NOT(ISERROR(SEARCH(" ",LJ79)))</formula>
    </cfRule>
  </conditionalFormatting>
  <conditionalFormatting sqref="A80 AZ80 EM80:FF80 KE80:LF80 HP80:HU80 DZ80 EK80 A84 A88">
    <cfRule type="containsText" dxfId="0" priority="4647" operator="between" text=" ">
      <formula>NOT(ISERROR(SEARCH(" ",A80)))</formula>
    </cfRule>
    <cfRule type="containsText" dxfId="1" priority="4648" operator="between" text=" ">
      <formula>NOT(ISERROR(SEARCH(" ",A80)))</formula>
    </cfRule>
  </conditionalFormatting>
  <conditionalFormatting sqref="G80:H80 C80:E80 AN80:AS80 S80:T80 AD80 N80:P80 AY80 BE80:BH80">
    <cfRule type="containsText" dxfId="0" priority="4630" operator="between" text=" ">
      <formula>NOT(ISERROR(SEARCH(" ",C80)))</formula>
    </cfRule>
    <cfRule type="containsText" dxfId="1" priority="4631" operator="between" text=" ">
      <formula>NOT(ISERROR(SEARCH(" ",C80)))</formula>
    </cfRule>
  </conditionalFormatting>
  <conditionalFormatting sqref="AH80 AT80">
    <cfRule type="cellIs" dxfId="4" priority="4940" operator="equal">
      <formula>0</formula>
    </cfRule>
  </conditionalFormatting>
  <conditionalFormatting sqref="AN80:AS80 AI80">
    <cfRule type="cellIs" dxfId="4" priority="4632" operator="equal">
      <formula>0</formula>
    </cfRule>
  </conditionalFormatting>
  <conditionalFormatting sqref="CJ80:CN80 CR80">
    <cfRule type="containsText" dxfId="0" priority="4619" operator="between" text=" ">
      <formula>NOT(ISERROR(SEARCH(" ",CJ80)))</formula>
    </cfRule>
  </conditionalFormatting>
  <conditionalFormatting sqref="DB80:DD81">
    <cfRule type="cellIs" dxfId="2" priority="903" operator="equal">
      <formula>1</formula>
    </cfRule>
  </conditionalFormatting>
  <conditionalFormatting sqref="FJ80 HY80">
    <cfRule type="cellIs" dxfId="2" priority="4637" operator="greaterThan">
      <formula>1</formula>
    </cfRule>
  </conditionalFormatting>
  <conditionalFormatting sqref="LJ80:LL80 OW80 PV80:XFD80">
    <cfRule type="containsText" dxfId="0" priority="4658" operator="between" text=" ">
      <formula>NOT(ISERROR(SEARCH(" ",LJ80)))</formula>
    </cfRule>
    <cfRule type="containsText" dxfId="1" priority="4659" operator="between" text=" ">
      <formula>NOT(ISERROR(SEARCH(" ",LJ80)))</formula>
    </cfRule>
  </conditionalFormatting>
  <conditionalFormatting sqref="NG80 NI80 NK80 NM80 NO80 NQ80 NS80:NT80">
    <cfRule type="containsText" dxfId="0" priority="174" operator="between" text=" ">
      <formula>NOT(ISERROR(SEARCH(" ",NG80)))</formula>
    </cfRule>
    <cfRule type="containsText" dxfId="1" priority="175" operator="between" text=" ">
      <formula>NOT(ISERROR(SEARCH(" ",NG80)))</formula>
    </cfRule>
  </conditionalFormatting>
  <conditionalFormatting sqref="NH80 NJ80 NL80 NN80 NP80 NR80">
    <cfRule type="containsText" dxfId="0" priority="420" operator="between" text=" ">
      <formula>NOT(ISERROR(SEARCH(" ",NH80)))</formula>
    </cfRule>
    <cfRule type="containsText" dxfId="1" priority="421" operator="between" text=" ">
      <formula>NOT(ISERROR(SEARCH(" ",NH80)))</formula>
    </cfRule>
  </conditionalFormatting>
  <conditionalFormatting sqref="A81 A85">
    <cfRule type="containsText" dxfId="0" priority="4571" operator="between" text=" ">
      <formula>NOT(ISERROR(SEARCH(" ",A81)))</formula>
    </cfRule>
    <cfRule type="containsText" dxfId="1" priority="4572" operator="between" text=" ">
      <formula>NOT(ISERROR(SEARCH(" ",A81)))</formula>
    </cfRule>
  </conditionalFormatting>
  <conditionalFormatting sqref="C81:E81 AN81:AS81 S81:T81 AD81 N81:P81 AY81 BE81:BH81">
    <cfRule type="containsText" dxfId="0" priority="4262" operator="between" text=" ">
      <formula>NOT(ISERROR(SEARCH(" ",C81)))</formula>
    </cfRule>
    <cfRule type="containsText" dxfId="1" priority="4263" operator="between" text=" ">
      <formula>NOT(ISERROR(SEARCH(" ",C81)))</formula>
    </cfRule>
  </conditionalFormatting>
  <conditionalFormatting sqref="AH81 AT81">
    <cfRule type="cellIs" dxfId="4" priority="4575" operator="equal">
      <formula>0</formula>
    </cfRule>
  </conditionalFormatting>
  <conditionalFormatting sqref="AN81:AS81 AI81">
    <cfRule type="cellIs" dxfId="4" priority="4264" operator="equal">
      <formula>0</formula>
    </cfRule>
  </conditionalFormatting>
  <conditionalFormatting sqref="AZ81 EM81:FF81 KE81:LF81 HP81:HU81 DZ81 EK81">
    <cfRule type="containsText" dxfId="0" priority="4279" operator="between" text=" ">
      <formula>NOT(ISERROR(SEARCH(" ",AZ81)))</formula>
    </cfRule>
    <cfRule type="containsText" dxfId="1" priority="4280" operator="between" text=" ">
      <formula>NOT(ISERROR(SEARCH(" ",AZ81)))</formula>
    </cfRule>
  </conditionalFormatting>
  <conditionalFormatting sqref="CJ81:CN81 CR81">
    <cfRule type="containsText" dxfId="0" priority="4252" operator="between" text=" ">
      <formula>NOT(ISERROR(SEARCH(" ",CJ81)))</formula>
    </cfRule>
  </conditionalFormatting>
  <conditionalFormatting sqref="FJ81 HY81">
    <cfRule type="cellIs" dxfId="2" priority="4269" operator="greaterThan">
      <formula>1</formula>
    </cfRule>
  </conditionalFormatting>
  <conditionalFormatting sqref="LJ81:LL81 OW81 PV81:XFD81">
    <cfRule type="containsText" dxfId="0" priority="4290" operator="between" text=" ">
      <formula>NOT(ISERROR(SEARCH(" ",LJ81)))</formula>
    </cfRule>
    <cfRule type="containsText" dxfId="1" priority="4291" operator="between" text=" ">
      <formula>NOT(ISERROR(SEARCH(" ",LJ81)))</formula>
    </cfRule>
  </conditionalFormatting>
  <conditionalFormatting sqref="NG81 NI81 NK81 NM81 NO81 NQ81 NS81:NT81">
    <cfRule type="containsText" dxfId="0" priority="172" operator="between" text=" ">
      <formula>NOT(ISERROR(SEARCH(" ",NG81)))</formula>
    </cfRule>
    <cfRule type="containsText" dxfId="1" priority="173" operator="between" text=" ">
      <formula>NOT(ISERROR(SEARCH(" ",NG81)))</formula>
    </cfRule>
  </conditionalFormatting>
  <conditionalFormatting sqref="NH81 NJ81 NL81 NN81 NP81 NR81">
    <cfRule type="containsText" dxfId="0" priority="412" operator="between" text=" ">
      <formula>NOT(ISERROR(SEARCH(" ",NH81)))</formula>
    </cfRule>
    <cfRule type="containsText" dxfId="1" priority="413" operator="between" text=" ">
      <formula>NOT(ISERROR(SEARCH(" ",NH81)))</formula>
    </cfRule>
  </conditionalFormatting>
  <conditionalFormatting sqref="C82:E82 AD82 AX82">
    <cfRule type="containsText" dxfId="0" priority="2709" operator="between" text=" ">
      <formula>NOT(ISERROR(SEARCH(" ",C82)))</formula>
    </cfRule>
    <cfRule type="containsText" dxfId="1" priority="2710" operator="between" text=" ">
      <formula>NOT(ISERROR(SEARCH(" ",C82)))</formula>
    </cfRule>
  </conditionalFormatting>
  <conditionalFormatting sqref="S82 N82:P82">
    <cfRule type="containsText" dxfId="0" priority="2705" operator="between" text=" ">
      <formula>NOT(ISERROR(SEARCH(" ",N82)))</formula>
    </cfRule>
    <cfRule type="containsText" dxfId="1" priority="2706" operator="between" text=" ">
      <formula>NOT(ISERROR(SEARCH(" ",N82)))</formula>
    </cfRule>
  </conditionalFormatting>
  <conditionalFormatting sqref="AV82 AH82 AT82">
    <cfRule type="cellIs" dxfId="4" priority="2993" operator="equal">
      <formula>0</formula>
    </cfRule>
  </conditionalFormatting>
  <conditionalFormatting sqref="AV82 AT82">
    <cfRule type="containsText" dxfId="0" priority="3002" operator="between" text=" ">
      <formula>NOT(ISERROR(SEARCH(" ",AT82)))</formula>
    </cfRule>
    <cfRule type="containsText" dxfId="1" priority="3003" operator="between" text=" ">
      <formula>NOT(ISERROR(SEARCH(" ",AT82)))</formula>
    </cfRule>
  </conditionalFormatting>
  <conditionalFormatting sqref="BN82:BP82 BA82 AY82">
    <cfRule type="containsText" dxfId="0" priority="2707" operator="between" text=" ">
      <formula>NOT(ISERROR(SEARCH(" ",AY82)))</formula>
    </cfRule>
    <cfRule type="containsText" dxfId="1" priority="2708" operator="between" text=" ">
      <formula>NOT(ISERROR(SEARCH(" ",AY82)))</formula>
    </cfRule>
  </conditionalFormatting>
  <conditionalFormatting sqref="BC82 BG82">
    <cfRule type="containsText" dxfId="0" priority="2699" operator="between" text=" ">
      <formula>NOT(ISERROR(SEARCH(" ",BC82)))</formula>
    </cfRule>
    <cfRule type="containsText" dxfId="1" priority="2700" operator="between" text=" ">
      <formula>NOT(ISERROR(SEARCH(" ",BC82)))</formula>
    </cfRule>
  </conditionalFormatting>
  <conditionalFormatting sqref="CJ82:CN82 CR82">
    <cfRule type="containsText" dxfId="0" priority="2661" operator="between" text=" ">
      <formula>NOT(ISERROR(SEARCH(" ",CJ82)))</formula>
    </cfRule>
  </conditionalFormatting>
  <conditionalFormatting sqref="DZ82 HP82:HU82 EK82 KE82:LF82 EM82:FF82">
    <cfRule type="containsText" dxfId="0" priority="2677" operator="between" text=" ">
      <formula>NOT(ISERROR(SEARCH(" ",DZ82)))</formula>
    </cfRule>
    <cfRule type="containsText" dxfId="1" priority="2678" operator="between" text=" ">
      <formula>NOT(ISERROR(SEARCH(" ",DZ82)))</formula>
    </cfRule>
  </conditionalFormatting>
  <conditionalFormatting sqref="FJ82 HY82">
    <cfRule type="cellIs" dxfId="2" priority="2667" operator="greaterThan">
      <formula>1</formula>
    </cfRule>
  </conditionalFormatting>
  <conditionalFormatting sqref="LJ82:LL82 OW82 PV82:XFD82">
    <cfRule type="containsText" dxfId="0" priority="2701" operator="between" text=" ">
      <formula>NOT(ISERROR(SEARCH(" ",LJ82)))</formula>
    </cfRule>
    <cfRule type="containsText" dxfId="1" priority="2702" operator="between" text=" ">
      <formula>NOT(ISERROR(SEARCH(" ",LJ82)))</formula>
    </cfRule>
  </conditionalFormatting>
  <conditionalFormatting sqref="NG82 NI82 NK82 NM82 NO82 NQ82 NS82:NT82">
    <cfRule type="containsText" dxfId="0" priority="164" operator="between" text=" ">
      <formula>NOT(ISERROR(SEARCH(" ",NG82)))</formula>
    </cfRule>
    <cfRule type="containsText" dxfId="1" priority="165" operator="between" text=" ">
      <formula>NOT(ISERROR(SEARCH(" ",NG82)))</formula>
    </cfRule>
  </conditionalFormatting>
  <conditionalFormatting sqref="NH82 NJ82 NL82 NN82 NP82 NR82">
    <cfRule type="containsText" dxfId="0" priority="380" operator="between" text=" ">
      <formula>NOT(ISERROR(SEARCH(" ",NH82)))</formula>
    </cfRule>
    <cfRule type="containsText" dxfId="1" priority="381" operator="between" text=" ">
      <formula>NOT(ISERROR(SEARCH(" ",NH82)))</formula>
    </cfRule>
  </conditionalFormatting>
  <conditionalFormatting sqref="H83 C83:E83 AN83:AS83 S83:T83 AD83 N83:P83 AY83 BE83:BH83">
    <cfRule type="containsText" dxfId="0" priority="3813" operator="between" text=" ">
      <formula>NOT(ISERROR(SEARCH(" ",C83)))</formula>
    </cfRule>
    <cfRule type="containsText" dxfId="1" priority="3814" operator="between" text=" ">
      <formula>NOT(ISERROR(SEARCH(" ",C83)))</formula>
    </cfRule>
  </conditionalFormatting>
  <conditionalFormatting sqref="AH83 AT83">
    <cfRule type="cellIs" dxfId="4" priority="4124" operator="equal">
      <formula>0</formula>
    </cfRule>
  </conditionalFormatting>
  <conditionalFormatting sqref="AN83:AS83 AI83">
    <cfRule type="cellIs" dxfId="4" priority="3815" operator="equal">
      <formula>0</formula>
    </cfRule>
  </conditionalFormatting>
  <conditionalFormatting sqref="AZ83 EM83:FF83 KE83:LF83 HP83:HU83 DZ83 EK83">
    <cfRule type="containsText" dxfId="0" priority="3830" operator="between" text=" ">
      <formula>NOT(ISERROR(SEARCH(" ",AZ83)))</formula>
    </cfRule>
    <cfRule type="containsText" dxfId="1" priority="3831" operator="between" text=" ">
      <formula>NOT(ISERROR(SEARCH(" ",AZ83)))</formula>
    </cfRule>
  </conditionalFormatting>
  <conditionalFormatting sqref="CJ83:CN83 CR83">
    <cfRule type="containsText" dxfId="0" priority="3803" operator="between" text=" ">
      <formula>NOT(ISERROR(SEARCH(" ",CJ83)))</formula>
    </cfRule>
  </conditionalFormatting>
  <conditionalFormatting sqref="FJ83 HY83">
    <cfRule type="cellIs" dxfId="2" priority="3820" operator="greaterThan">
      <formula>1</formula>
    </cfRule>
  </conditionalFormatting>
  <conditionalFormatting sqref="LJ83:LL83 OW83 PV83:XFD83">
    <cfRule type="containsText" dxfId="0" priority="3841" operator="between" text=" ">
      <formula>NOT(ISERROR(SEARCH(" ",LJ83)))</formula>
    </cfRule>
    <cfRule type="containsText" dxfId="1" priority="3842" operator="between" text=" ">
      <formula>NOT(ISERROR(SEARCH(" ",LJ83)))</formula>
    </cfRule>
  </conditionalFormatting>
  <conditionalFormatting sqref="NG83 NI83 NK83 NM83 NO83 NQ83 NS83:NT83">
    <cfRule type="containsText" dxfId="0" priority="170" operator="between" text=" ">
      <formula>NOT(ISERROR(SEARCH(" ",NG83)))</formula>
    </cfRule>
    <cfRule type="containsText" dxfId="1" priority="171" operator="between" text=" ">
      <formula>NOT(ISERROR(SEARCH(" ",NG83)))</formula>
    </cfRule>
  </conditionalFormatting>
  <conditionalFormatting sqref="NH83 NJ83 NL83 NN83 NP83 NR83">
    <cfRule type="containsText" dxfId="0" priority="404" operator="between" text=" ">
      <formula>NOT(ISERROR(SEARCH(" ",NH83)))</formula>
    </cfRule>
    <cfRule type="containsText" dxfId="1" priority="405" operator="between" text=" ">
      <formula>NOT(ISERROR(SEARCH(" ",NH83)))</formula>
    </cfRule>
  </conditionalFormatting>
  <conditionalFormatting sqref="H84 D84:E84 S84:T84 N84:P84 AN84:AS84 AD84 BG84:BJ84 BC84 AY84:AZ84 EM84:FF84 KE84:LF84 DZ84 HP84:HU84 EK84">
    <cfRule type="containsText" dxfId="0" priority="3447" operator="between" text=" ">
      <formula>NOT(ISERROR(SEARCH(" ",D84)))</formula>
    </cfRule>
    <cfRule type="containsText" dxfId="1" priority="3448" operator="between" text=" ">
      <formula>NOT(ISERROR(SEARCH(" ",D84)))</formula>
    </cfRule>
  </conditionalFormatting>
  <conditionalFormatting sqref="AH84 AT84">
    <cfRule type="cellIs" dxfId="4" priority="3747" operator="equal">
      <formula>0</formula>
    </cfRule>
  </conditionalFormatting>
  <conditionalFormatting sqref="AN84:AS84 AV84">
    <cfRule type="cellIs" dxfId="4" priority="3451" operator="equal">
      <formula>0</formula>
    </cfRule>
  </conditionalFormatting>
  <conditionalFormatting sqref="CJ84:CN84 CR84">
    <cfRule type="containsText" dxfId="0" priority="3420" operator="between" text=" ">
      <formula>NOT(ISERROR(SEARCH(" ",CJ84)))</formula>
    </cfRule>
    <cfRule type="containsText" dxfId="1" priority="3421" operator="between" text=" ">
      <formula>NOT(ISERROR(SEARCH(" ",CJ84)))</formula>
    </cfRule>
  </conditionalFormatting>
  <conditionalFormatting sqref="FJ84 HY84">
    <cfRule type="cellIs" dxfId="2" priority="3437" operator="greaterThan">
      <formula>1</formula>
    </cfRule>
  </conditionalFormatting>
  <conditionalFormatting sqref="LJ84:LL84 OW84 PV84:XFD84">
    <cfRule type="containsText" dxfId="0" priority="3458" operator="between" text=" ">
      <formula>NOT(ISERROR(SEARCH(" ",LJ84)))</formula>
    </cfRule>
    <cfRule type="containsText" dxfId="1" priority="3459" operator="between" text=" ">
      <formula>NOT(ISERROR(SEARCH(" ",LJ84)))</formula>
    </cfRule>
  </conditionalFormatting>
  <conditionalFormatting sqref="NG84 NI84 NK84 NM84 NO84 NQ84 NS84:NT84">
    <cfRule type="containsText" dxfId="0" priority="168" operator="between" text=" ">
      <formula>NOT(ISERROR(SEARCH(" ",NG84)))</formula>
    </cfRule>
    <cfRule type="containsText" dxfId="1" priority="169" operator="between" text=" ">
      <formula>NOT(ISERROR(SEARCH(" ",NG84)))</formula>
    </cfRule>
  </conditionalFormatting>
  <conditionalFormatting sqref="NH84 NJ84 NL84 NN84 NP84 NR84">
    <cfRule type="containsText" dxfId="0" priority="396" operator="between" text=" ">
      <formula>NOT(ISERROR(SEARCH(" ",NH84)))</formula>
    </cfRule>
    <cfRule type="containsText" dxfId="1" priority="397" operator="between" text=" ">
      <formula>NOT(ISERROR(SEARCH(" ",NH84)))</formula>
    </cfRule>
  </conditionalFormatting>
  <conditionalFormatting sqref="H85 C85:E85 AN85:AS85 S85:T85 AD85 N85:P85 AY85 BE85:BH85">
    <cfRule type="containsText" dxfId="0" priority="3053" operator="between" text=" ">
      <formula>NOT(ISERROR(SEARCH(" ",C85)))</formula>
    </cfRule>
    <cfRule type="containsText" dxfId="1" priority="3054" operator="between" text=" ">
      <formula>NOT(ISERROR(SEARCH(" ",C85)))</formula>
    </cfRule>
  </conditionalFormatting>
  <conditionalFormatting sqref="AH85 AT85">
    <cfRule type="cellIs" dxfId="4" priority="3365" operator="equal">
      <formula>0</formula>
    </cfRule>
  </conditionalFormatting>
  <conditionalFormatting sqref="AN85:AS85 AI85">
    <cfRule type="cellIs" dxfId="4" priority="3055" operator="equal">
      <formula>0</formula>
    </cfRule>
  </conditionalFormatting>
  <conditionalFormatting sqref="AZ85 EM85:FF85 KE85:LF85 HP85:HU85 DZ85 EK85">
    <cfRule type="containsText" dxfId="0" priority="3070" operator="between" text=" ">
      <formula>NOT(ISERROR(SEARCH(" ",AZ85)))</formula>
    </cfRule>
    <cfRule type="containsText" dxfId="1" priority="3071" operator="between" text=" ">
      <formula>NOT(ISERROR(SEARCH(" ",AZ85)))</formula>
    </cfRule>
  </conditionalFormatting>
  <conditionalFormatting sqref="FJ85 HY85">
    <cfRule type="cellIs" dxfId="2" priority="3060" operator="greaterThan">
      <formula>1</formula>
    </cfRule>
  </conditionalFormatting>
  <conditionalFormatting sqref="LJ85:LL85 OW85 PV85:XFD85">
    <cfRule type="containsText" dxfId="0" priority="3081" operator="between" text=" ">
      <formula>NOT(ISERROR(SEARCH(" ",LJ85)))</formula>
    </cfRule>
    <cfRule type="containsText" dxfId="1" priority="3082" operator="between" text=" ">
      <formula>NOT(ISERROR(SEARCH(" ",LJ85)))</formula>
    </cfRule>
  </conditionalFormatting>
  <conditionalFormatting sqref="NG85 NI85 NK85 NM85 NO85 NQ85 NS85:NT85">
    <cfRule type="containsText" dxfId="0" priority="166" operator="between" text=" ">
      <formula>NOT(ISERROR(SEARCH(" ",NG85)))</formula>
    </cfRule>
    <cfRule type="containsText" dxfId="1" priority="167" operator="between" text=" ">
      <formula>NOT(ISERROR(SEARCH(" ",NG85)))</formula>
    </cfRule>
  </conditionalFormatting>
  <conditionalFormatting sqref="NH85 NJ85 NL85 NN85 NP85 NR85">
    <cfRule type="containsText" dxfId="0" priority="388" operator="between" text=" ">
      <formula>NOT(ISERROR(SEARCH(" ",NH85)))</formula>
    </cfRule>
    <cfRule type="containsText" dxfId="1" priority="389" operator="between" text=" ">
      <formula>NOT(ISERROR(SEARCH(" ",NH85)))</formula>
    </cfRule>
  </conditionalFormatting>
  <conditionalFormatting sqref="C86:E86 AD86 AX86">
    <cfRule type="containsText" dxfId="0" priority="2314" operator="between" text=" ">
      <formula>NOT(ISERROR(SEARCH(" ",C86)))</formula>
    </cfRule>
    <cfRule type="containsText" dxfId="1" priority="2315" operator="between" text=" ">
      <formula>NOT(ISERROR(SEARCH(" ",C86)))</formula>
    </cfRule>
  </conditionalFormatting>
  <conditionalFormatting sqref="S86:T86 N86:P86">
    <cfRule type="containsText" dxfId="0" priority="2310" operator="between" text=" ">
      <formula>NOT(ISERROR(SEARCH(" ",N86)))</formula>
    </cfRule>
    <cfRule type="containsText" dxfId="1" priority="2311" operator="between" text=" ">
      <formula>NOT(ISERROR(SEARCH(" ",N86)))</formula>
    </cfRule>
  </conditionalFormatting>
  <conditionalFormatting sqref="AV86 AH86 AT86">
    <cfRule type="cellIs" dxfId="4" priority="2601" operator="equal">
      <formula>0</formula>
    </cfRule>
  </conditionalFormatting>
  <conditionalFormatting sqref="AV86 AT86">
    <cfRule type="containsText" dxfId="0" priority="2608" operator="between" text=" ">
      <formula>NOT(ISERROR(SEARCH(" ",AT86)))</formula>
    </cfRule>
    <cfRule type="containsText" dxfId="1" priority="2609" operator="between" text=" ">
      <formula>NOT(ISERROR(SEARCH(" ",AT86)))</formula>
    </cfRule>
  </conditionalFormatting>
  <conditionalFormatting sqref="BN86:BP86 BA86 AY86">
    <cfRule type="containsText" dxfId="0" priority="2312" operator="between" text=" ">
      <formula>NOT(ISERROR(SEARCH(" ",AY86)))</formula>
    </cfRule>
    <cfRule type="containsText" dxfId="1" priority="2313" operator="between" text=" ">
      <formula>NOT(ISERROR(SEARCH(" ",AY86)))</formula>
    </cfRule>
  </conditionalFormatting>
  <conditionalFormatting sqref="BC86 BG86">
    <cfRule type="containsText" dxfId="0" priority="2304" operator="between" text=" ">
      <formula>NOT(ISERROR(SEARCH(" ",BC86)))</formula>
    </cfRule>
    <cfRule type="containsText" dxfId="1" priority="2305" operator="between" text=" ">
      <formula>NOT(ISERROR(SEARCH(" ",BC86)))</formula>
    </cfRule>
  </conditionalFormatting>
  <conditionalFormatting sqref="CJ86:CN86 CR86">
    <cfRule type="containsText" dxfId="0" priority="2272" operator="between" text=" ">
      <formula>NOT(ISERROR(SEARCH(" ",CJ86)))</formula>
    </cfRule>
  </conditionalFormatting>
  <conditionalFormatting sqref="DZ86 HP86:HU86 EK86 KE86:LF86 EM86:FF86">
    <cfRule type="containsText" dxfId="0" priority="2283" operator="between" text=" ">
      <formula>NOT(ISERROR(SEARCH(" ",DZ86)))</formula>
    </cfRule>
    <cfRule type="containsText" dxfId="1" priority="2284" operator="between" text=" ">
      <formula>NOT(ISERROR(SEARCH(" ",DZ86)))</formula>
    </cfRule>
  </conditionalFormatting>
  <conditionalFormatting sqref="FJ86 HY86">
    <cfRule type="cellIs" dxfId="2" priority="2273" operator="greaterThan">
      <formula>1</formula>
    </cfRule>
  </conditionalFormatting>
  <conditionalFormatting sqref="LJ86:LL86 OW86 PV86:XFD86">
    <cfRule type="containsText" dxfId="0" priority="2306" operator="between" text=" ">
      <formula>NOT(ISERROR(SEARCH(" ",LJ86)))</formula>
    </cfRule>
    <cfRule type="containsText" dxfId="1" priority="2307" operator="between" text=" ">
      <formula>NOT(ISERROR(SEARCH(" ",LJ86)))</formula>
    </cfRule>
  </conditionalFormatting>
  <conditionalFormatting sqref="NG86 NI86 NK86 NM86 NO86 NQ86 NS86:NT86">
    <cfRule type="containsText" dxfId="0" priority="162" operator="between" text=" ">
      <formula>NOT(ISERROR(SEARCH(" ",NG86)))</formula>
    </cfRule>
    <cfRule type="containsText" dxfId="1" priority="163" operator="between" text=" ">
      <formula>NOT(ISERROR(SEARCH(" ",NG86)))</formula>
    </cfRule>
  </conditionalFormatting>
  <conditionalFormatting sqref="NH86 NJ86 NL86 NN86 NP86 NR86">
    <cfRule type="containsText" dxfId="0" priority="372" operator="between" text=" ">
      <formula>NOT(ISERROR(SEARCH(" ",NH86)))</formula>
    </cfRule>
    <cfRule type="containsText" dxfId="1" priority="373" operator="between" text=" ">
      <formula>NOT(ISERROR(SEARCH(" ",NH86)))</formula>
    </cfRule>
  </conditionalFormatting>
  <conditionalFormatting sqref="H87 C87:E87 AN87:AS87 S87:T87 AD87 N87:P87 AY87 BE87:BH87">
    <cfRule type="containsText" dxfId="0" priority="1914" operator="between" text=" ">
      <formula>NOT(ISERROR(SEARCH(" ",C87)))</formula>
    </cfRule>
    <cfRule type="containsText" dxfId="1" priority="1915" operator="between" text=" ">
      <formula>NOT(ISERROR(SEARCH(" ",C87)))</formula>
    </cfRule>
  </conditionalFormatting>
  <conditionalFormatting sqref="AH87 AT87">
    <cfRule type="cellIs" dxfId="4" priority="2225" operator="equal">
      <formula>0</formula>
    </cfRule>
  </conditionalFormatting>
  <conditionalFormatting sqref="AN87:AS87 AI87">
    <cfRule type="cellIs" dxfId="4" priority="1916" operator="equal">
      <formula>0</formula>
    </cfRule>
  </conditionalFormatting>
  <conditionalFormatting sqref="AZ87 EM87:FF87 KE87:LF87 HP87:HU87 DZ87 EK87">
    <cfRule type="containsText" dxfId="0" priority="1931" operator="between" text=" ">
      <formula>NOT(ISERROR(SEARCH(" ",AZ87)))</formula>
    </cfRule>
    <cfRule type="containsText" dxfId="1" priority="1932" operator="between" text=" ">
      <formula>NOT(ISERROR(SEARCH(" ",AZ87)))</formula>
    </cfRule>
  </conditionalFormatting>
  <conditionalFormatting sqref="CJ87:CN87 CR87">
    <cfRule type="containsText" dxfId="0" priority="1904" operator="between" text=" ">
      <formula>NOT(ISERROR(SEARCH(" ",CJ87)))</formula>
    </cfRule>
  </conditionalFormatting>
  <conditionalFormatting sqref="DG87:DI87 DG89:DI89">
    <cfRule type="cellIs" dxfId="2" priority="876" operator="equal">
      <formula>1</formula>
    </cfRule>
  </conditionalFormatting>
  <conditionalFormatting sqref="DJ87 DJ89">
    <cfRule type="cellIs" dxfId="2" priority="878" operator="equal">
      <formula>1</formula>
    </cfRule>
  </conditionalFormatting>
  <conditionalFormatting sqref="DL87:DO89">
    <cfRule type="cellIs" dxfId="2" priority="877" operator="equal">
      <formula>1</formula>
    </cfRule>
  </conditionalFormatting>
  <conditionalFormatting sqref="DQ87:DT89">
    <cfRule type="cellIs" dxfId="2" priority="847" operator="equal">
      <formula>1</formula>
    </cfRule>
  </conditionalFormatting>
  <conditionalFormatting sqref="FJ87 HY87">
    <cfRule type="cellIs" dxfId="2" priority="1921" operator="greaterThan">
      <formula>1</formula>
    </cfRule>
  </conditionalFormatting>
  <conditionalFormatting sqref="LJ87:LL87 OW87 PV87:XFD87">
    <cfRule type="containsText" dxfId="0" priority="1942" operator="between" text=" ">
      <formula>NOT(ISERROR(SEARCH(" ",LJ87)))</formula>
    </cfRule>
    <cfRule type="containsText" dxfId="1" priority="1943" operator="between" text=" ">
      <formula>NOT(ISERROR(SEARCH(" ",LJ87)))</formula>
    </cfRule>
  </conditionalFormatting>
  <conditionalFormatting sqref="NG87 NI87 NK87 NM87 NO87 NQ87 NS87:NT87">
    <cfRule type="containsText" dxfId="0" priority="160" operator="between" text=" ">
      <formula>NOT(ISERROR(SEARCH(" ",NG87)))</formula>
    </cfRule>
    <cfRule type="containsText" dxfId="1" priority="161" operator="between" text=" ">
      <formula>NOT(ISERROR(SEARCH(" ",NG87)))</formula>
    </cfRule>
  </conditionalFormatting>
  <conditionalFormatting sqref="NH87 NJ87 NL87 NN87 NP87 NR87">
    <cfRule type="containsText" dxfId="0" priority="364" operator="between" text=" ">
      <formula>NOT(ISERROR(SEARCH(" ",NH87)))</formula>
    </cfRule>
    <cfRule type="containsText" dxfId="1" priority="365" operator="between" text=" ">
      <formula>NOT(ISERROR(SEARCH(" ",NH87)))</formula>
    </cfRule>
  </conditionalFormatting>
  <conditionalFormatting sqref="C88:D88 AD88 AX88">
    <cfRule type="containsText" dxfId="0" priority="1585" operator="between" text=" ">
      <formula>NOT(ISERROR(SEARCH(" ",C88)))</formula>
    </cfRule>
    <cfRule type="containsText" dxfId="1" priority="1586" operator="between" text=" ">
      <formula>NOT(ISERROR(SEARCH(" ",C88)))</formula>
    </cfRule>
  </conditionalFormatting>
  <conditionalFormatting sqref="N88:P88 S88:T88">
    <cfRule type="containsText" dxfId="0" priority="1581" operator="between" text=" ">
      <formula>NOT(ISERROR(SEARCH(" ",N88)))</formula>
    </cfRule>
    <cfRule type="containsText" dxfId="1" priority="1582" operator="between" text=" ">
      <formula>NOT(ISERROR(SEARCH(" ",N88)))</formula>
    </cfRule>
  </conditionalFormatting>
  <conditionalFormatting sqref="AV88 AN88:AT88">
    <cfRule type="cellIs" dxfId="4" priority="1554" operator="equal">
      <formula>0</formula>
    </cfRule>
    <cfRule type="containsText" dxfId="0" priority="1567" operator="between" text=" ">
      <formula>NOT(ISERROR(SEARCH(" ",AN88)))</formula>
    </cfRule>
    <cfRule type="containsText" dxfId="1" priority="1568" operator="between" text=" ">
      <formula>NOT(ISERROR(SEARCH(" ",AN88)))</formula>
    </cfRule>
  </conditionalFormatting>
  <conditionalFormatting sqref="BA88 BN88:BP88 AY88">
    <cfRule type="containsText" dxfId="0" priority="1583" operator="between" text=" ">
      <formula>NOT(ISERROR(SEARCH(" ",AY88)))</formula>
    </cfRule>
    <cfRule type="containsText" dxfId="1" priority="1584" operator="between" text=" ">
      <formula>NOT(ISERROR(SEARCH(" ",AY88)))</formula>
    </cfRule>
  </conditionalFormatting>
  <conditionalFormatting sqref="AZ88 DZ88 EK88:FF88 HP88:HU88 KE88:LF88">
    <cfRule type="containsText" dxfId="0" priority="1547" operator="between" text=" ">
      <formula>NOT(ISERROR(SEARCH(" ",AZ88)))</formula>
    </cfRule>
    <cfRule type="containsText" dxfId="1" priority="1548" operator="between" text=" ">
      <formula>NOT(ISERROR(SEARCH(" ",AZ88)))</formula>
    </cfRule>
  </conditionalFormatting>
  <conditionalFormatting sqref="BC88 BG88">
    <cfRule type="containsText" dxfId="0" priority="1573" operator="between" text=" ">
      <formula>NOT(ISERROR(SEARCH(" ",BC88)))</formula>
    </cfRule>
    <cfRule type="containsText" dxfId="1" priority="1574" operator="between" text=" ">
      <formula>NOT(ISERROR(SEARCH(" ",BC88)))</formula>
    </cfRule>
  </conditionalFormatting>
  <conditionalFormatting sqref="CJ88:CO88 CR88">
    <cfRule type="containsText" dxfId="0" priority="1532" operator="between" text=" ">
      <formula>NOT(ISERROR(SEARCH(" ",CJ88)))</formula>
    </cfRule>
  </conditionalFormatting>
  <conditionalFormatting sqref="HY88 FJ88">
    <cfRule type="cellIs" dxfId="2" priority="1536" operator="greaterThan">
      <formula>1</formula>
    </cfRule>
  </conditionalFormatting>
  <conditionalFormatting sqref="LJ88:LL88 OW88 PV88:XFD88">
    <cfRule type="containsText" dxfId="0" priority="1575" operator="between" text=" ">
      <formula>NOT(ISERROR(SEARCH(" ",LJ88)))</formula>
    </cfRule>
    <cfRule type="containsText" dxfId="1" priority="1576" operator="between" text=" ">
      <formula>NOT(ISERROR(SEARCH(" ",LJ88)))</formula>
    </cfRule>
  </conditionalFormatting>
  <conditionalFormatting sqref="NG88 NI88 NK88 NM88 NO88 NQ88 NS88:NT88">
    <cfRule type="containsText" dxfId="0" priority="158" operator="between" text=" ">
      <formula>NOT(ISERROR(SEARCH(" ",NG88)))</formula>
    </cfRule>
    <cfRule type="containsText" dxfId="1" priority="159" operator="between" text=" ">
      <formula>NOT(ISERROR(SEARCH(" ",NG88)))</formula>
    </cfRule>
  </conditionalFormatting>
  <conditionalFormatting sqref="NH88 NJ88 NL88 NN88 NP88 NR88">
    <cfRule type="containsText" dxfId="0" priority="356" operator="between" text=" ">
      <formula>NOT(ISERROR(SEARCH(" ",NH88)))</formula>
    </cfRule>
    <cfRule type="containsText" dxfId="1" priority="357" operator="between" text=" ">
      <formula>NOT(ISERROR(SEARCH(" ",NH88)))</formula>
    </cfRule>
  </conditionalFormatting>
  <conditionalFormatting sqref="A89 EK89:FF89 HP89:HU89 KE89 DZ89">
    <cfRule type="containsText" dxfId="0" priority="1173" operator="between" text=" ">
      <formula>NOT(ISERROR(SEARCH(" ",A89)))</formula>
    </cfRule>
    <cfRule type="containsText" dxfId="1" priority="1174" operator="between" text=" ">
      <formula>NOT(ISERROR(SEARCH(" ",A89)))</formula>
    </cfRule>
  </conditionalFormatting>
  <conditionalFormatting sqref="S89:T89 N89:P89">
    <cfRule type="containsText" dxfId="0" priority="1214" operator="between" text=" ">
      <formula>NOT(ISERROR(SEARCH(" ",N89)))</formula>
    </cfRule>
    <cfRule type="containsText" dxfId="1" priority="1215" operator="between" text=" ">
      <formula>NOT(ISERROR(SEARCH(" ",N89)))</formula>
    </cfRule>
  </conditionalFormatting>
  <conditionalFormatting sqref="AN89 AV89 AP89:AT89">
    <cfRule type="cellIs" dxfId="4" priority="1185" operator="equal">
      <formula>0</formula>
    </cfRule>
    <cfRule type="containsText" dxfId="0" priority="1196" operator="between" text=" ">
      <formula>NOT(ISERROR(SEARCH(" ",AN89)))</formula>
    </cfRule>
    <cfRule type="containsText" dxfId="1" priority="1197" operator="between" text=" ">
      <formula>NOT(ISERROR(SEARCH(" ",AN89)))</formula>
    </cfRule>
  </conditionalFormatting>
  <conditionalFormatting sqref="AY89:BA89 BN89:BP89">
    <cfRule type="containsText" dxfId="0" priority="1220" operator="between" text=" ">
      <formula>NOT(ISERROR(SEARCH(" ",AY89)))</formula>
    </cfRule>
    <cfRule type="containsText" dxfId="1" priority="1221" operator="between" text=" ">
      <formula>NOT(ISERROR(SEARCH(" ",AY89)))</formula>
    </cfRule>
  </conditionalFormatting>
  <conditionalFormatting sqref="BG89 BC89">
    <cfRule type="containsText" dxfId="0" priority="1206" operator="between" text=" ">
      <formula>NOT(ISERROR(SEARCH(" ",BC89)))</formula>
    </cfRule>
    <cfRule type="containsText" dxfId="1" priority="1207" operator="between" text=" ">
      <formula>NOT(ISERROR(SEARCH(" ",BC89)))</formula>
    </cfRule>
  </conditionalFormatting>
  <conditionalFormatting sqref="BR89:BS89 BU89:BV89">
    <cfRule type="containsText" dxfId="0" priority="1190" operator="between" text=" ">
      <formula>NOT(ISERROR(SEARCH(" ",BR89)))</formula>
    </cfRule>
    <cfRule type="containsText" dxfId="1" priority="1191" operator="between" text=" ">
      <formula>NOT(ISERROR(SEARCH(" ",BR89)))</formula>
    </cfRule>
  </conditionalFormatting>
  <conditionalFormatting sqref="CJ89:CO89 CR89">
    <cfRule type="containsText" dxfId="0" priority="1144" operator="between" text=" ">
      <formula>NOT(ISERROR(SEARCH(" ",CJ89)))</formula>
    </cfRule>
  </conditionalFormatting>
  <conditionalFormatting sqref="DU89 CU89">
    <cfRule type="cellIs" dxfId="2" priority="1145" operator="equal">
      <formula>1</formula>
    </cfRule>
  </conditionalFormatting>
  <conditionalFormatting sqref="FJ89 HY89">
    <cfRule type="cellIs" dxfId="2" priority="1163" operator="greaterThan">
      <formula>1</formula>
    </cfRule>
  </conditionalFormatting>
  <conditionalFormatting sqref="LJ89:LL89 OW89 PV89:XFD89">
    <cfRule type="containsText" dxfId="0" priority="1208" operator="between" text=" ">
      <formula>NOT(ISERROR(SEARCH(" ",LJ89)))</formula>
    </cfRule>
    <cfRule type="containsText" dxfId="1" priority="1209" operator="between" text=" ">
      <formula>NOT(ISERROR(SEARCH(" ",LJ89)))</formula>
    </cfRule>
  </conditionalFormatting>
  <conditionalFormatting sqref="NG89 NI89 NK89 NM89 NO89 NQ89 NS89:NT89">
    <cfRule type="containsText" dxfId="0" priority="156" operator="between" text=" ">
      <formula>NOT(ISERROR(SEARCH(" ",NG89)))</formula>
    </cfRule>
    <cfRule type="containsText" dxfId="1" priority="157" operator="between" text=" ">
      <formula>NOT(ISERROR(SEARCH(" ",NG89)))</formula>
    </cfRule>
  </conditionalFormatting>
  <conditionalFormatting sqref="NH89 NJ89 NL89 NN89 NP89 NR89">
    <cfRule type="containsText" dxfId="0" priority="348" operator="between" text=" ">
      <formula>NOT(ISERROR(SEARCH(" ",NH89)))</formula>
    </cfRule>
    <cfRule type="containsText" dxfId="1" priority="349" operator="between" text=" ">
      <formula>NOT(ISERROR(SEARCH(" ",NH89)))</formula>
    </cfRule>
  </conditionalFormatting>
  <conditionalFormatting sqref="U90:V1048576">
    <cfRule type="containsText" dxfId="0" priority="643" operator="between" text=" ">
      <formula>NOT(ISERROR(SEARCH(" ",U90)))</formula>
    </cfRule>
    <cfRule type="containsText" dxfId="1" priority="644" operator="between" text=" ">
      <formula>NOT(ISERROR(SEARCH(" ",U90)))</formula>
    </cfRule>
  </conditionalFormatting>
  <conditionalFormatting sqref="AJ90:AL1048576">
    <cfRule type="containsText" dxfId="0" priority="13949" operator="between" text=" ">
      <formula>NOT(ISERROR(SEARCH(" ",AJ90)))</formula>
    </cfRule>
    <cfRule type="containsText" dxfId="1" priority="13950" operator="between" text=" ">
      <formula>NOT(ISERROR(SEARCH(" ",AJ90)))</formula>
    </cfRule>
  </conditionalFormatting>
  <conditionalFormatting sqref="BD90:BF1048576">
    <cfRule type="containsText" dxfId="0" priority="15151" operator="between" text=" ">
      <formula>NOT(ISERROR(SEARCH(" ",BD90)))</formula>
    </cfRule>
    <cfRule type="containsText" dxfId="1" priority="15152" operator="between" text=" ">
      <formula>NOT(ISERROR(SEARCH(" ",BD90)))</formula>
    </cfRule>
  </conditionalFormatting>
  <conditionalFormatting sqref="BH90:BI1048576">
    <cfRule type="containsText" dxfId="0" priority="15179" operator="between" text=" ">
      <formula>NOT(ISERROR(SEARCH(" ",BH90)))</formula>
    </cfRule>
    <cfRule type="containsText" dxfId="1" priority="15180" operator="between" text=" ">
      <formula>NOT(ISERROR(SEARCH(" ",BH90)))</formula>
    </cfRule>
  </conditionalFormatting>
  <conditionalFormatting sqref="IE90:IF1048576 IH90:II1048576 IK90:IL1048576 IN90:IO1048576 IQ90:IR1048576 IT90:IU1048576 IW90:IX1048576 IZ90:JA1048576 JC90:JD1048576 JF90:JG1048576 JI90:JJ1048576 JL90:JM1048576 JO90:JP1048576 JR90:JS1048576 JU90:JV1048576 JX90:JY1048576 KA90:KB1048576 IB90:IC1048576">
    <cfRule type="containsText" dxfId="0" priority="14784" operator="between" text=" ">
      <formula>NOT(ISERROR(SEARCH(" ",IB90)))</formula>
    </cfRule>
    <cfRule type="containsText" dxfId="1" priority="14785" operator="between" text=" ">
      <formula>NOT(ISERROR(SEARCH(" ",IB90)))</formula>
    </cfRule>
  </conditionalFormatting>
  <conditionalFormatting sqref="LH90:LI1048576">
    <cfRule type="containsText" dxfId="0" priority="4999" operator="between" text=" ">
      <formula>NOT(ISERROR(SEARCH(" ",LH90)))</formula>
    </cfRule>
    <cfRule type="containsText" dxfId="1" priority="5000" operator="between" text=" ">
      <formula>NOT(ISERROR(SEARCH(" ",LH90)))</formula>
    </cfRule>
  </conditionalFormatting>
  <dataValidations count="1">
    <dataValidation type="custom" allowBlank="1" showInputMessage="1" showErrorMessage="1" sqref="ED14 ED26 ED29 ED62">
      <formula1>"MOD(BF23,1)=0"</formula1>
    </dataValidation>
  </dataValidations>
  <pageMargins left="0.699305555555556" right="0.699305555555556" top="0.75" bottom="0.75" header="0.3" footer="0.3"/>
  <pageSetup paperSize="9" orientation="portrait"/>
  <headerFooter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833adf-9afb-44ad-b3d7-64e71af515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PF5:PR89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AV768"/>
  <sheetViews>
    <sheetView zoomScale="70" zoomScaleNormal="70" workbookViewId="0">
      <pane ySplit="4" topLeftCell="A5" activePane="bottomLeft" state="frozen"/>
      <selection/>
      <selection pane="bottomLeft" activeCell="J91" sqref="J91"/>
    </sheetView>
  </sheetViews>
  <sheetFormatPr defaultColWidth="9" defaultRowHeight="15.6"/>
  <cols>
    <col min="1" max="1" width="21.4444444444444" style="46" customWidth="1"/>
    <col min="2" max="2" width="11.6666666666667" style="46" customWidth="1"/>
    <col min="3" max="3" width="6.44444444444444" style="46" customWidth="1"/>
    <col min="4" max="4" width="5.33333333333333" style="46" customWidth="1"/>
    <col min="5" max="5" width="8.22222222222222" style="46" customWidth="1"/>
    <col min="6" max="6" width="9.22222222222222" style="46" customWidth="1"/>
    <col min="7" max="7" width="11.8888888888889" style="46" customWidth="1"/>
    <col min="8" max="8" width="8.66666666666667" style="46" customWidth="1"/>
    <col min="9" max="9" width="39.3333333333333" style="46" customWidth="1"/>
    <col min="10" max="14" width="10.2222222222222" style="46" customWidth="1" outlineLevel="1"/>
    <col min="15" max="16" width="12.4444444444444" style="46" customWidth="1" outlineLevel="1"/>
    <col min="17" max="17" width="15" style="46" customWidth="1" outlineLevel="1"/>
    <col min="18" max="18" width="22.8888888888889" style="46" customWidth="1" outlineLevel="1"/>
    <col min="19" max="19" width="13.1111111111111" style="46" customWidth="1" outlineLevel="1"/>
    <col min="20" max="20" width="14.3333333333333" style="46" customWidth="1" outlineLevel="1"/>
    <col min="21" max="21" width="24.6666666666667" style="47" customWidth="1" outlineLevel="1"/>
    <col min="22" max="22" width="13.4444444444444" style="47" customWidth="1" outlineLevel="1"/>
    <col min="23" max="23" width="24.6666666666667" style="46" customWidth="1"/>
    <col min="24" max="24" width="20.5555555555556" style="46" customWidth="1"/>
    <col min="25" max="25" width="16.2222222222222" style="46" customWidth="1"/>
    <col min="26" max="26" width="42.6666666666667" style="46" customWidth="1"/>
    <col min="27" max="34" width="9" style="46"/>
    <col min="35" max="35" width="9.44444444444444" style="46" customWidth="1"/>
    <col min="36" max="36" width="12.4444444444444" style="46" customWidth="1"/>
    <col min="37" max="37" width="20.4444444444444" style="46" customWidth="1"/>
    <col min="38" max="38" width="9" style="46"/>
    <col min="39" max="39" width="13" style="46" customWidth="1"/>
    <col min="40" max="16384" width="9" style="46"/>
  </cols>
  <sheetData>
    <row r="1" spans="1:24">
      <c r="A1" s="48" t="s">
        <v>0</v>
      </c>
      <c r="B1" s="48" t="s">
        <v>2</v>
      </c>
      <c r="C1" s="48" t="s">
        <v>0</v>
      </c>
      <c r="D1" s="48" t="s">
        <v>2</v>
      </c>
      <c r="E1" s="48" t="s">
        <v>2</v>
      </c>
      <c r="F1" s="48" t="s">
        <v>2</v>
      </c>
      <c r="G1" s="48" t="s">
        <v>2</v>
      </c>
      <c r="H1" s="48" t="s">
        <v>2</v>
      </c>
      <c r="I1" s="48" t="s">
        <v>2</v>
      </c>
      <c r="J1" s="48" t="s">
        <v>0</v>
      </c>
      <c r="K1" s="48" t="s">
        <v>0</v>
      </c>
      <c r="L1" s="48" t="s">
        <v>0</v>
      </c>
      <c r="M1" s="48" t="s">
        <v>0</v>
      </c>
      <c r="N1" s="48" t="s">
        <v>0</v>
      </c>
      <c r="O1" s="48" t="s">
        <v>0</v>
      </c>
      <c r="P1" s="56" t="s">
        <v>0</v>
      </c>
      <c r="Q1" s="48" t="s">
        <v>2</v>
      </c>
      <c r="R1" s="48" t="s">
        <v>2</v>
      </c>
      <c r="S1" s="48" t="s">
        <v>2</v>
      </c>
      <c r="T1" s="48" t="s">
        <v>2</v>
      </c>
      <c r="U1" s="59" t="s">
        <v>2</v>
      </c>
      <c r="V1" s="59" t="s">
        <v>0</v>
      </c>
      <c r="W1" s="60"/>
      <c r="X1" s="60"/>
    </row>
    <row r="2" spans="1:24">
      <c r="A2" s="48" t="s">
        <v>20</v>
      </c>
      <c r="B2" s="48" t="s">
        <v>21</v>
      </c>
      <c r="C2" s="48" t="s">
        <v>20</v>
      </c>
      <c r="D2" s="48" t="s">
        <v>20</v>
      </c>
      <c r="E2" s="48" t="s">
        <v>20</v>
      </c>
      <c r="F2" s="48" t="s">
        <v>20</v>
      </c>
      <c r="G2" s="48" t="s">
        <v>20</v>
      </c>
      <c r="H2" s="48" t="s">
        <v>20</v>
      </c>
      <c r="I2" s="48" t="s">
        <v>20</v>
      </c>
      <c r="J2" s="48" t="s">
        <v>20</v>
      </c>
      <c r="K2" s="48" t="s">
        <v>20</v>
      </c>
      <c r="L2" s="48" t="s">
        <v>20</v>
      </c>
      <c r="M2" s="48" t="s">
        <v>20</v>
      </c>
      <c r="N2" s="48" t="s">
        <v>20</v>
      </c>
      <c r="O2" s="48" t="s">
        <v>20</v>
      </c>
      <c r="P2" s="56" t="s">
        <v>20</v>
      </c>
      <c r="Q2" s="48" t="s">
        <v>21</v>
      </c>
      <c r="R2" s="48" t="s">
        <v>20</v>
      </c>
      <c r="S2" s="48" t="s">
        <v>20</v>
      </c>
      <c r="T2" s="48" t="s">
        <v>21</v>
      </c>
      <c r="U2" s="59" t="s">
        <v>21</v>
      </c>
      <c r="V2" s="59" t="s">
        <v>20</v>
      </c>
      <c r="W2" s="60"/>
      <c r="X2" s="60"/>
    </row>
    <row r="3" spans="1:24">
      <c r="A3" s="48" t="s">
        <v>752</v>
      </c>
      <c r="B3" s="48" t="s">
        <v>37</v>
      </c>
      <c r="C3" s="48" t="s">
        <v>753</v>
      </c>
      <c r="D3" s="48" t="s">
        <v>754</v>
      </c>
      <c r="E3" s="48" t="s">
        <v>755</v>
      </c>
      <c r="F3" s="48" t="s">
        <v>756</v>
      </c>
      <c r="G3" s="48" t="s">
        <v>757</v>
      </c>
      <c r="H3" s="48" t="s">
        <v>758</v>
      </c>
      <c r="I3" s="48" t="s">
        <v>759</v>
      </c>
      <c r="J3" s="48" t="s">
        <v>760</v>
      </c>
      <c r="K3" s="48" t="s">
        <v>761</v>
      </c>
      <c r="L3" s="48" t="s">
        <v>762</v>
      </c>
      <c r="M3" s="48" t="s">
        <v>763</v>
      </c>
      <c r="N3" s="48" t="s">
        <v>764</v>
      </c>
      <c r="O3" s="48" t="s">
        <v>765</v>
      </c>
      <c r="P3" s="56" t="s">
        <v>766</v>
      </c>
      <c r="Q3" s="48" t="s">
        <v>767</v>
      </c>
      <c r="R3" s="48" t="s">
        <v>768</v>
      </c>
      <c r="S3" s="48" t="s">
        <v>769</v>
      </c>
      <c r="T3" s="48" t="s">
        <v>770</v>
      </c>
      <c r="U3" s="59" t="s">
        <v>771</v>
      </c>
      <c r="V3" s="59" t="s">
        <v>772</v>
      </c>
      <c r="W3" s="60"/>
      <c r="X3" s="60"/>
    </row>
    <row r="4" ht="132" spans="1:24">
      <c r="A4" s="49" t="s">
        <v>773</v>
      </c>
      <c r="B4" s="49" t="s">
        <v>774</v>
      </c>
      <c r="C4" s="49" t="s">
        <v>151</v>
      </c>
      <c r="D4" s="49" t="s">
        <v>775</v>
      </c>
      <c r="E4" s="49" t="s">
        <v>776</v>
      </c>
      <c r="F4" s="49" t="s">
        <v>777</v>
      </c>
      <c r="G4" s="49" t="s">
        <v>778</v>
      </c>
      <c r="H4" s="49" t="s">
        <v>779</v>
      </c>
      <c r="I4" s="49" t="s">
        <v>780</v>
      </c>
      <c r="J4" s="49" t="s">
        <v>781</v>
      </c>
      <c r="K4" s="49" t="s">
        <v>782</v>
      </c>
      <c r="L4" s="49" t="s">
        <v>783</v>
      </c>
      <c r="M4" s="49" t="s">
        <v>784</v>
      </c>
      <c r="N4" s="49" t="s">
        <v>785</v>
      </c>
      <c r="O4" s="57" t="s">
        <v>786</v>
      </c>
      <c r="P4" s="49" t="s">
        <v>787</v>
      </c>
      <c r="Q4" s="49" t="s">
        <v>788</v>
      </c>
      <c r="R4" s="49" t="s">
        <v>789</v>
      </c>
      <c r="S4" s="49" t="s">
        <v>790</v>
      </c>
      <c r="T4" s="49" t="s">
        <v>791</v>
      </c>
      <c r="U4" s="61" t="s">
        <v>792</v>
      </c>
      <c r="V4" s="61" t="s">
        <v>793</v>
      </c>
      <c r="W4" s="62" t="s">
        <v>794</v>
      </c>
      <c r="X4" s="60" t="s">
        <v>795</v>
      </c>
    </row>
    <row r="5" s="40" customFormat="1" hidden="1" spans="1:23">
      <c r="A5" s="40">
        <v>99</v>
      </c>
      <c r="B5" s="50" t="str">
        <f t="shared" ref="B5:B68" si="0">"track_"&amp;A5</f>
        <v>track_99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63">
        <v>0</v>
      </c>
      <c r="V5" s="63">
        <v>0</v>
      </c>
      <c r="W5" s="40" t="s">
        <v>796</v>
      </c>
    </row>
    <row r="6" s="40" customFormat="1" ht="18" hidden="1" customHeight="1" spans="1:39">
      <c r="A6" s="51">
        <v>201</v>
      </c>
      <c r="B6" s="50" t="str">
        <f t="shared" si="0"/>
        <v>track_201</v>
      </c>
      <c r="C6" s="46">
        <v>37</v>
      </c>
      <c r="D6" s="46"/>
      <c r="E6" s="46">
        <v>2</v>
      </c>
      <c r="F6" s="46">
        <v>4</v>
      </c>
      <c r="G6" s="46"/>
      <c r="H6" s="46"/>
      <c r="I6" s="46">
        <f t="shared" ref="I6:I37" si="1">VLOOKUP(C6,AI:AK,3,0)</f>
        <v>6</v>
      </c>
      <c r="J6" s="42">
        <f t="shared" ref="J6:J37" si="2">VLOOKUP(C6,AI:AN,6,0)</f>
        <v>1</v>
      </c>
      <c r="K6" s="42">
        <f t="shared" ref="K6:K37" si="3">VLOOKUP(C6,AI:AO,7,0)</f>
        <v>0</v>
      </c>
      <c r="L6" s="42">
        <f t="shared" ref="L6:L37" si="4">VLOOKUP(C6,AI:AU,8,0)</f>
        <v>0</v>
      </c>
      <c r="M6" s="42">
        <f t="shared" ref="M6:M37" si="5">VLOOKUP(C6,AI:AQ,9,0)</f>
        <v>0</v>
      </c>
      <c r="N6" s="42">
        <f t="shared" ref="N6:N37" si="6">VLOOKUP(C6,AI:AR,10,0)</f>
        <v>0</v>
      </c>
      <c r="O6" s="42">
        <f t="shared" ref="O6:O37" si="7">VLOOKUP(C6,AI:AS,11,0)</f>
        <v>1</v>
      </c>
      <c r="P6" s="42">
        <f t="shared" ref="P6:P37" si="8">VLOOKUP(C6,AI:AT,12,0)</f>
        <v>0</v>
      </c>
      <c r="Q6" s="64">
        <v>0</v>
      </c>
      <c r="R6" s="46">
        <v>300</v>
      </c>
      <c r="S6" s="46">
        <v>0</v>
      </c>
      <c r="T6" s="46">
        <v>0</v>
      </c>
      <c r="U6" s="47">
        <v>0</v>
      </c>
      <c r="V6" s="47">
        <v>0</v>
      </c>
      <c r="W6" s="46" t="s">
        <v>797</v>
      </c>
      <c r="X6" s="64"/>
      <c r="Y6" s="46" t="str">
        <f t="shared" ref="Y6:Y37" si="9">VLOOKUP(C6,AI:AJ,2,0)</f>
        <v>xiejiangjun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</row>
    <row r="7" s="40" customFormat="1" ht="18" hidden="1" customHeight="1" spans="1:39">
      <c r="A7" s="51">
        <v>202</v>
      </c>
      <c r="B7" s="50" t="str">
        <f t="shared" si="0"/>
        <v>track_202</v>
      </c>
      <c r="C7" s="46">
        <v>37</v>
      </c>
      <c r="D7" s="46"/>
      <c r="E7" s="46">
        <v>4</v>
      </c>
      <c r="F7" s="46">
        <v>2</v>
      </c>
      <c r="G7" s="46"/>
      <c r="H7" s="46"/>
      <c r="I7" s="46">
        <f t="shared" si="1"/>
        <v>6</v>
      </c>
      <c r="J7" s="42">
        <f t="shared" si="2"/>
        <v>1</v>
      </c>
      <c r="K7" s="42">
        <f t="shared" si="3"/>
        <v>0</v>
      </c>
      <c r="L7" s="42">
        <f t="shared" si="4"/>
        <v>0</v>
      </c>
      <c r="M7" s="42">
        <f t="shared" si="5"/>
        <v>0</v>
      </c>
      <c r="N7" s="42">
        <f t="shared" si="6"/>
        <v>0</v>
      </c>
      <c r="O7" s="42">
        <f t="shared" si="7"/>
        <v>1</v>
      </c>
      <c r="P7" s="42">
        <f t="shared" si="8"/>
        <v>0</v>
      </c>
      <c r="Q7" s="64">
        <v>0</v>
      </c>
      <c r="R7" s="46">
        <v>300</v>
      </c>
      <c r="S7" s="46">
        <v>0</v>
      </c>
      <c r="T7" s="46">
        <v>0</v>
      </c>
      <c r="U7" s="47">
        <v>0</v>
      </c>
      <c r="V7" s="47">
        <v>0</v>
      </c>
      <c r="W7" s="46" t="s">
        <v>798</v>
      </c>
      <c r="X7" s="64"/>
      <c r="Y7" s="46" t="str">
        <f t="shared" si="9"/>
        <v>xiejiangjun</v>
      </c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</row>
    <row r="8" s="41" customFormat="1" ht="18" hidden="1" customHeight="1" spans="1:25">
      <c r="A8" s="41">
        <v>203</v>
      </c>
      <c r="B8" s="52" t="str">
        <f t="shared" si="0"/>
        <v>track_203</v>
      </c>
      <c r="C8" s="41">
        <v>58</v>
      </c>
      <c r="E8" s="41">
        <v>2</v>
      </c>
      <c r="F8" s="41">
        <v>4</v>
      </c>
      <c r="I8" s="41">
        <f t="shared" si="1"/>
        <v>6</v>
      </c>
      <c r="J8" s="41">
        <f t="shared" si="2"/>
        <v>0</v>
      </c>
      <c r="K8" s="41">
        <f t="shared" si="3"/>
        <v>0</v>
      </c>
      <c r="L8" s="41">
        <f t="shared" si="4"/>
        <v>0</v>
      </c>
      <c r="M8" s="41">
        <f t="shared" si="5"/>
        <v>0</v>
      </c>
      <c r="N8" s="41">
        <f t="shared" si="6"/>
        <v>0</v>
      </c>
      <c r="O8" s="41">
        <f t="shared" si="7"/>
        <v>1</v>
      </c>
      <c r="P8" s="41">
        <f t="shared" si="8"/>
        <v>1</v>
      </c>
      <c r="Q8" s="65">
        <v>0</v>
      </c>
      <c r="R8" s="41">
        <v>300</v>
      </c>
      <c r="S8" s="41">
        <v>0</v>
      </c>
      <c r="T8" s="41">
        <v>0</v>
      </c>
      <c r="U8" s="66">
        <v>0</v>
      </c>
      <c r="V8" s="66">
        <v>0</v>
      </c>
      <c r="W8" s="41" t="s">
        <v>799</v>
      </c>
      <c r="X8" s="65"/>
      <c r="Y8" s="41" t="str">
        <f t="shared" si="9"/>
        <v>shenlong01</v>
      </c>
    </row>
    <row r="9" s="41" customFormat="1" ht="18" hidden="1" customHeight="1" spans="1:25">
      <c r="A9" s="41">
        <v>204</v>
      </c>
      <c r="B9" s="52" t="str">
        <f t="shared" si="0"/>
        <v>track_204</v>
      </c>
      <c r="C9" s="41">
        <v>58</v>
      </c>
      <c r="E9" s="41">
        <v>4</v>
      </c>
      <c r="F9" s="41">
        <v>2</v>
      </c>
      <c r="I9" s="41">
        <f t="shared" si="1"/>
        <v>6</v>
      </c>
      <c r="J9" s="41">
        <f t="shared" si="2"/>
        <v>0</v>
      </c>
      <c r="K9" s="41">
        <f t="shared" si="3"/>
        <v>0</v>
      </c>
      <c r="L9" s="41">
        <f t="shared" si="4"/>
        <v>0</v>
      </c>
      <c r="M9" s="41">
        <f t="shared" si="5"/>
        <v>0</v>
      </c>
      <c r="N9" s="41">
        <f t="shared" si="6"/>
        <v>0</v>
      </c>
      <c r="O9" s="41">
        <f t="shared" si="7"/>
        <v>1</v>
      </c>
      <c r="P9" s="41">
        <f t="shared" si="8"/>
        <v>1</v>
      </c>
      <c r="Q9" s="65">
        <v>0</v>
      </c>
      <c r="R9" s="41">
        <v>300</v>
      </c>
      <c r="S9" s="41">
        <v>0</v>
      </c>
      <c r="T9" s="41">
        <v>0</v>
      </c>
      <c r="U9" s="66">
        <v>0</v>
      </c>
      <c r="V9" s="66">
        <v>0</v>
      </c>
      <c r="W9" s="41" t="s">
        <v>800</v>
      </c>
      <c r="X9" s="65"/>
      <c r="Y9" s="41" t="str">
        <f t="shared" si="9"/>
        <v>shenlong01</v>
      </c>
    </row>
    <row r="10" s="40" customFormat="1" ht="18" customHeight="1" spans="1:39">
      <c r="A10" s="51">
        <v>205</v>
      </c>
      <c r="B10" s="50" t="str">
        <f t="shared" si="0"/>
        <v>track_205</v>
      </c>
      <c r="C10" s="46">
        <v>40</v>
      </c>
      <c r="D10" s="46"/>
      <c r="E10" s="46">
        <v>2</v>
      </c>
      <c r="F10" s="46">
        <v>4</v>
      </c>
      <c r="G10" s="46"/>
      <c r="H10" s="46"/>
      <c r="I10" s="46">
        <f t="shared" si="1"/>
        <v>6</v>
      </c>
      <c r="J10" s="42">
        <f t="shared" si="2"/>
        <v>1</v>
      </c>
      <c r="K10" s="42">
        <f t="shared" si="3"/>
        <v>0</v>
      </c>
      <c r="L10" s="42">
        <f t="shared" si="4"/>
        <v>0</v>
      </c>
      <c r="M10" s="42">
        <f t="shared" si="5"/>
        <v>0</v>
      </c>
      <c r="N10" s="42">
        <f t="shared" si="6"/>
        <v>0</v>
      </c>
      <c r="O10" s="42">
        <f t="shared" si="7"/>
        <v>0</v>
      </c>
      <c r="P10" s="42">
        <f t="shared" si="8"/>
        <v>0</v>
      </c>
      <c r="Q10" s="64">
        <v>0</v>
      </c>
      <c r="R10" s="46">
        <v>300</v>
      </c>
      <c r="S10" s="46">
        <v>0</v>
      </c>
      <c r="T10" s="46">
        <v>0</v>
      </c>
      <c r="U10" s="47">
        <v>0</v>
      </c>
      <c r="V10" s="47">
        <v>0</v>
      </c>
      <c r="W10" s="46" t="s">
        <v>801</v>
      </c>
      <c r="X10" s="64"/>
      <c r="Y10" s="46" t="str">
        <f t="shared" si="9"/>
        <v>aisha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</row>
    <row r="11" s="40" customFormat="1" ht="18" customHeight="1" spans="1:39">
      <c r="A11" s="51">
        <v>206</v>
      </c>
      <c r="B11" s="50" t="str">
        <f t="shared" si="0"/>
        <v>track_206</v>
      </c>
      <c r="C11" s="46">
        <v>40</v>
      </c>
      <c r="D11" s="46"/>
      <c r="E11" s="46">
        <v>4</v>
      </c>
      <c r="F11" s="46">
        <v>2</v>
      </c>
      <c r="G11" s="46"/>
      <c r="H11" s="46"/>
      <c r="I11" s="46">
        <f t="shared" si="1"/>
        <v>6</v>
      </c>
      <c r="J11" s="42">
        <f t="shared" si="2"/>
        <v>1</v>
      </c>
      <c r="K11" s="42">
        <f t="shared" si="3"/>
        <v>0</v>
      </c>
      <c r="L11" s="42">
        <f t="shared" si="4"/>
        <v>0</v>
      </c>
      <c r="M11" s="42">
        <f t="shared" si="5"/>
        <v>0</v>
      </c>
      <c r="N11" s="42">
        <f t="shared" si="6"/>
        <v>0</v>
      </c>
      <c r="O11" s="42">
        <f t="shared" si="7"/>
        <v>0</v>
      </c>
      <c r="P11" s="42">
        <f t="shared" si="8"/>
        <v>0</v>
      </c>
      <c r="Q11" s="64">
        <v>0</v>
      </c>
      <c r="R11" s="46">
        <v>300</v>
      </c>
      <c r="S11" s="46">
        <v>0</v>
      </c>
      <c r="T11" s="46">
        <v>0</v>
      </c>
      <c r="U11" s="47">
        <v>0</v>
      </c>
      <c r="V11" s="47">
        <v>0</v>
      </c>
      <c r="W11" s="46" t="s">
        <v>802</v>
      </c>
      <c r="X11" s="64"/>
      <c r="Y11" s="46" t="str">
        <f t="shared" si="9"/>
        <v>aisha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</row>
    <row r="12" s="40" customFormat="1" ht="18" hidden="1" customHeight="1" spans="1:39">
      <c r="A12" s="51">
        <v>207</v>
      </c>
      <c r="B12" s="50" t="str">
        <f t="shared" si="0"/>
        <v>track_207</v>
      </c>
      <c r="C12" s="46">
        <v>41</v>
      </c>
      <c r="D12" s="46"/>
      <c r="E12" s="46">
        <v>2</v>
      </c>
      <c r="F12" s="46">
        <v>4</v>
      </c>
      <c r="G12" s="46"/>
      <c r="H12" s="46"/>
      <c r="I12" s="46">
        <f t="shared" si="1"/>
        <v>6</v>
      </c>
      <c r="J12" s="42">
        <f t="shared" si="2"/>
        <v>0</v>
      </c>
      <c r="K12" s="42">
        <f t="shared" si="3"/>
        <v>1</v>
      </c>
      <c r="L12" s="42">
        <f t="shared" si="4"/>
        <v>1</v>
      </c>
      <c r="M12" s="42">
        <f t="shared" si="5"/>
        <v>0</v>
      </c>
      <c r="N12" s="42">
        <f t="shared" si="6"/>
        <v>0</v>
      </c>
      <c r="O12" s="42">
        <f t="shared" si="7"/>
        <v>0</v>
      </c>
      <c r="P12" s="42">
        <f t="shared" si="8"/>
        <v>0</v>
      </c>
      <c r="Q12" s="64">
        <v>0</v>
      </c>
      <c r="R12" s="46">
        <v>300</v>
      </c>
      <c r="S12" s="46">
        <v>0</v>
      </c>
      <c r="T12" s="46">
        <v>0</v>
      </c>
      <c r="U12" s="47">
        <v>0</v>
      </c>
      <c r="V12" s="47">
        <v>0</v>
      </c>
      <c r="W12" s="46" t="s">
        <v>803</v>
      </c>
      <c r="X12" s="64"/>
      <c r="Y12" s="46" t="str">
        <f t="shared" si="9"/>
        <v>caishen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="40" customFormat="1" ht="18" hidden="1" customHeight="1" spans="1:39">
      <c r="A13" s="51">
        <v>208</v>
      </c>
      <c r="B13" s="50" t="str">
        <f t="shared" si="0"/>
        <v>track_208</v>
      </c>
      <c r="C13" s="46">
        <v>41</v>
      </c>
      <c r="D13" s="46"/>
      <c r="E13" s="46">
        <v>4</v>
      </c>
      <c r="F13" s="46">
        <v>2</v>
      </c>
      <c r="G13" s="46"/>
      <c r="H13" s="46"/>
      <c r="I13" s="46">
        <f t="shared" si="1"/>
        <v>6</v>
      </c>
      <c r="J13" s="42">
        <f t="shared" si="2"/>
        <v>0</v>
      </c>
      <c r="K13" s="42">
        <f t="shared" si="3"/>
        <v>1</v>
      </c>
      <c r="L13" s="42">
        <f t="shared" si="4"/>
        <v>1</v>
      </c>
      <c r="M13" s="42">
        <f t="shared" si="5"/>
        <v>0</v>
      </c>
      <c r="N13" s="42">
        <f t="shared" si="6"/>
        <v>0</v>
      </c>
      <c r="O13" s="42">
        <f t="shared" si="7"/>
        <v>0</v>
      </c>
      <c r="P13" s="42">
        <f t="shared" si="8"/>
        <v>0</v>
      </c>
      <c r="Q13" s="64">
        <v>0</v>
      </c>
      <c r="R13" s="46">
        <v>300</v>
      </c>
      <c r="S13" s="46">
        <v>0</v>
      </c>
      <c r="T13" s="46">
        <v>0</v>
      </c>
      <c r="U13" s="47">
        <v>0</v>
      </c>
      <c r="V13" s="47">
        <v>0</v>
      </c>
      <c r="W13" s="46" t="s">
        <v>804</v>
      </c>
      <c r="X13" s="64"/>
      <c r="Y13" s="46" t="str">
        <f t="shared" si="9"/>
        <v>caishen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="40" customFormat="1" ht="18" hidden="1" customHeight="1" spans="1:39">
      <c r="A14" s="51">
        <v>209</v>
      </c>
      <c r="B14" s="50" t="str">
        <f t="shared" si="0"/>
        <v>track_209</v>
      </c>
      <c r="C14" s="46">
        <v>42</v>
      </c>
      <c r="D14" s="46"/>
      <c r="E14" s="46">
        <v>2</v>
      </c>
      <c r="F14" s="46">
        <v>4</v>
      </c>
      <c r="G14" s="46"/>
      <c r="H14" s="46"/>
      <c r="I14" s="46">
        <f t="shared" si="1"/>
        <v>6</v>
      </c>
      <c r="J14" s="42">
        <f t="shared" si="2"/>
        <v>0</v>
      </c>
      <c r="K14" s="42">
        <f t="shared" si="3"/>
        <v>0</v>
      </c>
      <c r="L14" s="42">
        <f t="shared" si="4"/>
        <v>1</v>
      </c>
      <c r="M14" s="42">
        <f t="shared" si="5"/>
        <v>1</v>
      </c>
      <c r="N14" s="42">
        <f t="shared" si="6"/>
        <v>0</v>
      </c>
      <c r="O14" s="42">
        <f t="shared" si="7"/>
        <v>0</v>
      </c>
      <c r="P14" s="42">
        <f t="shared" si="8"/>
        <v>1</v>
      </c>
      <c r="Q14" s="64">
        <v>0</v>
      </c>
      <c r="R14" s="46">
        <v>300</v>
      </c>
      <c r="S14" s="46">
        <v>0</v>
      </c>
      <c r="T14" s="46">
        <v>0</v>
      </c>
      <c r="U14" s="47">
        <v>0</v>
      </c>
      <c r="V14" s="47">
        <v>0</v>
      </c>
      <c r="W14" s="46" t="s">
        <v>805</v>
      </c>
      <c r="X14" s="64"/>
      <c r="Y14" s="46" t="str">
        <f t="shared" si="9"/>
        <v>longjing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="40" customFormat="1" ht="18" hidden="1" customHeight="1" spans="1:39">
      <c r="A15" s="51">
        <v>210</v>
      </c>
      <c r="B15" s="50" t="str">
        <f t="shared" si="0"/>
        <v>track_210</v>
      </c>
      <c r="C15" s="46">
        <v>42</v>
      </c>
      <c r="D15" s="46"/>
      <c r="E15" s="46">
        <v>4</v>
      </c>
      <c r="F15" s="46">
        <v>2</v>
      </c>
      <c r="G15" s="46"/>
      <c r="H15" s="46"/>
      <c r="I15" s="46">
        <f t="shared" si="1"/>
        <v>6</v>
      </c>
      <c r="J15" s="42">
        <f t="shared" si="2"/>
        <v>0</v>
      </c>
      <c r="K15" s="42">
        <f t="shared" si="3"/>
        <v>0</v>
      </c>
      <c r="L15" s="42">
        <f t="shared" si="4"/>
        <v>1</v>
      </c>
      <c r="M15" s="42">
        <f t="shared" si="5"/>
        <v>1</v>
      </c>
      <c r="N15" s="42">
        <f t="shared" si="6"/>
        <v>0</v>
      </c>
      <c r="O15" s="42">
        <f t="shared" si="7"/>
        <v>0</v>
      </c>
      <c r="P15" s="42">
        <f t="shared" si="8"/>
        <v>1</v>
      </c>
      <c r="Q15" s="64">
        <v>0</v>
      </c>
      <c r="R15" s="46">
        <v>300</v>
      </c>
      <c r="S15" s="46">
        <v>0</v>
      </c>
      <c r="T15" s="46">
        <v>0</v>
      </c>
      <c r="U15" s="47">
        <v>0</v>
      </c>
      <c r="V15" s="47">
        <v>0</v>
      </c>
      <c r="W15" s="46" t="s">
        <v>806</v>
      </c>
      <c r="X15" s="64"/>
      <c r="Y15" s="46" t="str">
        <f t="shared" si="9"/>
        <v>longjing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ht="18" hidden="1" customHeight="1" spans="1:25">
      <c r="A16" s="51">
        <v>211</v>
      </c>
      <c r="B16" s="50" t="str">
        <f t="shared" si="0"/>
        <v>track_211</v>
      </c>
      <c r="C16" s="46">
        <v>43</v>
      </c>
      <c r="E16" s="46">
        <v>2</v>
      </c>
      <c r="F16" s="46">
        <v>4</v>
      </c>
      <c r="I16" s="46">
        <f t="shared" si="1"/>
        <v>6</v>
      </c>
      <c r="J16" s="42">
        <f t="shared" si="2"/>
        <v>0</v>
      </c>
      <c r="K16" s="42">
        <f t="shared" si="3"/>
        <v>0</v>
      </c>
      <c r="L16" s="42">
        <f t="shared" si="4"/>
        <v>1</v>
      </c>
      <c r="M16" s="42">
        <f t="shared" si="5"/>
        <v>1</v>
      </c>
      <c r="N16" s="42">
        <f t="shared" si="6"/>
        <v>0</v>
      </c>
      <c r="O16" s="42">
        <f t="shared" si="7"/>
        <v>1</v>
      </c>
      <c r="P16" s="42">
        <f t="shared" si="8"/>
        <v>1</v>
      </c>
      <c r="Q16" s="64">
        <v>0</v>
      </c>
      <c r="R16" s="46">
        <v>300</v>
      </c>
      <c r="S16" s="46">
        <v>0</v>
      </c>
      <c r="T16" s="46">
        <v>0</v>
      </c>
      <c r="U16" s="47">
        <v>0</v>
      </c>
      <c r="V16" s="47">
        <v>0</v>
      </c>
      <c r="W16" s="46" t="s">
        <v>807</v>
      </c>
      <c r="X16" s="64"/>
      <c r="Y16" s="46" t="str">
        <f t="shared" si="9"/>
        <v>jinchan</v>
      </c>
    </row>
    <row r="17" ht="18" hidden="1" customHeight="1" spans="1:25">
      <c r="A17" s="51">
        <v>212</v>
      </c>
      <c r="B17" s="50" t="str">
        <f t="shared" si="0"/>
        <v>track_212</v>
      </c>
      <c r="C17" s="46">
        <v>43</v>
      </c>
      <c r="E17" s="46">
        <v>4</v>
      </c>
      <c r="F17" s="46">
        <v>2</v>
      </c>
      <c r="I17" s="46">
        <f t="shared" si="1"/>
        <v>6</v>
      </c>
      <c r="J17" s="42">
        <f t="shared" si="2"/>
        <v>0</v>
      </c>
      <c r="K17" s="42">
        <f t="shared" si="3"/>
        <v>0</v>
      </c>
      <c r="L17" s="42">
        <f t="shared" si="4"/>
        <v>1</v>
      </c>
      <c r="M17" s="42">
        <f t="shared" si="5"/>
        <v>1</v>
      </c>
      <c r="N17" s="42">
        <f t="shared" si="6"/>
        <v>0</v>
      </c>
      <c r="O17" s="42">
        <f t="shared" si="7"/>
        <v>1</v>
      </c>
      <c r="P17" s="42">
        <f t="shared" si="8"/>
        <v>1</v>
      </c>
      <c r="Q17" s="64">
        <v>0</v>
      </c>
      <c r="R17" s="46">
        <v>300</v>
      </c>
      <c r="S17" s="46">
        <v>0</v>
      </c>
      <c r="T17" s="46">
        <v>0</v>
      </c>
      <c r="U17" s="47">
        <v>0</v>
      </c>
      <c r="V17" s="47">
        <v>0</v>
      </c>
      <c r="W17" s="46" t="s">
        <v>808</v>
      </c>
      <c r="X17" s="64"/>
      <c r="Y17" s="46" t="str">
        <f t="shared" si="9"/>
        <v>jinchan</v>
      </c>
    </row>
    <row r="18" ht="18" hidden="1" customHeight="1" spans="1:25">
      <c r="A18" s="51">
        <v>213</v>
      </c>
      <c r="B18" s="50" t="str">
        <f t="shared" si="0"/>
        <v>track_213</v>
      </c>
      <c r="C18" s="46">
        <v>36</v>
      </c>
      <c r="E18" s="46">
        <v>2</v>
      </c>
      <c r="F18" s="46">
        <v>4</v>
      </c>
      <c r="I18" s="46">
        <f t="shared" si="1"/>
        <v>6</v>
      </c>
      <c r="J18" s="42">
        <f t="shared" si="2"/>
        <v>0</v>
      </c>
      <c r="K18" s="42">
        <f t="shared" si="3"/>
        <v>0</v>
      </c>
      <c r="L18" s="42">
        <f t="shared" si="4"/>
        <v>0</v>
      </c>
      <c r="M18" s="42">
        <f t="shared" si="5"/>
        <v>1</v>
      </c>
      <c r="N18" s="42">
        <f t="shared" si="6"/>
        <v>0</v>
      </c>
      <c r="O18" s="42">
        <f t="shared" si="7"/>
        <v>0</v>
      </c>
      <c r="P18" s="42">
        <f t="shared" si="8"/>
        <v>1</v>
      </c>
      <c r="Q18" s="64">
        <v>0</v>
      </c>
      <c r="R18" s="46">
        <v>300</v>
      </c>
      <c r="S18" s="46">
        <v>0</v>
      </c>
      <c r="T18" s="46">
        <v>0</v>
      </c>
      <c r="U18" s="47">
        <v>0</v>
      </c>
      <c r="V18" s="47">
        <v>0</v>
      </c>
      <c r="W18" s="46" t="s">
        <v>809</v>
      </c>
      <c r="X18" s="64"/>
      <c r="Y18" s="46" t="str">
        <f t="shared" si="9"/>
        <v>huojiansha</v>
      </c>
    </row>
    <row r="19" ht="18" hidden="1" customHeight="1" spans="1:25">
      <c r="A19" s="51">
        <v>214</v>
      </c>
      <c r="B19" s="50" t="str">
        <f t="shared" si="0"/>
        <v>track_214</v>
      </c>
      <c r="C19" s="46">
        <v>36</v>
      </c>
      <c r="E19" s="46">
        <v>4</v>
      </c>
      <c r="F19" s="46">
        <v>2</v>
      </c>
      <c r="I19" s="46">
        <f t="shared" si="1"/>
        <v>6</v>
      </c>
      <c r="J19" s="42">
        <f t="shared" si="2"/>
        <v>0</v>
      </c>
      <c r="K19" s="42">
        <f t="shared" si="3"/>
        <v>0</v>
      </c>
      <c r="L19" s="42">
        <f t="shared" si="4"/>
        <v>0</v>
      </c>
      <c r="M19" s="42">
        <f t="shared" si="5"/>
        <v>1</v>
      </c>
      <c r="N19" s="42">
        <f t="shared" si="6"/>
        <v>0</v>
      </c>
      <c r="O19" s="42">
        <f t="shared" si="7"/>
        <v>0</v>
      </c>
      <c r="P19" s="42">
        <f t="shared" si="8"/>
        <v>1</v>
      </c>
      <c r="Q19" s="64">
        <v>0</v>
      </c>
      <c r="R19" s="46">
        <v>300</v>
      </c>
      <c r="S19" s="46">
        <v>0</v>
      </c>
      <c r="T19" s="46">
        <v>0</v>
      </c>
      <c r="U19" s="47">
        <v>0</v>
      </c>
      <c r="V19" s="47">
        <v>0</v>
      </c>
      <c r="W19" s="46" t="s">
        <v>810</v>
      </c>
      <c r="X19" s="64"/>
      <c r="Y19" s="46" t="str">
        <f t="shared" si="9"/>
        <v>huojiansha</v>
      </c>
    </row>
    <row r="20" ht="18" hidden="1" customHeight="1" spans="1:25">
      <c r="A20" s="51">
        <v>215</v>
      </c>
      <c r="B20" s="50" t="str">
        <f t="shared" si="0"/>
        <v>track_215</v>
      </c>
      <c r="C20" s="46">
        <v>35</v>
      </c>
      <c r="E20" s="46">
        <v>4</v>
      </c>
      <c r="F20" s="46">
        <v>2</v>
      </c>
      <c r="I20" s="46">
        <f t="shared" si="1"/>
        <v>6</v>
      </c>
      <c r="J20" s="42">
        <f t="shared" si="2"/>
        <v>0</v>
      </c>
      <c r="K20" s="42">
        <f t="shared" si="3"/>
        <v>0</v>
      </c>
      <c r="L20" s="42">
        <f t="shared" si="4"/>
        <v>1</v>
      </c>
      <c r="M20" s="42">
        <f t="shared" si="5"/>
        <v>0</v>
      </c>
      <c r="N20" s="42">
        <f t="shared" si="6"/>
        <v>0</v>
      </c>
      <c r="O20" s="42">
        <f t="shared" si="7"/>
        <v>0</v>
      </c>
      <c r="P20" s="42">
        <f t="shared" si="8"/>
        <v>0</v>
      </c>
      <c r="Q20" s="64">
        <v>0</v>
      </c>
      <c r="R20" s="46">
        <v>300</v>
      </c>
      <c r="S20" s="46">
        <v>0</v>
      </c>
      <c r="T20" s="46">
        <v>0</v>
      </c>
      <c r="U20" s="47">
        <v>0</v>
      </c>
      <c r="V20" s="47">
        <v>0</v>
      </c>
      <c r="W20" s="46" t="s">
        <v>811</v>
      </c>
      <c r="X20" s="64"/>
      <c r="Y20" s="46" t="str">
        <f t="shared" si="9"/>
        <v>youlingchuan</v>
      </c>
    </row>
    <row r="21" ht="18" hidden="1" customHeight="1" spans="1:25">
      <c r="A21" s="51">
        <v>216</v>
      </c>
      <c r="B21" s="50" t="str">
        <f t="shared" si="0"/>
        <v>track_216</v>
      </c>
      <c r="C21" s="46">
        <v>35</v>
      </c>
      <c r="E21" s="46">
        <v>4</v>
      </c>
      <c r="F21" s="46">
        <v>2</v>
      </c>
      <c r="I21" s="46">
        <f t="shared" si="1"/>
        <v>6</v>
      </c>
      <c r="J21" s="42">
        <f t="shared" si="2"/>
        <v>0</v>
      </c>
      <c r="K21" s="42">
        <f t="shared" si="3"/>
        <v>0</v>
      </c>
      <c r="L21" s="42">
        <f t="shared" si="4"/>
        <v>1</v>
      </c>
      <c r="M21" s="42">
        <f t="shared" si="5"/>
        <v>0</v>
      </c>
      <c r="N21" s="42">
        <f t="shared" si="6"/>
        <v>0</v>
      </c>
      <c r="O21" s="42">
        <f t="shared" si="7"/>
        <v>0</v>
      </c>
      <c r="P21" s="42">
        <f t="shared" si="8"/>
        <v>0</v>
      </c>
      <c r="Q21" s="64">
        <v>0</v>
      </c>
      <c r="R21" s="46">
        <v>300</v>
      </c>
      <c r="S21" s="46">
        <v>0</v>
      </c>
      <c r="T21" s="46">
        <v>0</v>
      </c>
      <c r="U21" s="47">
        <v>0</v>
      </c>
      <c r="V21" s="47">
        <v>0</v>
      </c>
      <c r="W21" s="46" t="s">
        <v>812</v>
      </c>
      <c r="X21" s="64"/>
      <c r="Y21" s="46" t="str">
        <f t="shared" si="9"/>
        <v>youlingchuan</v>
      </c>
    </row>
    <row r="22" ht="18" hidden="1" customHeight="1" spans="1:25">
      <c r="A22" s="51">
        <v>217</v>
      </c>
      <c r="B22" s="50" t="str">
        <f t="shared" si="0"/>
        <v>track_217</v>
      </c>
      <c r="C22" s="46">
        <v>35</v>
      </c>
      <c r="E22" s="46">
        <v>4</v>
      </c>
      <c r="F22" s="46">
        <v>2</v>
      </c>
      <c r="I22" s="46">
        <f t="shared" si="1"/>
        <v>6</v>
      </c>
      <c r="J22" s="42">
        <f t="shared" si="2"/>
        <v>0</v>
      </c>
      <c r="K22" s="42">
        <f t="shared" si="3"/>
        <v>0</v>
      </c>
      <c r="L22" s="42">
        <f t="shared" si="4"/>
        <v>1</v>
      </c>
      <c r="M22" s="42">
        <f t="shared" si="5"/>
        <v>0</v>
      </c>
      <c r="N22" s="42">
        <f t="shared" si="6"/>
        <v>0</v>
      </c>
      <c r="O22" s="42">
        <f t="shared" si="7"/>
        <v>0</v>
      </c>
      <c r="P22" s="42">
        <f t="shared" si="8"/>
        <v>0</v>
      </c>
      <c r="Q22" s="64">
        <v>0</v>
      </c>
      <c r="R22" s="46">
        <v>300</v>
      </c>
      <c r="S22" s="46">
        <v>0</v>
      </c>
      <c r="T22" s="46">
        <v>0</v>
      </c>
      <c r="U22" s="47">
        <v>0</v>
      </c>
      <c r="V22" s="47">
        <v>0</v>
      </c>
      <c r="W22" s="46" t="s">
        <v>813</v>
      </c>
      <c r="X22" s="64"/>
      <c r="Y22" s="46" t="str">
        <f t="shared" si="9"/>
        <v>youlingchuan</v>
      </c>
    </row>
    <row r="23" ht="18" hidden="1" customHeight="1" spans="1:25">
      <c r="A23" s="51">
        <v>218</v>
      </c>
      <c r="B23" s="50" t="str">
        <f t="shared" si="0"/>
        <v>track_218</v>
      </c>
      <c r="C23" s="46">
        <v>35</v>
      </c>
      <c r="E23" s="46">
        <v>4</v>
      </c>
      <c r="F23" s="46">
        <v>2</v>
      </c>
      <c r="I23" s="46">
        <f t="shared" si="1"/>
        <v>6</v>
      </c>
      <c r="J23" s="42">
        <f t="shared" si="2"/>
        <v>0</v>
      </c>
      <c r="K23" s="42">
        <f t="shared" si="3"/>
        <v>0</v>
      </c>
      <c r="L23" s="42">
        <f t="shared" si="4"/>
        <v>1</v>
      </c>
      <c r="M23" s="42">
        <f t="shared" si="5"/>
        <v>0</v>
      </c>
      <c r="N23" s="42">
        <f t="shared" si="6"/>
        <v>0</v>
      </c>
      <c r="O23" s="42">
        <f t="shared" si="7"/>
        <v>0</v>
      </c>
      <c r="P23" s="42">
        <f t="shared" si="8"/>
        <v>0</v>
      </c>
      <c r="Q23" s="64">
        <v>0</v>
      </c>
      <c r="R23" s="46">
        <v>300</v>
      </c>
      <c r="S23" s="46">
        <v>0</v>
      </c>
      <c r="T23" s="46">
        <v>0</v>
      </c>
      <c r="U23" s="47">
        <v>0</v>
      </c>
      <c r="V23" s="47">
        <v>0</v>
      </c>
      <c r="W23" s="46" t="s">
        <v>814</v>
      </c>
      <c r="X23" s="64"/>
      <c r="Y23" s="46" t="str">
        <f t="shared" si="9"/>
        <v>youlingchuan</v>
      </c>
    </row>
    <row r="24" s="42" customFormat="1" ht="18" hidden="1" customHeight="1" spans="1:25">
      <c r="A24" s="42">
        <v>219</v>
      </c>
      <c r="B24" s="53" t="str">
        <f t="shared" si="0"/>
        <v>track_219</v>
      </c>
      <c r="C24" s="42">
        <v>61</v>
      </c>
      <c r="E24" s="42">
        <v>2</v>
      </c>
      <c r="F24" s="42">
        <v>4</v>
      </c>
      <c r="I24" s="42">
        <f t="shared" si="1"/>
        <v>6</v>
      </c>
      <c r="J24" s="42">
        <f t="shared" si="2"/>
        <v>0</v>
      </c>
      <c r="K24" s="42">
        <f t="shared" si="3"/>
        <v>1</v>
      </c>
      <c r="L24" s="42">
        <f t="shared" si="4"/>
        <v>0</v>
      </c>
      <c r="M24" s="42">
        <f t="shared" si="5"/>
        <v>1</v>
      </c>
      <c r="N24" s="42">
        <f t="shared" si="6"/>
        <v>0</v>
      </c>
      <c r="O24" s="42">
        <f t="shared" si="7"/>
        <v>1</v>
      </c>
      <c r="P24" s="42">
        <f t="shared" si="8"/>
        <v>1</v>
      </c>
      <c r="Q24" s="67">
        <v>0</v>
      </c>
      <c r="R24" s="42">
        <v>300</v>
      </c>
      <c r="S24" s="42">
        <v>0</v>
      </c>
      <c r="T24" s="42">
        <v>0</v>
      </c>
      <c r="U24" s="68">
        <v>0</v>
      </c>
      <c r="V24" s="68">
        <v>0</v>
      </c>
      <c r="W24" s="42" t="s">
        <v>815</v>
      </c>
      <c r="X24" s="67"/>
      <c r="Y24" s="42" t="str">
        <f t="shared" si="9"/>
        <v>shihunsha</v>
      </c>
    </row>
    <row r="25" s="42" customFormat="1" ht="18" hidden="1" customHeight="1" spans="1:25">
      <c r="A25" s="42">
        <v>220</v>
      </c>
      <c r="B25" s="53" t="str">
        <f t="shared" si="0"/>
        <v>track_220</v>
      </c>
      <c r="C25" s="42">
        <v>61</v>
      </c>
      <c r="E25" s="42">
        <v>4</v>
      </c>
      <c r="F25" s="42">
        <v>2</v>
      </c>
      <c r="I25" s="42">
        <f t="shared" si="1"/>
        <v>6</v>
      </c>
      <c r="J25" s="42">
        <f t="shared" si="2"/>
        <v>0</v>
      </c>
      <c r="K25" s="42">
        <f t="shared" si="3"/>
        <v>1</v>
      </c>
      <c r="L25" s="42">
        <f t="shared" si="4"/>
        <v>0</v>
      </c>
      <c r="M25" s="42">
        <f t="shared" si="5"/>
        <v>1</v>
      </c>
      <c r="N25" s="42">
        <f t="shared" si="6"/>
        <v>0</v>
      </c>
      <c r="O25" s="42">
        <f t="shared" si="7"/>
        <v>1</v>
      </c>
      <c r="P25" s="42">
        <f t="shared" si="8"/>
        <v>1</v>
      </c>
      <c r="Q25" s="67">
        <v>0</v>
      </c>
      <c r="R25" s="42">
        <v>300</v>
      </c>
      <c r="S25" s="42">
        <v>0</v>
      </c>
      <c r="T25" s="42">
        <v>0</v>
      </c>
      <c r="U25" s="68">
        <v>0</v>
      </c>
      <c r="V25" s="68">
        <v>0</v>
      </c>
      <c r="W25" s="42" t="s">
        <v>816</v>
      </c>
      <c r="X25" s="67"/>
      <c r="Y25" s="42" t="str">
        <f t="shared" si="9"/>
        <v>shihunsha</v>
      </c>
    </row>
    <row r="26" s="42" customFormat="1" ht="18" hidden="1" customHeight="1" spans="1:25">
      <c r="A26" s="42">
        <v>221</v>
      </c>
      <c r="B26" s="54" t="str">
        <f t="shared" si="0"/>
        <v>track_221</v>
      </c>
      <c r="C26" s="55">
        <v>67</v>
      </c>
      <c r="E26" s="42">
        <v>2</v>
      </c>
      <c r="F26" s="42">
        <v>4</v>
      </c>
      <c r="I26" s="46">
        <f t="shared" si="1"/>
        <v>6</v>
      </c>
      <c r="J26" s="42">
        <f t="shared" si="2"/>
        <v>0</v>
      </c>
      <c r="K26" s="42">
        <f t="shared" si="3"/>
        <v>0</v>
      </c>
      <c r="L26" s="42">
        <f t="shared" si="4"/>
        <v>1</v>
      </c>
      <c r="M26" s="42">
        <f t="shared" si="5"/>
        <v>0</v>
      </c>
      <c r="N26" s="42">
        <f t="shared" si="6"/>
        <v>0</v>
      </c>
      <c r="O26" s="42">
        <f t="shared" si="7"/>
        <v>1</v>
      </c>
      <c r="P26" s="42">
        <f t="shared" si="8"/>
        <v>0</v>
      </c>
      <c r="Q26" s="67">
        <v>0</v>
      </c>
      <c r="R26" s="42">
        <v>300</v>
      </c>
      <c r="S26" s="42">
        <v>0</v>
      </c>
      <c r="T26" s="42">
        <v>0</v>
      </c>
      <c r="U26" s="68">
        <v>0</v>
      </c>
      <c r="V26" s="68">
        <v>0</v>
      </c>
      <c r="W26" s="42" t="s">
        <v>817</v>
      </c>
      <c r="X26" s="67"/>
      <c r="Y26" s="42" t="str">
        <f t="shared" si="9"/>
        <v>fantianyin</v>
      </c>
    </row>
    <row r="27" s="42" customFormat="1" ht="18" hidden="1" customHeight="1" spans="1:25">
      <c r="A27" s="42">
        <v>222</v>
      </c>
      <c r="B27" s="54" t="str">
        <f t="shared" si="0"/>
        <v>track_222</v>
      </c>
      <c r="C27" s="55">
        <v>67</v>
      </c>
      <c r="E27" s="42">
        <v>4</v>
      </c>
      <c r="F27" s="42">
        <v>2</v>
      </c>
      <c r="I27" s="42">
        <f t="shared" si="1"/>
        <v>6</v>
      </c>
      <c r="J27" s="42">
        <f t="shared" si="2"/>
        <v>0</v>
      </c>
      <c r="K27" s="42">
        <f t="shared" si="3"/>
        <v>0</v>
      </c>
      <c r="L27" s="42">
        <f t="shared" si="4"/>
        <v>1</v>
      </c>
      <c r="M27" s="42">
        <f t="shared" si="5"/>
        <v>0</v>
      </c>
      <c r="N27" s="42">
        <f t="shared" si="6"/>
        <v>0</v>
      </c>
      <c r="O27" s="42">
        <f t="shared" si="7"/>
        <v>1</v>
      </c>
      <c r="P27" s="42">
        <f t="shared" si="8"/>
        <v>0</v>
      </c>
      <c r="Q27" s="67">
        <v>0</v>
      </c>
      <c r="R27" s="42">
        <v>300</v>
      </c>
      <c r="S27" s="42">
        <v>0</v>
      </c>
      <c r="T27" s="42">
        <v>0</v>
      </c>
      <c r="U27" s="68">
        <v>0</v>
      </c>
      <c r="V27" s="68">
        <v>0</v>
      </c>
      <c r="W27" s="42" t="s">
        <v>818</v>
      </c>
      <c r="X27" s="67"/>
      <c r="Y27" s="42" t="str">
        <f t="shared" si="9"/>
        <v>fantianyin</v>
      </c>
    </row>
    <row r="28" ht="18" hidden="1" customHeight="1" spans="1:25">
      <c r="A28" s="42">
        <v>223</v>
      </c>
      <c r="B28" s="50" t="str">
        <f t="shared" si="0"/>
        <v>track_223</v>
      </c>
      <c r="C28" s="46">
        <v>64</v>
      </c>
      <c r="E28" s="46">
        <v>2</v>
      </c>
      <c r="F28" s="46">
        <v>4</v>
      </c>
      <c r="I28" s="42">
        <f t="shared" si="1"/>
        <v>6</v>
      </c>
      <c r="J28" s="58">
        <f t="shared" si="2"/>
        <v>0</v>
      </c>
      <c r="K28" s="58">
        <f t="shared" si="3"/>
        <v>0</v>
      </c>
      <c r="L28" s="58">
        <f t="shared" si="4"/>
        <v>0</v>
      </c>
      <c r="M28" s="58">
        <f t="shared" si="5"/>
        <v>1</v>
      </c>
      <c r="N28" s="58">
        <f t="shared" si="6"/>
        <v>0</v>
      </c>
      <c r="O28" s="58">
        <f t="shared" si="7"/>
        <v>1</v>
      </c>
      <c r="P28" s="58">
        <f t="shared" si="8"/>
        <v>0</v>
      </c>
      <c r="Q28" s="64">
        <v>0</v>
      </c>
      <c r="R28" s="46">
        <v>300</v>
      </c>
      <c r="S28" s="46">
        <v>0</v>
      </c>
      <c r="T28" s="46">
        <v>0</v>
      </c>
      <c r="U28" s="47">
        <v>0</v>
      </c>
      <c r="V28" s="47">
        <v>0</v>
      </c>
      <c r="W28" s="46" t="s">
        <v>809</v>
      </c>
      <c r="X28" s="64"/>
      <c r="Y28" s="46" t="str">
        <f t="shared" si="9"/>
        <v>fenghuang</v>
      </c>
    </row>
    <row r="29" ht="18" hidden="1" customHeight="1" spans="1:25">
      <c r="A29" s="42">
        <v>224</v>
      </c>
      <c r="B29" s="50" t="str">
        <f t="shared" si="0"/>
        <v>track_224</v>
      </c>
      <c r="C29" s="46">
        <v>64</v>
      </c>
      <c r="E29" s="46">
        <v>4</v>
      </c>
      <c r="F29" s="46">
        <v>2</v>
      </c>
      <c r="I29" s="46">
        <f t="shared" si="1"/>
        <v>6</v>
      </c>
      <c r="J29" s="58">
        <f t="shared" si="2"/>
        <v>0</v>
      </c>
      <c r="K29" s="58">
        <f t="shared" si="3"/>
        <v>0</v>
      </c>
      <c r="L29" s="58">
        <f t="shared" si="4"/>
        <v>0</v>
      </c>
      <c r="M29" s="58">
        <f t="shared" si="5"/>
        <v>1</v>
      </c>
      <c r="N29" s="58">
        <f t="shared" si="6"/>
        <v>0</v>
      </c>
      <c r="O29" s="58">
        <f t="shared" si="7"/>
        <v>1</v>
      </c>
      <c r="P29" s="58">
        <f t="shared" si="8"/>
        <v>0</v>
      </c>
      <c r="Q29" s="64">
        <v>0</v>
      </c>
      <c r="R29" s="46">
        <v>300</v>
      </c>
      <c r="S29" s="46">
        <v>0</v>
      </c>
      <c r="T29" s="46">
        <v>0</v>
      </c>
      <c r="U29" s="47">
        <v>0</v>
      </c>
      <c r="V29" s="47">
        <v>0</v>
      </c>
      <c r="W29" s="46" t="s">
        <v>810</v>
      </c>
      <c r="X29" s="64"/>
      <c r="Y29" s="46" t="str">
        <f t="shared" si="9"/>
        <v>fenghuang</v>
      </c>
    </row>
    <row r="30" ht="18" hidden="1" customHeight="1" spans="1:25">
      <c r="A30" s="42">
        <v>225</v>
      </c>
      <c r="B30" s="54" t="str">
        <f t="shared" si="0"/>
        <v>track_225</v>
      </c>
      <c r="C30" s="55">
        <v>65</v>
      </c>
      <c r="E30" s="46">
        <v>2</v>
      </c>
      <c r="F30" s="46">
        <v>4</v>
      </c>
      <c r="I30" s="42">
        <f t="shared" si="1"/>
        <v>6</v>
      </c>
      <c r="J30" s="58">
        <f t="shared" si="2"/>
        <v>0</v>
      </c>
      <c r="K30" s="58">
        <f t="shared" si="3"/>
        <v>0</v>
      </c>
      <c r="L30" s="58">
        <f t="shared" si="4"/>
        <v>0</v>
      </c>
      <c r="M30" s="58">
        <f t="shared" si="5"/>
        <v>1</v>
      </c>
      <c r="N30" s="58">
        <f t="shared" si="6"/>
        <v>0</v>
      </c>
      <c r="O30" s="58">
        <f t="shared" si="7"/>
        <v>0</v>
      </c>
      <c r="P30" s="58">
        <f t="shared" si="8"/>
        <v>1</v>
      </c>
      <c r="Q30" s="64">
        <v>0</v>
      </c>
      <c r="R30" s="46">
        <v>300</v>
      </c>
      <c r="S30" s="46">
        <v>0</v>
      </c>
      <c r="T30" s="46">
        <v>0</v>
      </c>
      <c r="U30" s="47">
        <v>0</v>
      </c>
      <c r="V30" s="47">
        <v>0</v>
      </c>
      <c r="W30" s="46" t="s">
        <v>809</v>
      </c>
      <c r="X30" s="64"/>
      <c r="Y30" s="46" t="str">
        <f t="shared" si="9"/>
        <v>wulingzhu</v>
      </c>
    </row>
    <row r="31" ht="18" hidden="1" customHeight="1" spans="1:25">
      <c r="A31" s="42">
        <v>226</v>
      </c>
      <c r="B31" s="54" t="str">
        <f t="shared" si="0"/>
        <v>track_226</v>
      </c>
      <c r="C31" s="55">
        <v>65</v>
      </c>
      <c r="E31" s="46">
        <v>4</v>
      </c>
      <c r="F31" s="46">
        <v>2</v>
      </c>
      <c r="I31" s="42">
        <f t="shared" si="1"/>
        <v>6</v>
      </c>
      <c r="J31" s="58">
        <f t="shared" si="2"/>
        <v>0</v>
      </c>
      <c r="K31" s="58">
        <f t="shared" si="3"/>
        <v>0</v>
      </c>
      <c r="L31" s="58">
        <f t="shared" si="4"/>
        <v>0</v>
      </c>
      <c r="M31" s="58">
        <f t="shared" si="5"/>
        <v>1</v>
      </c>
      <c r="N31" s="58">
        <f t="shared" si="6"/>
        <v>0</v>
      </c>
      <c r="O31" s="58">
        <f t="shared" si="7"/>
        <v>0</v>
      </c>
      <c r="P31" s="58">
        <f t="shared" si="8"/>
        <v>1</v>
      </c>
      <c r="Q31" s="64">
        <v>0</v>
      </c>
      <c r="R31" s="46">
        <v>300</v>
      </c>
      <c r="S31" s="46">
        <v>0</v>
      </c>
      <c r="T31" s="46">
        <v>0</v>
      </c>
      <c r="U31" s="47">
        <v>0</v>
      </c>
      <c r="V31" s="47">
        <v>0</v>
      </c>
      <c r="W31" s="46" t="s">
        <v>810</v>
      </c>
      <c r="X31" s="64"/>
      <c r="Y31" s="46" t="str">
        <f t="shared" si="9"/>
        <v>wulingzhu</v>
      </c>
    </row>
    <row r="32" s="42" customFormat="1" ht="18" hidden="1" customHeight="1" spans="1:25">
      <c r="A32" s="42">
        <v>227</v>
      </c>
      <c r="B32" s="54" t="str">
        <f t="shared" si="0"/>
        <v>track_227</v>
      </c>
      <c r="C32" s="55">
        <v>66</v>
      </c>
      <c r="E32" s="42">
        <v>4</v>
      </c>
      <c r="F32" s="42">
        <v>2</v>
      </c>
      <c r="I32" s="46">
        <f t="shared" si="1"/>
        <v>6</v>
      </c>
      <c r="J32" s="42">
        <f t="shared" si="2"/>
        <v>0</v>
      </c>
      <c r="K32" s="42">
        <f t="shared" si="3"/>
        <v>0</v>
      </c>
      <c r="L32" s="42">
        <f t="shared" si="4"/>
        <v>0</v>
      </c>
      <c r="M32" s="42">
        <f t="shared" si="5"/>
        <v>1</v>
      </c>
      <c r="N32" s="42">
        <f t="shared" si="6"/>
        <v>0</v>
      </c>
      <c r="O32" s="42">
        <f t="shared" si="7"/>
        <v>0</v>
      </c>
      <c r="P32" s="42">
        <f t="shared" si="8"/>
        <v>1</v>
      </c>
      <c r="Q32" s="67">
        <v>0</v>
      </c>
      <c r="R32" s="42">
        <v>300</v>
      </c>
      <c r="S32" s="42">
        <v>0</v>
      </c>
      <c r="T32" s="42">
        <v>0</v>
      </c>
      <c r="U32" s="68">
        <v>0</v>
      </c>
      <c r="V32" s="68">
        <v>0</v>
      </c>
      <c r="W32" s="42" t="s">
        <v>817</v>
      </c>
      <c r="X32" s="67"/>
      <c r="Y32" s="42" t="str">
        <f t="shared" si="9"/>
        <v>dawangwuzei</v>
      </c>
    </row>
    <row r="33" s="42" customFormat="1" ht="18" hidden="1" customHeight="1" spans="1:25">
      <c r="A33" s="42">
        <v>228</v>
      </c>
      <c r="B33" s="54" t="str">
        <f t="shared" si="0"/>
        <v>track_228</v>
      </c>
      <c r="C33" s="55">
        <v>66</v>
      </c>
      <c r="E33" s="42">
        <v>2</v>
      </c>
      <c r="F33" s="42">
        <v>4</v>
      </c>
      <c r="I33" s="42">
        <f t="shared" si="1"/>
        <v>6</v>
      </c>
      <c r="J33" s="42">
        <f t="shared" si="2"/>
        <v>0</v>
      </c>
      <c r="K33" s="42">
        <f t="shared" si="3"/>
        <v>0</v>
      </c>
      <c r="L33" s="42">
        <f t="shared" si="4"/>
        <v>0</v>
      </c>
      <c r="M33" s="42">
        <f t="shared" si="5"/>
        <v>1</v>
      </c>
      <c r="N33" s="42">
        <f t="shared" si="6"/>
        <v>0</v>
      </c>
      <c r="O33" s="42">
        <f t="shared" si="7"/>
        <v>0</v>
      </c>
      <c r="P33" s="42">
        <f t="shared" si="8"/>
        <v>1</v>
      </c>
      <c r="Q33" s="67">
        <v>0</v>
      </c>
      <c r="R33" s="42">
        <v>300</v>
      </c>
      <c r="S33" s="42">
        <v>0</v>
      </c>
      <c r="T33" s="42">
        <v>0</v>
      </c>
      <c r="U33" s="68">
        <v>0</v>
      </c>
      <c r="V33" s="68">
        <v>0</v>
      </c>
      <c r="W33" s="42" t="s">
        <v>818</v>
      </c>
      <c r="X33" s="67"/>
      <c r="Y33" s="42" t="str">
        <f t="shared" si="9"/>
        <v>dawangwuzei</v>
      </c>
    </row>
    <row r="34" s="42" customFormat="1" ht="18" hidden="1" customHeight="1" spans="1:25">
      <c r="A34" s="42">
        <v>229</v>
      </c>
      <c r="B34" s="54" t="str">
        <f t="shared" si="0"/>
        <v>track_229</v>
      </c>
      <c r="C34" s="55">
        <v>66</v>
      </c>
      <c r="E34" s="42">
        <v>1</v>
      </c>
      <c r="F34" s="42">
        <v>3</v>
      </c>
      <c r="I34" s="42">
        <f t="shared" si="1"/>
        <v>6</v>
      </c>
      <c r="J34" s="42">
        <f t="shared" si="2"/>
        <v>0</v>
      </c>
      <c r="K34" s="42">
        <f t="shared" si="3"/>
        <v>0</v>
      </c>
      <c r="L34" s="42">
        <f t="shared" si="4"/>
        <v>0</v>
      </c>
      <c r="M34" s="42">
        <f t="shared" si="5"/>
        <v>1</v>
      </c>
      <c r="N34" s="42">
        <f t="shared" si="6"/>
        <v>0</v>
      </c>
      <c r="O34" s="42">
        <f t="shared" si="7"/>
        <v>0</v>
      </c>
      <c r="P34" s="42">
        <f t="shared" si="8"/>
        <v>1</v>
      </c>
      <c r="Q34" s="67">
        <v>0</v>
      </c>
      <c r="R34" s="42">
        <v>300</v>
      </c>
      <c r="S34" s="42">
        <v>0</v>
      </c>
      <c r="T34" s="42">
        <v>0</v>
      </c>
      <c r="U34" s="68">
        <v>0</v>
      </c>
      <c r="V34" s="68">
        <v>0</v>
      </c>
      <c r="W34" s="42" t="s">
        <v>817</v>
      </c>
      <c r="X34" s="67"/>
      <c r="Y34" s="42" t="str">
        <f t="shared" si="9"/>
        <v>dawangwuzei</v>
      </c>
    </row>
    <row r="35" s="42" customFormat="1" ht="18" hidden="1" customHeight="1" spans="1:25">
      <c r="A35" s="42">
        <v>230</v>
      </c>
      <c r="B35" s="54" t="str">
        <f t="shared" si="0"/>
        <v>track_230</v>
      </c>
      <c r="C35" s="55">
        <v>66</v>
      </c>
      <c r="E35" s="42">
        <v>3</v>
      </c>
      <c r="F35" s="42">
        <v>1</v>
      </c>
      <c r="I35" s="46">
        <f t="shared" si="1"/>
        <v>6</v>
      </c>
      <c r="J35" s="42">
        <f t="shared" si="2"/>
        <v>0</v>
      </c>
      <c r="K35" s="42">
        <f t="shared" si="3"/>
        <v>0</v>
      </c>
      <c r="L35" s="42">
        <f t="shared" si="4"/>
        <v>0</v>
      </c>
      <c r="M35" s="42">
        <f t="shared" si="5"/>
        <v>1</v>
      </c>
      <c r="N35" s="42">
        <f t="shared" si="6"/>
        <v>0</v>
      </c>
      <c r="O35" s="42">
        <f t="shared" si="7"/>
        <v>0</v>
      </c>
      <c r="P35" s="42">
        <f t="shared" si="8"/>
        <v>1</v>
      </c>
      <c r="Q35" s="67">
        <v>0</v>
      </c>
      <c r="R35" s="42">
        <v>300</v>
      </c>
      <c r="S35" s="42">
        <v>0</v>
      </c>
      <c r="T35" s="42">
        <v>0</v>
      </c>
      <c r="U35" s="68">
        <v>0</v>
      </c>
      <c r="V35" s="68">
        <v>0</v>
      </c>
      <c r="W35" s="42" t="s">
        <v>818</v>
      </c>
      <c r="X35" s="67"/>
      <c r="Y35" s="42" t="str">
        <f t="shared" si="9"/>
        <v>dawangwuzei</v>
      </c>
    </row>
    <row r="36" s="42" customFormat="1" ht="18" hidden="1" customHeight="1" spans="1:25">
      <c r="A36" s="42">
        <v>231</v>
      </c>
      <c r="B36" s="54" t="str">
        <f t="shared" si="0"/>
        <v>track_231</v>
      </c>
      <c r="C36" s="55">
        <v>68</v>
      </c>
      <c r="E36" s="42">
        <v>2</v>
      </c>
      <c r="F36" s="42">
        <v>4</v>
      </c>
      <c r="I36" s="42">
        <f t="shared" si="1"/>
        <v>6</v>
      </c>
      <c r="J36" s="42">
        <f t="shared" si="2"/>
        <v>0</v>
      </c>
      <c r="K36" s="42">
        <f t="shared" si="3"/>
        <v>0</v>
      </c>
      <c r="L36" s="42">
        <f t="shared" si="4"/>
        <v>0</v>
      </c>
      <c r="M36" s="42">
        <f t="shared" si="5"/>
        <v>1</v>
      </c>
      <c r="N36" s="42">
        <f t="shared" si="6"/>
        <v>0</v>
      </c>
      <c r="O36" s="42">
        <f t="shared" si="7"/>
        <v>0</v>
      </c>
      <c r="P36" s="42">
        <f t="shared" si="8"/>
        <v>0</v>
      </c>
      <c r="Q36" s="67">
        <v>0</v>
      </c>
      <c r="R36" s="42">
        <v>300</v>
      </c>
      <c r="S36" s="42">
        <v>0</v>
      </c>
      <c r="T36" s="42">
        <v>0</v>
      </c>
      <c r="U36" s="68">
        <v>0</v>
      </c>
      <c r="V36" s="68">
        <v>0</v>
      </c>
      <c r="W36" s="42" t="s">
        <v>817</v>
      </c>
      <c r="X36" s="67"/>
      <c r="Y36" s="42" t="str">
        <f t="shared" si="9"/>
        <v>yinyangjing</v>
      </c>
    </row>
    <row r="37" s="42" customFormat="1" ht="18" hidden="1" customHeight="1" spans="1:25">
      <c r="A37" s="42">
        <v>232</v>
      </c>
      <c r="B37" s="54" t="str">
        <f t="shared" si="0"/>
        <v>track_232</v>
      </c>
      <c r="C37" s="55">
        <v>68</v>
      </c>
      <c r="E37" s="42">
        <v>4</v>
      </c>
      <c r="F37" s="42">
        <v>2</v>
      </c>
      <c r="I37" s="42">
        <f t="shared" si="1"/>
        <v>6</v>
      </c>
      <c r="J37" s="42">
        <f t="shared" si="2"/>
        <v>0</v>
      </c>
      <c r="K37" s="42">
        <f t="shared" si="3"/>
        <v>0</v>
      </c>
      <c r="L37" s="42">
        <f t="shared" si="4"/>
        <v>0</v>
      </c>
      <c r="M37" s="42">
        <f t="shared" si="5"/>
        <v>1</v>
      </c>
      <c r="N37" s="42">
        <f t="shared" si="6"/>
        <v>0</v>
      </c>
      <c r="O37" s="42">
        <f t="shared" si="7"/>
        <v>0</v>
      </c>
      <c r="P37" s="42">
        <f t="shared" si="8"/>
        <v>0</v>
      </c>
      <c r="Q37" s="67">
        <v>0</v>
      </c>
      <c r="R37" s="42">
        <v>300</v>
      </c>
      <c r="S37" s="42">
        <v>0</v>
      </c>
      <c r="T37" s="42">
        <v>0</v>
      </c>
      <c r="U37" s="68">
        <v>0</v>
      </c>
      <c r="V37" s="68">
        <v>0</v>
      </c>
      <c r="W37" s="42" t="s">
        <v>818</v>
      </c>
      <c r="X37" s="67"/>
      <c r="Y37" s="42" t="str">
        <f t="shared" si="9"/>
        <v>yinyangjing</v>
      </c>
    </row>
    <row r="38" s="42" customFormat="1" ht="18" hidden="1" customHeight="1" spans="1:25">
      <c r="A38" s="42">
        <v>233</v>
      </c>
      <c r="B38" s="54" t="str">
        <f t="shared" si="0"/>
        <v>track_233</v>
      </c>
      <c r="C38" s="55">
        <v>69</v>
      </c>
      <c r="E38" s="42">
        <v>2</v>
      </c>
      <c r="F38" s="42">
        <v>4</v>
      </c>
      <c r="I38" s="42">
        <f t="shared" ref="I38:I55" si="10">VLOOKUP(C38,AI:AK,3,0)</f>
        <v>6</v>
      </c>
      <c r="J38" s="42">
        <f t="shared" ref="J38:J69" si="11">VLOOKUP(C38,AI:AN,6,0)</f>
        <v>0</v>
      </c>
      <c r="K38" s="42">
        <f t="shared" ref="K38:K69" si="12">VLOOKUP(C38,AI:AO,7,0)</f>
        <v>0</v>
      </c>
      <c r="L38" s="42">
        <f t="shared" ref="L38:L55" si="13">VLOOKUP(C38,AI:AU,8,0)</f>
        <v>0</v>
      </c>
      <c r="M38" s="42">
        <f t="shared" ref="M38:M69" si="14">VLOOKUP(C38,AI:AQ,9,0)</f>
        <v>1</v>
      </c>
      <c r="N38" s="42">
        <f t="shared" ref="N38:N69" si="15">VLOOKUP(C38,AI:AR,10,0)</f>
        <v>0</v>
      </c>
      <c r="O38" s="42">
        <f t="shared" ref="O38:O69" si="16">VLOOKUP(C38,AI:AS,11,0)</f>
        <v>0</v>
      </c>
      <c r="P38" s="42">
        <f t="shared" ref="P38:P69" si="17">VLOOKUP(C38,AI:AT,12,0)</f>
        <v>1</v>
      </c>
      <c r="Q38" s="67">
        <v>0</v>
      </c>
      <c r="R38" s="42">
        <v>300</v>
      </c>
      <c r="S38" s="42">
        <v>0</v>
      </c>
      <c r="T38" s="42">
        <v>0</v>
      </c>
      <c r="U38" s="68">
        <v>0</v>
      </c>
      <c r="V38" s="68">
        <v>0</v>
      </c>
      <c r="W38" s="42" t="s">
        <v>817</v>
      </c>
      <c r="X38" s="67"/>
      <c r="Y38" s="42" t="str">
        <f t="shared" ref="Y38:Y69" si="18">VLOOKUP(C38,AI:AJ,2,0)</f>
        <v>wuseshenniu</v>
      </c>
    </row>
    <row r="39" s="42" customFormat="1" ht="18" hidden="1" customHeight="1" spans="1:25">
      <c r="A39" s="42">
        <v>234</v>
      </c>
      <c r="B39" s="54" t="str">
        <f t="shared" si="0"/>
        <v>track_234</v>
      </c>
      <c r="C39" s="55">
        <v>69</v>
      </c>
      <c r="E39" s="42">
        <v>4</v>
      </c>
      <c r="F39" s="42">
        <v>2</v>
      </c>
      <c r="I39" s="42">
        <f t="shared" si="10"/>
        <v>6</v>
      </c>
      <c r="J39" s="42">
        <f t="shared" si="11"/>
        <v>0</v>
      </c>
      <c r="K39" s="42">
        <f t="shared" si="12"/>
        <v>0</v>
      </c>
      <c r="L39" s="42">
        <f t="shared" si="13"/>
        <v>0</v>
      </c>
      <c r="M39" s="42">
        <f t="shared" si="14"/>
        <v>1</v>
      </c>
      <c r="N39" s="42">
        <f t="shared" si="15"/>
        <v>0</v>
      </c>
      <c r="O39" s="42">
        <f t="shared" si="16"/>
        <v>0</v>
      </c>
      <c r="P39" s="42">
        <f t="shared" si="17"/>
        <v>1</v>
      </c>
      <c r="Q39" s="67">
        <v>0</v>
      </c>
      <c r="R39" s="42">
        <v>300</v>
      </c>
      <c r="S39" s="42">
        <v>0</v>
      </c>
      <c r="T39" s="42">
        <v>0</v>
      </c>
      <c r="U39" s="68">
        <v>0</v>
      </c>
      <c r="V39" s="68">
        <v>0</v>
      </c>
      <c r="W39" s="42" t="s">
        <v>818</v>
      </c>
      <c r="X39" s="67"/>
      <c r="Y39" s="42" t="str">
        <f t="shared" si="18"/>
        <v>wuseshenniu</v>
      </c>
    </row>
    <row r="40" ht="18" hidden="1" customHeight="1" spans="1:25">
      <c r="A40" s="42">
        <v>235</v>
      </c>
      <c r="B40" s="54" t="str">
        <f t="shared" si="0"/>
        <v>track_235</v>
      </c>
      <c r="C40" s="55">
        <v>76</v>
      </c>
      <c r="E40" s="46">
        <v>2</v>
      </c>
      <c r="F40" s="46">
        <v>4</v>
      </c>
      <c r="I40" s="42">
        <f t="shared" si="10"/>
        <v>6</v>
      </c>
      <c r="J40" s="58">
        <f t="shared" si="11"/>
        <v>0</v>
      </c>
      <c r="K40" s="58">
        <f t="shared" si="12"/>
        <v>1</v>
      </c>
      <c r="L40" s="58">
        <f t="shared" si="13"/>
        <v>1</v>
      </c>
      <c r="M40" s="58">
        <f t="shared" si="14"/>
        <v>0</v>
      </c>
      <c r="N40" s="58">
        <f t="shared" si="15"/>
        <v>0</v>
      </c>
      <c r="O40" s="58">
        <f t="shared" si="16"/>
        <v>0</v>
      </c>
      <c r="P40" s="58">
        <f t="shared" si="17"/>
        <v>0</v>
      </c>
      <c r="Q40" s="64">
        <v>0</v>
      </c>
      <c r="R40" s="46">
        <v>300</v>
      </c>
      <c r="S40" s="46">
        <v>0</v>
      </c>
      <c r="T40" s="46">
        <v>0</v>
      </c>
      <c r="U40" s="47">
        <v>0</v>
      </c>
      <c r="V40" s="47">
        <v>0</v>
      </c>
      <c r="W40" s="46" t="s">
        <v>809</v>
      </c>
      <c r="X40" s="64"/>
      <c r="Y40" s="46" t="str">
        <f t="shared" si="18"/>
        <v>wulingzhu</v>
      </c>
    </row>
    <row r="41" ht="18" hidden="1" customHeight="1" spans="1:25">
      <c r="A41" s="42">
        <v>236</v>
      </c>
      <c r="B41" s="54" t="str">
        <f t="shared" si="0"/>
        <v>track_236</v>
      </c>
      <c r="C41" s="55">
        <v>76</v>
      </c>
      <c r="E41" s="46">
        <v>4</v>
      </c>
      <c r="F41" s="46">
        <v>2</v>
      </c>
      <c r="I41" s="42">
        <f t="shared" si="10"/>
        <v>6</v>
      </c>
      <c r="J41" s="58">
        <f t="shared" si="11"/>
        <v>0</v>
      </c>
      <c r="K41" s="58">
        <f t="shared" si="12"/>
        <v>1</v>
      </c>
      <c r="L41" s="58">
        <f t="shared" si="13"/>
        <v>1</v>
      </c>
      <c r="M41" s="58">
        <f t="shared" si="14"/>
        <v>0</v>
      </c>
      <c r="N41" s="58">
        <f t="shared" si="15"/>
        <v>0</v>
      </c>
      <c r="O41" s="58">
        <f t="shared" si="16"/>
        <v>0</v>
      </c>
      <c r="P41" s="58">
        <f t="shared" si="17"/>
        <v>0</v>
      </c>
      <c r="Q41" s="64">
        <v>0</v>
      </c>
      <c r="R41" s="46">
        <v>300</v>
      </c>
      <c r="S41" s="46">
        <v>0</v>
      </c>
      <c r="T41" s="46">
        <v>0</v>
      </c>
      <c r="U41" s="47">
        <v>0</v>
      </c>
      <c r="V41" s="47">
        <v>0</v>
      </c>
      <c r="W41" s="46" t="s">
        <v>810</v>
      </c>
      <c r="X41" s="64"/>
      <c r="Y41" s="46" t="str">
        <f t="shared" si="18"/>
        <v>wulingzhu</v>
      </c>
    </row>
    <row r="42" s="42" customFormat="1" ht="18" hidden="1" customHeight="1" spans="1:25">
      <c r="A42" s="42">
        <v>237</v>
      </c>
      <c r="B42" s="54" t="str">
        <f t="shared" si="0"/>
        <v>track_237</v>
      </c>
      <c r="C42" s="55">
        <v>77</v>
      </c>
      <c r="E42" s="42">
        <v>2</v>
      </c>
      <c r="F42" s="42">
        <v>4</v>
      </c>
      <c r="I42" s="42">
        <f t="shared" si="10"/>
        <v>6</v>
      </c>
      <c r="J42" s="42">
        <f t="shared" si="11"/>
        <v>0</v>
      </c>
      <c r="K42" s="42">
        <f t="shared" si="12"/>
        <v>1</v>
      </c>
      <c r="L42" s="42">
        <f t="shared" si="13"/>
        <v>1</v>
      </c>
      <c r="M42" s="42">
        <f t="shared" si="14"/>
        <v>0</v>
      </c>
      <c r="N42" s="42">
        <f t="shared" si="15"/>
        <v>0</v>
      </c>
      <c r="O42" s="42">
        <f t="shared" si="16"/>
        <v>0</v>
      </c>
      <c r="P42" s="42">
        <f t="shared" si="17"/>
        <v>0</v>
      </c>
      <c r="Q42" s="67">
        <v>0</v>
      </c>
      <c r="R42" s="42">
        <v>300</v>
      </c>
      <c r="S42" s="42">
        <v>0</v>
      </c>
      <c r="T42" s="42">
        <v>0</v>
      </c>
      <c r="U42" s="68">
        <v>0</v>
      </c>
      <c r="V42" s="68">
        <v>0</v>
      </c>
      <c r="W42" s="42" t="s">
        <v>817</v>
      </c>
      <c r="X42" s="67"/>
      <c r="Y42" s="42" t="str">
        <f t="shared" si="18"/>
        <v>wuseshenniu</v>
      </c>
    </row>
    <row r="43" s="42" customFormat="1" ht="18" hidden="1" customHeight="1" spans="1:25">
      <c r="A43" s="42">
        <v>238</v>
      </c>
      <c r="B43" s="54" t="str">
        <f t="shared" si="0"/>
        <v>track_238</v>
      </c>
      <c r="C43" s="55">
        <v>77</v>
      </c>
      <c r="E43" s="42">
        <v>4</v>
      </c>
      <c r="F43" s="42">
        <v>2</v>
      </c>
      <c r="I43" s="42">
        <f t="shared" si="10"/>
        <v>6</v>
      </c>
      <c r="J43" s="42">
        <f t="shared" si="11"/>
        <v>0</v>
      </c>
      <c r="K43" s="42">
        <f t="shared" si="12"/>
        <v>1</v>
      </c>
      <c r="L43" s="42">
        <f t="shared" si="13"/>
        <v>1</v>
      </c>
      <c r="M43" s="42">
        <f t="shared" si="14"/>
        <v>0</v>
      </c>
      <c r="N43" s="42">
        <f t="shared" si="15"/>
        <v>0</v>
      </c>
      <c r="O43" s="42">
        <f t="shared" si="16"/>
        <v>0</v>
      </c>
      <c r="P43" s="42">
        <f t="shared" si="17"/>
        <v>0</v>
      </c>
      <c r="Q43" s="67">
        <v>0</v>
      </c>
      <c r="R43" s="42">
        <v>300</v>
      </c>
      <c r="S43" s="42">
        <v>0</v>
      </c>
      <c r="T43" s="42">
        <v>0</v>
      </c>
      <c r="U43" s="68">
        <v>0</v>
      </c>
      <c r="V43" s="68">
        <v>0</v>
      </c>
      <c r="W43" s="42" t="s">
        <v>818</v>
      </c>
      <c r="X43" s="67"/>
      <c r="Y43" s="42" t="str">
        <f t="shared" si="18"/>
        <v>wuseshenniu</v>
      </c>
    </row>
    <row r="44" s="42" customFormat="1" ht="18" hidden="1" customHeight="1" spans="1:25">
      <c r="A44" s="55">
        <v>239</v>
      </c>
      <c r="B44" s="54" t="str">
        <f t="shared" si="0"/>
        <v>track_239</v>
      </c>
      <c r="C44" s="55">
        <v>79</v>
      </c>
      <c r="E44" s="42">
        <v>2</v>
      </c>
      <c r="F44" s="42">
        <v>4</v>
      </c>
      <c r="I44" s="42">
        <f t="shared" si="10"/>
        <v>6</v>
      </c>
      <c r="J44" s="42">
        <f t="shared" si="11"/>
        <v>0</v>
      </c>
      <c r="K44" s="42">
        <f t="shared" si="12"/>
        <v>0</v>
      </c>
      <c r="L44" s="42">
        <f t="shared" si="13"/>
        <v>0</v>
      </c>
      <c r="M44" s="42">
        <f t="shared" si="14"/>
        <v>1</v>
      </c>
      <c r="N44" s="42">
        <f t="shared" si="15"/>
        <v>0</v>
      </c>
      <c r="O44" s="42">
        <f t="shared" si="16"/>
        <v>0</v>
      </c>
      <c r="P44" s="42">
        <f t="shared" si="17"/>
        <v>1</v>
      </c>
      <c r="Q44" s="67">
        <v>0</v>
      </c>
      <c r="R44" s="42">
        <v>300</v>
      </c>
      <c r="S44" s="42">
        <v>0</v>
      </c>
      <c r="T44" s="42">
        <v>0</v>
      </c>
      <c r="U44" s="68">
        <v>0</v>
      </c>
      <c r="V44" s="68">
        <v>0</v>
      </c>
      <c r="W44" s="42" t="s">
        <v>817</v>
      </c>
      <c r="X44" s="67"/>
      <c r="Y44" s="42" t="str">
        <f t="shared" si="18"/>
        <v>kuiniugu</v>
      </c>
    </row>
    <row r="45" s="42" customFormat="1" ht="18" hidden="1" customHeight="1" spans="1:25">
      <c r="A45" s="55">
        <v>240</v>
      </c>
      <c r="B45" s="54" t="str">
        <f t="shared" si="0"/>
        <v>track_240</v>
      </c>
      <c r="C45" s="55">
        <v>79</v>
      </c>
      <c r="E45" s="42">
        <v>4</v>
      </c>
      <c r="F45" s="42">
        <v>2</v>
      </c>
      <c r="I45" s="42">
        <f t="shared" si="10"/>
        <v>6</v>
      </c>
      <c r="J45" s="42">
        <f t="shared" si="11"/>
        <v>0</v>
      </c>
      <c r="K45" s="42">
        <f t="shared" si="12"/>
        <v>0</v>
      </c>
      <c r="L45" s="42">
        <f t="shared" si="13"/>
        <v>0</v>
      </c>
      <c r="M45" s="42">
        <f t="shared" si="14"/>
        <v>1</v>
      </c>
      <c r="N45" s="42">
        <f t="shared" si="15"/>
        <v>0</v>
      </c>
      <c r="O45" s="42">
        <f t="shared" si="16"/>
        <v>0</v>
      </c>
      <c r="P45" s="42">
        <f t="shared" si="17"/>
        <v>1</v>
      </c>
      <c r="Q45" s="67">
        <v>0</v>
      </c>
      <c r="R45" s="42">
        <v>300</v>
      </c>
      <c r="S45" s="42">
        <v>0</v>
      </c>
      <c r="T45" s="42">
        <v>0</v>
      </c>
      <c r="U45" s="68">
        <v>0</v>
      </c>
      <c r="V45" s="68">
        <v>0</v>
      </c>
      <c r="W45" s="42" t="s">
        <v>818</v>
      </c>
      <c r="X45" s="67"/>
      <c r="Y45" s="42" t="str">
        <f t="shared" si="18"/>
        <v>kuiniugu</v>
      </c>
    </row>
    <row r="46" s="42" customFormat="1" ht="18" hidden="1" customHeight="1" spans="1:25">
      <c r="A46" s="55">
        <v>241</v>
      </c>
      <c r="B46" s="54" t="str">
        <f t="shared" si="0"/>
        <v>track_241</v>
      </c>
      <c r="C46" s="55">
        <v>80</v>
      </c>
      <c r="E46" s="42">
        <v>2</v>
      </c>
      <c r="F46" s="42">
        <v>4</v>
      </c>
      <c r="I46" s="42">
        <f t="shared" si="10"/>
        <v>6</v>
      </c>
      <c r="J46" s="42">
        <f t="shared" si="11"/>
        <v>0</v>
      </c>
      <c r="K46" s="42">
        <f t="shared" si="12"/>
        <v>0</v>
      </c>
      <c r="L46" s="42">
        <f t="shared" si="13"/>
        <v>0</v>
      </c>
      <c r="M46" s="42">
        <f t="shared" si="14"/>
        <v>0</v>
      </c>
      <c r="N46" s="42">
        <f t="shared" si="15"/>
        <v>0</v>
      </c>
      <c r="O46" s="42">
        <f t="shared" si="16"/>
        <v>1</v>
      </c>
      <c r="P46" s="42">
        <f t="shared" si="17"/>
        <v>1</v>
      </c>
      <c r="Q46" s="67">
        <v>0</v>
      </c>
      <c r="R46" s="42">
        <v>300</v>
      </c>
      <c r="S46" s="42">
        <v>0</v>
      </c>
      <c r="T46" s="42">
        <v>0</v>
      </c>
      <c r="U46" s="68">
        <v>0</v>
      </c>
      <c r="V46" s="68">
        <v>0</v>
      </c>
      <c r="W46" s="42" t="s">
        <v>817</v>
      </c>
      <c r="X46" s="67"/>
      <c r="Y46" s="42" t="str">
        <f t="shared" si="18"/>
        <v>zhuxianjian</v>
      </c>
    </row>
    <row r="47" s="42" customFormat="1" ht="18" hidden="1" customHeight="1" spans="1:25">
      <c r="A47" s="55">
        <v>242</v>
      </c>
      <c r="B47" s="54" t="str">
        <f t="shared" si="0"/>
        <v>track_242</v>
      </c>
      <c r="C47" s="55">
        <v>80</v>
      </c>
      <c r="E47" s="42">
        <v>4</v>
      </c>
      <c r="F47" s="42">
        <v>2</v>
      </c>
      <c r="I47" s="42">
        <f t="shared" si="10"/>
        <v>6</v>
      </c>
      <c r="J47" s="42">
        <f t="shared" si="11"/>
        <v>0</v>
      </c>
      <c r="K47" s="42">
        <f t="shared" si="12"/>
        <v>0</v>
      </c>
      <c r="L47" s="42">
        <f t="shared" si="13"/>
        <v>0</v>
      </c>
      <c r="M47" s="42">
        <f t="shared" si="14"/>
        <v>0</v>
      </c>
      <c r="N47" s="42">
        <f t="shared" si="15"/>
        <v>0</v>
      </c>
      <c r="O47" s="42">
        <f t="shared" si="16"/>
        <v>1</v>
      </c>
      <c r="P47" s="42">
        <f t="shared" si="17"/>
        <v>1</v>
      </c>
      <c r="Q47" s="67">
        <v>0</v>
      </c>
      <c r="R47" s="42">
        <v>300</v>
      </c>
      <c r="S47" s="42">
        <v>0</v>
      </c>
      <c r="T47" s="42">
        <v>0</v>
      </c>
      <c r="U47" s="68">
        <v>0</v>
      </c>
      <c r="V47" s="68">
        <v>0</v>
      </c>
      <c r="W47" s="42" t="s">
        <v>818</v>
      </c>
      <c r="X47" s="67"/>
      <c r="Y47" s="42" t="str">
        <f t="shared" si="18"/>
        <v>zhuxianjian</v>
      </c>
    </row>
    <row r="48" s="42" customFormat="1" ht="18" hidden="1" customHeight="1" spans="1:25">
      <c r="A48" s="55">
        <v>243</v>
      </c>
      <c r="B48" s="54" t="str">
        <f t="shared" si="0"/>
        <v>track_243</v>
      </c>
      <c r="C48" s="55">
        <v>81</v>
      </c>
      <c r="E48" s="42">
        <v>2</v>
      </c>
      <c r="F48" s="42">
        <v>4</v>
      </c>
      <c r="I48" s="42">
        <f t="shared" si="10"/>
        <v>6</v>
      </c>
      <c r="J48" s="42">
        <f t="shared" si="11"/>
        <v>0</v>
      </c>
      <c r="K48" s="42">
        <f t="shared" si="12"/>
        <v>0</v>
      </c>
      <c r="L48" s="42">
        <f t="shared" si="13"/>
        <v>0</v>
      </c>
      <c r="M48" s="42">
        <f t="shared" si="14"/>
        <v>0</v>
      </c>
      <c r="N48" s="42">
        <f t="shared" si="15"/>
        <v>0</v>
      </c>
      <c r="O48" s="42">
        <f t="shared" si="16"/>
        <v>1</v>
      </c>
      <c r="P48" s="42">
        <f t="shared" si="17"/>
        <v>1</v>
      </c>
      <c r="Q48" s="67">
        <v>0</v>
      </c>
      <c r="R48" s="42">
        <v>300</v>
      </c>
      <c r="S48" s="42">
        <v>0</v>
      </c>
      <c r="T48" s="42">
        <v>0</v>
      </c>
      <c r="U48" s="68">
        <v>0</v>
      </c>
      <c r="V48" s="68">
        <v>0</v>
      </c>
      <c r="W48" s="42" t="s">
        <v>817</v>
      </c>
      <c r="X48" s="67"/>
      <c r="Y48" s="42" t="str">
        <f t="shared" si="18"/>
        <v>baihu</v>
      </c>
    </row>
    <row r="49" s="42" customFormat="1" ht="18" hidden="1" customHeight="1" spans="1:25">
      <c r="A49" s="55">
        <v>244</v>
      </c>
      <c r="B49" s="54" t="str">
        <f t="shared" si="0"/>
        <v>track_244</v>
      </c>
      <c r="C49" s="55">
        <v>81</v>
      </c>
      <c r="E49" s="42">
        <v>4</v>
      </c>
      <c r="F49" s="42">
        <v>2</v>
      </c>
      <c r="I49" s="42">
        <f t="shared" si="10"/>
        <v>6</v>
      </c>
      <c r="J49" s="42">
        <f t="shared" si="11"/>
        <v>0</v>
      </c>
      <c r="K49" s="42">
        <f t="shared" si="12"/>
        <v>0</v>
      </c>
      <c r="L49" s="42">
        <f t="shared" si="13"/>
        <v>0</v>
      </c>
      <c r="M49" s="42">
        <f t="shared" si="14"/>
        <v>0</v>
      </c>
      <c r="N49" s="42">
        <f t="shared" si="15"/>
        <v>0</v>
      </c>
      <c r="O49" s="42">
        <f t="shared" si="16"/>
        <v>1</v>
      </c>
      <c r="P49" s="42">
        <f t="shared" si="17"/>
        <v>1</v>
      </c>
      <c r="Q49" s="67">
        <v>0</v>
      </c>
      <c r="R49" s="42">
        <v>300</v>
      </c>
      <c r="S49" s="42">
        <v>0</v>
      </c>
      <c r="T49" s="42">
        <v>0</v>
      </c>
      <c r="U49" s="68">
        <v>0</v>
      </c>
      <c r="V49" s="68">
        <v>0</v>
      </c>
      <c r="W49" s="42" t="s">
        <v>818</v>
      </c>
      <c r="X49" s="67"/>
      <c r="Y49" s="42" t="str">
        <f t="shared" si="18"/>
        <v>baihu</v>
      </c>
    </row>
    <row r="50" s="42" customFormat="1" ht="18" hidden="1" customHeight="1" spans="1:25">
      <c r="A50" s="55">
        <v>245</v>
      </c>
      <c r="B50" s="54" t="str">
        <f t="shared" si="0"/>
        <v>track_245</v>
      </c>
      <c r="C50" s="55">
        <v>82</v>
      </c>
      <c r="E50" s="42">
        <v>2</v>
      </c>
      <c r="F50" s="42">
        <v>4</v>
      </c>
      <c r="I50" s="42">
        <f t="shared" si="10"/>
        <v>6</v>
      </c>
      <c r="J50" s="42">
        <f t="shared" si="11"/>
        <v>0</v>
      </c>
      <c r="K50" s="42">
        <f t="shared" si="12"/>
        <v>0</v>
      </c>
      <c r="L50" s="42">
        <f t="shared" si="13"/>
        <v>0</v>
      </c>
      <c r="M50" s="42">
        <f t="shared" si="14"/>
        <v>1</v>
      </c>
      <c r="N50" s="42">
        <f t="shared" si="15"/>
        <v>0</v>
      </c>
      <c r="O50" s="42">
        <f t="shared" si="16"/>
        <v>1</v>
      </c>
      <c r="P50" s="42">
        <f t="shared" si="17"/>
        <v>1</v>
      </c>
      <c r="Q50" s="67">
        <v>0</v>
      </c>
      <c r="R50" s="42">
        <v>300</v>
      </c>
      <c r="S50" s="42">
        <v>0</v>
      </c>
      <c r="T50" s="42">
        <v>0</v>
      </c>
      <c r="U50" s="68">
        <v>0</v>
      </c>
      <c r="V50" s="68">
        <v>0</v>
      </c>
      <c r="W50" s="42" t="s">
        <v>817</v>
      </c>
      <c r="X50" s="67"/>
      <c r="Y50" s="42" t="str">
        <f t="shared" si="18"/>
        <v>duobaodaoren</v>
      </c>
    </row>
    <row r="51" s="42" customFormat="1" ht="18" hidden="1" customHeight="1" spans="1:25">
      <c r="A51" s="55">
        <v>246</v>
      </c>
      <c r="B51" s="54" t="str">
        <f t="shared" si="0"/>
        <v>track_246</v>
      </c>
      <c r="C51" s="55">
        <v>82</v>
      </c>
      <c r="E51" s="42">
        <v>4</v>
      </c>
      <c r="F51" s="42">
        <v>2</v>
      </c>
      <c r="I51" s="42">
        <f t="shared" si="10"/>
        <v>6</v>
      </c>
      <c r="J51" s="42">
        <f t="shared" si="11"/>
        <v>0</v>
      </c>
      <c r="K51" s="42">
        <f t="shared" si="12"/>
        <v>0</v>
      </c>
      <c r="L51" s="42">
        <f t="shared" si="13"/>
        <v>0</v>
      </c>
      <c r="M51" s="42">
        <f t="shared" si="14"/>
        <v>1</v>
      </c>
      <c r="N51" s="42">
        <f t="shared" si="15"/>
        <v>0</v>
      </c>
      <c r="O51" s="42">
        <f t="shared" si="16"/>
        <v>1</v>
      </c>
      <c r="P51" s="42">
        <f t="shared" si="17"/>
        <v>1</v>
      </c>
      <c r="Q51" s="67">
        <v>0</v>
      </c>
      <c r="R51" s="42">
        <v>300</v>
      </c>
      <c r="S51" s="42">
        <v>0</v>
      </c>
      <c r="T51" s="42">
        <v>0</v>
      </c>
      <c r="U51" s="68">
        <v>0</v>
      </c>
      <c r="V51" s="68">
        <v>0</v>
      </c>
      <c r="W51" s="42" t="s">
        <v>818</v>
      </c>
      <c r="X51" s="67"/>
      <c r="Y51" s="42" t="str">
        <f t="shared" si="18"/>
        <v>duobaodaoren</v>
      </c>
    </row>
    <row r="52" s="42" customFormat="1" ht="18" hidden="1" customHeight="1" spans="1:25">
      <c r="A52" s="55">
        <v>247</v>
      </c>
      <c r="B52" s="54" t="str">
        <f t="shared" si="0"/>
        <v>track_247</v>
      </c>
      <c r="C52" s="55">
        <v>83</v>
      </c>
      <c r="E52" s="42">
        <v>2</v>
      </c>
      <c r="F52" s="42">
        <v>4</v>
      </c>
      <c r="I52" s="42">
        <f t="shared" si="10"/>
        <v>6</v>
      </c>
      <c r="J52" s="42">
        <f t="shared" si="11"/>
        <v>0</v>
      </c>
      <c r="K52" s="42">
        <f t="shared" si="12"/>
        <v>1</v>
      </c>
      <c r="L52" s="42">
        <f t="shared" si="13"/>
        <v>0</v>
      </c>
      <c r="M52" s="42">
        <f t="shared" si="14"/>
        <v>0</v>
      </c>
      <c r="N52" s="42">
        <f t="shared" si="15"/>
        <v>0</v>
      </c>
      <c r="O52" s="42">
        <f t="shared" si="16"/>
        <v>1</v>
      </c>
      <c r="P52" s="42">
        <f t="shared" si="17"/>
        <v>0</v>
      </c>
      <c r="Q52" s="67">
        <v>0</v>
      </c>
      <c r="R52" s="42">
        <v>300</v>
      </c>
      <c r="S52" s="42">
        <v>0</v>
      </c>
      <c r="T52" s="42">
        <v>0</v>
      </c>
      <c r="U52" s="68">
        <v>0</v>
      </c>
      <c r="V52" s="68">
        <v>0</v>
      </c>
      <c r="W52" s="42" t="s">
        <v>817</v>
      </c>
      <c r="X52" s="67"/>
      <c r="Y52" s="42" t="str">
        <f t="shared" si="18"/>
        <v>xuanwu</v>
      </c>
    </row>
    <row r="53" s="42" customFormat="1" ht="18" hidden="1" customHeight="1" spans="1:25">
      <c r="A53" s="55">
        <v>248</v>
      </c>
      <c r="B53" s="54" t="str">
        <f t="shared" si="0"/>
        <v>track_248</v>
      </c>
      <c r="C53" s="55">
        <v>83</v>
      </c>
      <c r="E53" s="42">
        <v>4</v>
      </c>
      <c r="F53" s="42">
        <v>2</v>
      </c>
      <c r="I53" s="42">
        <f t="shared" si="10"/>
        <v>6</v>
      </c>
      <c r="J53" s="42">
        <f t="shared" si="11"/>
        <v>0</v>
      </c>
      <c r="K53" s="42">
        <f t="shared" si="12"/>
        <v>1</v>
      </c>
      <c r="L53" s="42">
        <f t="shared" si="13"/>
        <v>0</v>
      </c>
      <c r="M53" s="42">
        <f t="shared" si="14"/>
        <v>0</v>
      </c>
      <c r="N53" s="42">
        <f t="shared" si="15"/>
        <v>0</v>
      </c>
      <c r="O53" s="42">
        <f t="shared" si="16"/>
        <v>1</v>
      </c>
      <c r="P53" s="42">
        <f t="shared" si="17"/>
        <v>0</v>
      </c>
      <c r="Q53" s="67">
        <v>0</v>
      </c>
      <c r="R53" s="42">
        <v>300</v>
      </c>
      <c r="S53" s="42">
        <v>0</v>
      </c>
      <c r="T53" s="42">
        <v>0</v>
      </c>
      <c r="U53" s="68">
        <v>0</v>
      </c>
      <c r="V53" s="68">
        <v>0</v>
      </c>
      <c r="W53" s="42" t="s">
        <v>818</v>
      </c>
      <c r="X53" s="67"/>
      <c r="Y53" s="42" t="str">
        <f t="shared" si="18"/>
        <v>xuanwu</v>
      </c>
    </row>
    <row r="54" s="42" customFormat="1" ht="18" hidden="1" customHeight="1" spans="1:25">
      <c r="A54" s="55">
        <v>249</v>
      </c>
      <c r="B54" s="54" t="str">
        <f t="shared" si="0"/>
        <v>track_249</v>
      </c>
      <c r="C54" s="55">
        <v>84</v>
      </c>
      <c r="E54" s="42">
        <v>2</v>
      </c>
      <c r="F54" s="42">
        <v>4</v>
      </c>
      <c r="I54" s="42">
        <f t="shared" si="10"/>
        <v>6</v>
      </c>
      <c r="J54" s="42">
        <f t="shared" si="11"/>
        <v>0</v>
      </c>
      <c r="K54" s="42">
        <f t="shared" si="12"/>
        <v>1</v>
      </c>
      <c r="L54" s="42">
        <f t="shared" si="13"/>
        <v>1</v>
      </c>
      <c r="M54" s="42">
        <f t="shared" si="14"/>
        <v>0</v>
      </c>
      <c r="N54" s="42">
        <f t="shared" si="15"/>
        <v>0</v>
      </c>
      <c r="O54" s="42">
        <f t="shared" si="16"/>
        <v>0</v>
      </c>
      <c r="P54" s="42">
        <f t="shared" si="17"/>
        <v>0</v>
      </c>
      <c r="Q54" s="67">
        <v>0</v>
      </c>
      <c r="R54" s="42">
        <v>300</v>
      </c>
      <c r="S54" s="42">
        <v>0</v>
      </c>
      <c r="T54" s="42">
        <v>0</v>
      </c>
      <c r="U54" s="68">
        <v>0</v>
      </c>
      <c r="V54" s="68">
        <v>0</v>
      </c>
      <c r="W54" s="42" t="s">
        <v>817</v>
      </c>
      <c r="X54" s="67"/>
      <c r="Y54" s="42" t="str">
        <f t="shared" si="18"/>
        <v>shejitu</v>
      </c>
    </row>
    <row r="55" s="42" customFormat="1" ht="18" hidden="1" customHeight="1" spans="1:25">
      <c r="A55" s="55">
        <v>250</v>
      </c>
      <c r="B55" s="54" t="str">
        <f t="shared" si="0"/>
        <v>track_250</v>
      </c>
      <c r="C55" s="55">
        <v>84</v>
      </c>
      <c r="E55" s="42">
        <v>4</v>
      </c>
      <c r="F55" s="42">
        <v>2</v>
      </c>
      <c r="I55" s="42">
        <f t="shared" si="10"/>
        <v>6</v>
      </c>
      <c r="J55" s="42">
        <f t="shared" si="11"/>
        <v>0</v>
      </c>
      <c r="K55" s="42">
        <f t="shared" si="12"/>
        <v>1</v>
      </c>
      <c r="L55" s="42">
        <f t="shared" si="13"/>
        <v>1</v>
      </c>
      <c r="M55" s="42">
        <f t="shared" si="14"/>
        <v>0</v>
      </c>
      <c r="N55" s="42">
        <f t="shared" si="15"/>
        <v>0</v>
      </c>
      <c r="O55" s="42">
        <f t="shared" si="16"/>
        <v>0</v>
      </c>
      <c r="P55" s="42">
        <f t="shared" si="17"/>
        <v>0</v>
      </c>
      <c r="Q55" s="67">
        <v>0</v>
      </c>
      <c r="R55" s="42">
        <v>300</v>
      </c>
      <c r="S55" s="42">
        <v>0</v>
      </c>
      <c r="T55" s="42">
        <v>0</v>
      </c>
      <c r="U55" s="68">
        <v>0</v>
      </c>
      <c r="V55" s="68">
        <v>0</v>
      </c>
      <c r="W55" s="42" t="s">
        <v>818</v>
      </c>
      <c r="X55" s="67"/>
      <c r="Y55" s="42" t="str">
        <f t="shared" si="18"/>
        <v>shejitu</v>
      </c>
    </row>
    <row r="56" ht="18" hidden="1" customHeight="1" spans="1:25">
      <c r="A56" s="46">
        <v>301</v>
      </c>
      <c r="B56" s="50" t="str">
        <f t="shared" si="0"/>
        <v>track_301</v>
      </c>
      <c r="C56" s="46">
        <v>26</v>
      </c>
      <c r="E56" s="51">
        <v>2</v>
      </c>
      <c r="F56" s="51">
        <v>4</v>
      </c>
      <c r="I56" s="46"/>
      <c r="J56" s="42">
        <f t="shared" si="11"/>
        <v>1</v>
      </c>
      <c r="K56" s="42">
        <f t="shared" si="12"/>
        <v>1</v>
      </c>
      <c r="L56" s="42">
        <f t="shared" ref="L56:L91" si="19">VLOOKUP(C56,AI:AP,8,0)</f>
        <v>1</v>
      </c>
      <c r="M56" s="42">
        <f t="shared" si="14"/>
        <v>1</v>
      </c>
      <c r="N56" s="42">
        <f t="shared" si="15"/>
        <v>1</v>
      </c>
      <c r="O56" s="42">
        <f t="shared" si="16"/>
        <v>1</v>
      </c>
      <c r="P56" s="42">
        <f t="shared" si="17"/>
        <v>1</v>
      </c>
      <c r="Q56" s="64">
        <v>0</v>
      </c>
      <c r="R56" s="46">
        <v>0</v>
      </c>
      <c r="S56" s="46">
        <v>0</v>
      </c>
      <c r="T56" s="46">
        <v>0</v>
      </c>
      <c r="U56" s="47">
        <v>0</v>
      </c>
      <c r="V56" s="47">
        <v>0</v>
      </c>
      <c r="W56" s="46" t="s">
        <v>819</v>
      </c>
      <c r="X56" s="64"/>
      <c r="Y56" s="46" t="str">
        <f t="shared" si="18"/>
        <v>jinsanjiao</v>
      </c>
    </row>
    <row r="57" ht="18" hidden="1" customHeight="1" spans="1:25">
      <c r="A57" s="46">
        <v>302</v>
      </c>
      <c r="B57" s="50" t="str">
        <f t="shared" si="0"/>
        <v>track_302</v>
      </c>
      <c r="C57" s="46">
        <v>27</v>
      </c>
      <c r="E57" s="51">
        <v>4</v>
      </c>
      <c r="F57" s="51">
        <v>2</v>
      </c>
      <c r="J57" s="42">
        <f t="shared" si="11"/>
        <v>0</v>
      </c>
      <c r="K57" s="42">
        <f t="shared" si="12"/>
        <v>0</v>
      </c>
      <c r="L57" s="42">
        <f t="shared" si="19"/>
        <v>1</v>
      </c>
      <c r="M57" s="42">
        <f t="shared" si="14"/>
        <v>1</v>
      </c>
      <c r="N57" s="42">
        <f t="shared" si="15"/>
        <v>1</v>
      </c>
      <c r="O57" s="42">
        <f t="shared" si="16"/>
        <v>1</v>
      </c>
      <c r="P57" s="42">
        <f t="shared" si="17"/>
        <v>1</v>
      </c>
      <c r="Q57" s="64">
        <v>0</v>
      </c>
      <c r="R57" s="46">
        <v>0</v>
      </c>
      <c r="S57" s="46">
        <v>0</v>
      </c>
      <c r="T57" s="46">
        <v>0</v>
      </c>
      <c r="U57" s="47">
        <v>0</v>
      </c>
      <c r="V57" s="47">
        <v>0</v>
      </c>
      <c r="W57" s="46" t="s">
        <v>820</v>
      </c>
      <c r="X57" s="64"/>
      <c r="Y57" s="46" t="str">
        <f t="shared" si="18"/>
        <v>jinwuzei</v>
      </c>
    </row>
    <row r="58" ht="18" hidden="1" customHeight="1" spans="1:25">
      <c r="A58" s="46">
        <v>303</v>
      </c>
      <c r="B58" s="50" t="str">
        <f t="shared" si="0"/>
        <v>track_303</v>
      </c>
      <c r="C58" s="46">
        <v>28</v>
      </c>
      <c r="E58" s="51">
        <v>2</v>
      </c>
      <c r="F58" s="51">
        <v>4</v>
      </c>
      <c r="J58" s="42">
        <f t="shared" si="11"/>
        <v>1</v>
      </c>
      <c r="K58" s="42">
        <f t="shared" si="12"/>
        <v>1</v>
      </c>
      <c r="L58" s="42">
        <f t="shared" si="19"/>
        <v>1</v>
      </c>
      <c r="M58" s="42">
        <f t="shared" si="14"/>
        <v>1</v>
      </c>
      <c r="N58" s="42">
        <f t="shared" si="15"/>
        <v>1</v>
      </c>
      <c r="O58" s="42">
        <f t="shared" si="16"/>
        <v>1</v>
      </c>
      <c r="P58" s="42">
        <f t="shared" si="17"/>
        <v>1</v>
      </c>
      <c r="Q58" s="64">
        <v>0</v>
      </c>
      <c r="R58" s="46">
        <v>0</v>
      </c>
      <c r="S58" s="46">
        <v>0</v>
      </c>
      <c r="T58" s="46">
        <v>0</v>
      </c>
      <c r="U58" s="47">
        <v>0</v>
      </c>
      <c r="V58" s="47">
        <v>0</v>
      </c>
      <c r="W58" s="46" t="s">
        <v>821</v>
      </c>
      <c r="X58" s="64"/>
      <c r="Y58" s="46" t="str">
        <f t="shared" si="18"/>
        <v>huangjindie</v>
      </c>
    </row>
    <row r="59" ht="18" hidden="1" customHeight="1" spans="1:25">
      <c r="A59" s="46">
        <v>304</v>
      </c>
      <c r="B59" s="50" t="str">
        <f t="shared" si="0"/>
        <v>track_304</v>
      </c>
      <c r="C59" s="46">
        <v>29</v>
      </c>
      <c r="E59" s="51">
        <v>4</v>
      </c>
      <c r="F59" s="51">
        <v>2</v>
      </c>
      <c r="J59" s="42">
        <f t="shared" si="11"/>
        <v>0</v>
      </c>
      <c r="K59" s="42">
        <f t="shared" si="12"/>
        <v>1</v>
      </c>
      <c r="L59" s="42">
        <f t="shared" si="19"/>
        <v>1</v>
      </c>
      <c r="M59" s="42">
        <f t="shared" si="14"/>
        <v>1</v>
      </c>
      <c r="N59" s="42">
        <f t="shared" si="15"/>
        <v>0</v>
      </c>
      <c r="O59" s="42">
        <f t="shared" si="16"/>
        <v>1</v>
      </c>
      <c r="P59" s="42">
        <f t="shared" si="17"/>
        <v>1</v>
      </c>
      <c r="Q59" s="64">
        <v>0</v>
      </c>
      <c r="R59" s="46">
        <v>0</v>
      </c>
      <c r="S59" s="46">
        <v>0</v>
      </c>
      <c r="T59" s="46">
        <v>0</v>
      </c>
      <c r="U59" s="47">
        <v>0</v>
      </c>
      <c r="V59" s="47">
        <v>0</v>
      </c>
      <c r="W59" s="46" t="s">
        <v>822</v>
      </c>
      <c r="X59" s="64"/>
      <c r="Y59" s="46" t="str">
        <f t="shared" si="18"/>
        <v>jinlongxia</v>
      </c>
    </row>
    <row r="60" ht="18" hidden="1" customHeight="1" spans="1:25">
      <c r="A60" s="46">
        <v>305</v>
      </c>
      <c r="B60" s="50" t="str">
        <f t="shared" si="0"/>
        <v>track_305</v>
      </c>
      <c r="C60" s="46">
        <v>30</v>
      </c>
      <c r="E60" s="51">
        <v>2</v>
      </c>
      <c r="F60" s="51">
        <v>4</v>
      </c>
      <c r="J60" s="42">
        <f t="shared" si="11"/>
        <v>1</v>
      </c>
      <c r="K60" s="42">
        <f t="shared" si="12"/>
        <v>1</v>
      </c>
      <c r="L60" s="42">
        <f t="shared" si="19"/>
        <v>1</v>
      </c>
      <c r="M60" s="42">
        <f t="shared" si="14"/>
        <v>1</v>
      </c>
      <c r="N60" s="42">
        <f t="shared" si="15"/>
        <v>0</v>
      </c>
      <c r="O60" s="42">
        <f t="shared" si="16"/>
        <v>1</v>
      </c>
      <c r="P60" s="42">
        <f t="shared" si="17"/>
        <v>1</v>
      </c>
      <c r="Q60" s="64">
        <v>0</v>
      </c>
      <c r="R60" s="46">
        <v>0</v>
      </c>
      <c r="S60" s="46">
        <v>0</v>
      </c>
      <c r="T60" s="46">
        <v>0</v>
      </c>
      <c r="U60" s="47">
        <v>0</v>
      </c>
      <c r="V60" s="47">
        <v>0</v>
      </c>
      <c r="W60" s="46" t="s">
        <v>823</v>
      </c>
      <c r="X60" s="64"/>
      <c r="Y60" s="46" t="str">
        <f t="shared" si="18"/>
        <v>yaoyu</v>
      </c>
    </row>
    <row r="61" ht="18" hidden="1" customHeight="1" spans="1:25">
      <c r="A61" s="46">
        <v>306</v>
      </c>
      <c r="B61" s="50" t="str">
        <f t="shared" si="0"/>
        <v>track_306</v>
      </c>
      <c r="C61" s="46">
        <v>31</v>
      </c>
      <c r="E61" s="51">
        <v>4</v>
      </c>
      <c r="F61" s="51">
        <v>2</v>
      </c>
      <c r="J61" s="42">
        <f t="shared" si="11"/>
        <v>0</v>
      </c>
      <c r="K61" s="42">
        <f t="shared" si="12"/>
        <v>1</v>
      </c>
      <c r="L61" s="42">
        <f t="shared" si="19"/>
        <v>1</v>
      </c>
      <c r="M61" s="42">
        <f t="shared" si="14"/>
        <v>1</v>
      </c>
      <c r="N61" s="42">
        <f t="shared" si="15"/>
        <v>0</v>
      </c>
      <c r="O61" s="42">
        <f t="shared" si="16"/>
        <v>1</v>
      </c>
      <c r="P61" s="42">
        <f t="shared" si="17"/>
        <v>1</v>
      </c>
      <c r="Q61" s="64">
        <v>0</v>
      </c>
      <c r="R61" s="46">
        <v>0</v>
      </c>
      <c r="S61" s="46">
        <v>0</v>
      </c>
      <c r="T61" s="46">
        <v>0</v>
      </c>
      <c r="U61" s="47">
        <v>0</v>
      </c>
      <c r="V61" s="47">
        <v>0</v>
      </c>
      <c r="W61" s="46" t="s">
        <v>824</v>
      </c>
      <c r="X61" s="64"/>
      <c r="Y61" s="46" t="str">
        <f t="shared" si="18"/>
        <v>bixi</v>
      </c>
    </row>
    <row r="62" ht="18" hidden="1" customHeight="1" spans="1:25">
      <c r="A62" s="46">
        <v>307</v>
      </c>
      <c r="B62" s="50" t="str">
        <f t="shared" si="0"/>
        <v>track_307</v>
      </c>
      <c r="C62" s="46">
        <v>32</v>
      </c>
      <c r="E62" s="51">
        <v>2</v>
      </c>
      <c r="F62" s="51">
        <v>4</v>
      </c>
      <c r="J62" s="42">
        <f t="shared" si="11"/>
        <v>1</v>
      </c>
      <c r="K62" s="42">
        <f t="shared" si="12"/>
        <v>1</v>
      </c>
      <c r="L62" s="42">
        <f t="shared" si="19"/>
        <v>1</v>
      </c>
      <c r="M62" s="42">
        <f t="shared" si="14"/>
        <v>1</v>
      </c>
      <c r="N62" s="42">
        <f t="shared" si="15"/>
        <v>1</v>
      </c>
      <c r="O62" s="42">
        <f t="shared" si="16"/>
        <v>1</v>
      </c>
      <c r="P62" s="42">
        <f t="shared" si="17"/>
        <v>1</v>
      </c>
      <c r="Q62" s="64">
        <v>0</v>
      </c>
      <c r="R62" s="46">
        <v>0</v>
      </c>
      <c r="S62" s="46">
        <v>0</v>
      </c>
      <c r="T62" s="46">
        <v>0</v>
      </c>
      <c r="U62" s="47">
        <v>0</v>
      </c>
      <c r="V62" s="47">
        <v>0</v>
      </c>
      <c r="W62" s="46" t="s">
        <v>825</v>
      </c>
      <c r="X62" s="64"/>
      <c r="Y62" s="46" t="str">
        <f t="shared" si="18"/>
        <v>jinjialouluo</v>
      </c>
    </row>
    <row r="63" ht="18" hidden="1" customHeight="1" spans="1:25">
      <c r="A63" s="46">
        <v>308</v>
      </c>
      <c r="B63" s="50" t="str">
        <f t="shared" si="0"/>
        <v>track_308</v>
      </c>
      <c r="C63" s="46">
        <v>33</v>
      </c>
      <c r="E63" s="51">
        <v>4</v>
      </c>
      <c r="F63" s="51">
        <v>2</v>
      </c>
      <c r="J63" s="42">
        <f t="shared" si="11"/>
        <v>0</v>
      </c>
      <c r="K63" s="42">
        <f t="shared" si="12"/>
        <v>1</v>
      </c>
      <c r="L63" s="42">
        <f t="shared" si="19"/>
        <v>1</v>
      </c>
      <c r="M63" s="42">
        <f t="shared" si="14"/>
        <v>1</v>
      </c>
      <c r="N63" s="42">
        <f t="shared" si="15"/>
        <v>0</v>
      </c>
      <c r="O63" s="42">
        <f t="shared" si="16"/>
        <v>1</v>
      </c>
      <c r="P63" s="42">
        <f t="shared" si="17"/>
        <v>1</v>
      </c>
      <c r="Q63" s="64">
        <v>0</v>
      </c>
      <c r="R63" s="46">
        <v>0</v>
      </c>
      <c r="S63" s="46">
        <v>0</v>
      </c>
      <c r="T63" s="46">
        <v>0</v>
      </c>
      <c r="U63" s="47">
        <v>0</v>
      </c>
      <c r="V63" s="47">
        <v>0</v>
      </c>
      <c r="W63" s="46" t="s">
        <v>826</v>
      </c>
      <c r="X63" s="64"/>
      <c r="Y63" s="46" t="str">
        <f t="shared" si="18"/>
        <v>hujing</v>
      </c>
    </row>
    <row r="64" ht="18" hidden="1" customHeight="1" spans="1:25">
      <c r="A64" s="46">
        <v>309</v>
      </c>
      <c r="B64" s="50" t="str">
        <f t="shared" si="0"/>
        <v>track_309</v>
      </c>
      <c r="C64" s="46">
        <v>34</v>
      </c>
      <c r="E64" s="51">
        <v>2</v>
      </c>
      <c r="F64" s="51">
        <v>4</v>
      </c>
      <c r="J64" s="42">
        <f t="shared" si="11"/>
        <v>1</v>
      </c>
      <c r="K64" s="42">
        <f t="shared" si="12"/>
        <v>1</v>
      </c>
      <c r="L64" s="42">
        <f t="shared" si="19"/>
        <v>1</v>
      </c>
      <c r="M64" s="42">
        <f t="shared" si="14"/>
        <v>1</v>
      </c>
      <c r="N64" s="42">
        <f t="shared" si="15"/>
        <v>1</v>
      </c>
      <c r="O64" s="42">
        <f t="shared" si="16"/>
        <v>1</v>
      </c>
      <c r="P64" s="42">
        <f t="shared" si="17"/>
        <v>1</v>
      </c>
      <c r="Q64" s="64">
        <v>0</v>
      </c>
      <c r="R64" s="46">
        <v>0</v>
      </c>
      <c r="S64" s="46">
        <v>0</v>
      </c>
      <c r="T64" s="46">
        <v>0</v>
      </c>
      <c r="U64" s="47">
        <v>0</v>
      </c>
      <c r="V64" s="47">
        <v>0</v>
      </c>
      <c r="W64" s="46" t="s">
        <v>827</v>
      </c>
      <c r="X64" s="64"/>
      <c r="Y64" s="46" t="str">
        <f t="shared" si="18"/>
        <v>chuitousha</v>
      </c>
    </row>
    <row r="65" ht="18" hidden="1" customHeight="1" spans="1:25">
      <c r="A65" s="46">
        <v>310</v>
      </c>
      <c r="B65" s="50" t="str">
        <f t="shared" si="0"/>
        <v>track_310</v>
      </c>
      <c r="C65" s="46">
        <v>26</v>
      </c>
      <c r="E65" s="51">
        <v>4</v>
      </c>
      <c r="F65" s="51">
        <v>2</v>
      </c>
      <c r="J65" s="42">
        <f t="shared" si="11"/>
        <v>1</v>
      </c>
      <c r="K65" s="42">
        <f t="shared" si="12"/>
        <v>1</v>
      </c>
      <c r="L65" s="42">
        <f t="shared" si="19"/>
        <v>1</v>
      </c>
      <c r="M65" s="42">
        <f t="shared" si="14"/>
        <v>1</v>
      </c>
      <c r="N65" s="42">
        <f t="shared" si="15"/>
        <v>1</v>
      </c>
      <c r="O65" s="42">
        <f t="shared" si="16"/>
        <v>1</v>
      </c>
      <c r="P65" s="42">
        <f t="shared" si="17"/>
        <v>1</v>
      </c>
      <c r="Q65" s="64">
        <v>0</v>
      </c>
      <c r="R65" s="46">
        <v>0</v>
      </c>
      <c r="S65" s="46">
        <v>0</v>
      </c>
      <c r="T65" s="46">
        <v>0</v>
      </c>
      <c r="U65" s="47">
        <v>0</v>
      </c>
      <c r="V65" s="47">
        <v>0</v>
      </c>
      <c r="W65" s="46" t="s">
        <v>828</v>
      </c>
      <c r="Y65" s="46" t="str">
        <f t="shared" si="18"/>
        <v>jinsanjiao</v>
      </c>
    </row>
    <row r="66" hidden="1" spans="1:25">
      <c r="A66" s="46">
        <v>401</v>
      </c>
      <c r="B66" s="50" t="str">
        <f t="shared" si="0"/>
        <v>track_401</v>
      </c>
      <c r="C66" s="46">
        <v>63</v>
      </c>
      <c r="E66" s="51">
        <v>2</v>
      </c>
      <c r="F66" s="51">
        <v>4</v>
      </c>
      <c r="I66" s="46"/>
      <c r="J66" s="42">
        <f t="shared" si="11"/>
        <v>0</v>
      </c>
      <c r="K66" s="42">
        <f t="shared" si="12"/>
        <v>1</v>
      </c>
      <c r="L66" s="42">
        <f t="shared" si="19"/>
        <v>0</v>
      </c>
      <c r="M66" s="42">
        <f t="shared" si="14"/>
        <v>0</v>
      </c>
      <c r="N66" s="42">
        <f t="shared" si="15"/>
        <v>1</v>
      </c>
      <c r="O66" s="42">
        <f t="shared" si="16"/>
        <v>0</v>
      </c>
      <c r="P66" s="42">
        <f t="shared" si="17"/>
        <v>0</v>
      </c>
      <c r="Q66" s="64">
        <v>0</v>
      </c>
      <c r="R66" s="46">
        <v>0</v>
      </c>
      <c r="S66" s="46">
        <v>0</v>
      </c>
      <c r="T66" s="46">
        <v>0</v>
      </c>
      <c r="U66" s="47">
        <v>0</v>
      </c>
      <c r="V66" s="47">
        <v>0</v>
      </c>
      <c r="W66" s="46" t="s">
        <v>829</v>
      </c>
      <c r="X66" s="64"/>
      <c r="Y66" s="46" t="str">
        <f t="shared" si="18"/>
        <v>shuimuboss</v>
      </c>
    </row>
    <row r="67" hidden="1" spans="1:25">
      <c r="A67" s="46">
        <v>402</v>
      </c>
      <c r="B67" s="50" t="str">
        <f t="shared" si="0"/>
        <v>track_402</v>
      </c>
      <c r="C67" s="46">
        <v>38</v>
      </c>
      <c r="E67" s="51">
        <v>2</v>
      </c>
      <c r="F67" s="51">
        <v>4</v>
      </c>
      <c r="J67" s="42">
        <f t="shared" si="11"/>
        <v>0</v>
      </c>
      <c r="K67" s="42">
        <f t="shared" si="12"/>
        <v>0</v>
      </c>
      <c r="L67" s="42">
        <f t="shared" si="19"/>
        <v>1</v>
      </c>
      <c r="M67" s="42">
        <f t="shared" si="14"/>
        <v>1</v>
      </c>
      <c r="N67" s="42">
        <f t="shared" si="15"/>
        <v>1</v>
      </c>
      <c r="O67" s="42">
        <f t="shared" si="16"/>
        <v>1</v>
      </c>
      <c r="P67" s="42">
        <f t="shared" si="17"/>
        <v>1</v>
      </c>
      <c r="Q67" s="64">
        <v>0</v>
      </c>
      <c r="R67" s="46">
        <v>0</v>
      </c>
      <c r="S67" s="46">
        <v>0</v>
      </c>
      <c r="T67" s="46">
        <v>0</v>
      </c>
      <c r="U67" s="47">
        <v>0</v>
      </c>
      <c r="V67" s="47">
        <v>0</v>
      </c>
      <c r="W67" s="46" t="s">
        <v>829</v>
      </c>
      <c r="X67" s="64"/>
      <c r="Y67" s="46" t="str">
        <f t="shared" si="18"/>
        <v>kedaya</v>
      </c>
    </row>
    <row r="68" hidden="1" spans="1:25">
      <c r="A68" s="46">
        <v>403</v>
      </c>
      <c r="B68" s="50" t="str">
        <f t="shared" si="0"/>
        <v>track_403</v>
      </c>
      <c r="C68" s="46">
        <v>63</v>
      </c>
      <c r="E68" s="51">
        <v>4</v>
      </c>
      <c r="F68" s="51">
        <v>2</v>
      </c>
      <c r="J68" s="42">
        <f t="shared" si="11"/>
        <v>0</v>
      </c>
      <c r="K68" s="42">
        <f t="shared" si="12"/>
        <v>1</v>
      </c>
      <c r="L68" s="42">
        <f t="shared" si="19"/>
        <v>0</v>
      </c>
      <c r="M68" s="42">
        <f t="shared" si="14"/>
        <v>0</v>
      </c>
      <c r="N68" s="42">
        <f t="shared" si="15"/>
        <v>1</v>
      </c>
      <c r="O68" s="42">
        <f t="shared" si="16"/>
        <v>0</v>
      </c>
      <c r="P68" s="42">
        <f t="shared" si="17"/>
        <v>0</v>
      </c>
      <c r="Q68" s="64">
        <v>0</v>
      </c>
      <c r="R68" s="46">
        <v>0</v>
      </c>
      <c r="S68" s="46">
        <v>0</v>
      </c>
      <c r="T68" s="46">
        <v>0</v>
      </c>
      <c r="U68" s="47">
        <v>0</v>
      </c>
      <c r="V68" s="47">
        <v>0</v>
      </c>
      <c r="W68" s="46" t="s">
        <v>829</v>
      </c>
      <c r="X68" s="64"/>
      <c r="Y68" s="46" t="str">
        <f t="shared" si="18"/>
        <v>shuimuboss</v>
      </c>
    </row>
    <row r="69" hidden="1" spans="1:25">
      <c r="A69" s="46">
        <v>404</v>
      </c>
      <c r="B69" s="50" t="str">
        <f t="shared" ref="B69:B132" si="20">"track_"&amp;A69</f>
        <v>track_404</v>
      </c>
      <c r="C69" s="46">
        <v>38</v>
      </c>
      <c r="E69" s="51">
        <v>4</v>
      </c>
      <c r="F69" s="51">
        <v>2</v>
      </c>
      <c r="J69" s="42">
        <f t="shared" si="11"/>
        <v>0</v>
      </c>
      <c r="K69" s="42">
        <f t="shared" si="12"/>
        <v>0</v>
      </c>
      <c r="L69" s="42">
        <f t="shared" si="19"/>
        <v>1</v>
      </c>
      <c r="M69" s="42">
        <f t="shared" si="14"/>
        <v>1</v>
      </c>
      <c r="N69" s="42">
        <f t="shared" si="15"/>
        <v>1</v>
      </c>
      <c r="O69" s="42">
        <f t="shared" si="16"/>
        <v>1</v>
      </c>
      <c r="P69" s="42">
        <f t="shared" si="17"/>
        <v>1</v>
      </c>
      <c r="Q69" s="64">
        <v>0</v>
      </c>
      <c r="R69" s="46">
        <v>0</v>
      </c>
      <c r="S69" s="46">
        <v>0</v>
      </c>
      <c r="T69" s="46">
        <v>0</v>
      </c>
      <c r="U69" s="47">
        <v>0</v>
      </c>
      <c r="V69" s="47">
        <v>0</v>
      </c>
      <c r="W69" s="46" t="s">
        <v>829</v>
      </c>
      <c r="X69" s="64"/>
      <c r="Y69" s="46" t="str">
        <f t="shared" si="18"/>
        <v>kedaya</v>
      </c>
    </row>
    <row r="70" ht="16.2" hidden="1" spans="1:25">
      <c r="A70" s="46">
        <v>405</v>
      </c>
      <c r="B70" s="50" t="str">
        <f t="shared" si="20"/>
        <v>track_405</v>
      </c>
      <c r="C70" s="55">
        <v>70</v>
      </c>
      <c r="E70" s="51">
        <v>2</v>
      </c>
      <c r="F70" s="51">
        <v>4</v>
      </c>
      <c r="I70" s="46"/>
      <c r="J70" s="42">
        <f t="shared" ref="J70:J91" si="21">VLOOKUP(C70,AI:AN,6,0)</f>
        <v>0</v>
      </c>
      <c r="K70" s="42">
        <f t="shared" ref="K70:K91" si="22">VLOOKUP(C70,AI:AO,7,0)</f>
        <v>0</v>
      </c>
      <c r="L70" s="42">
        <f t="shared" si="19"/>
        <v>1</v>
      </c>
      <c r="M70" s="42">
        <f t="shared" ref="M70:M91" si="23">VLOOKUP(C70,AI:AQ,9,0)</f>
        <v>0</v>
      </c>
      <c r="N70" s="42">
        <f t="shared" ref="N70:N91" si="24">VLOOKUP(C70,AI:AR,10,0)</f>
        <v>1</v>
      </c>
      <c r="O70" s="42">
        <f t="shared" ref="O70:O91" si="25">VLOOKUP(C70,AI:AS,11,0)</f>
        <v>1</v>
      </c>
      <c r="P70" s="42">
        <f t="shared" ref="P70:P91" si="26">VLOOKUP(C70,AI:AT,12,0)</f>
        <v>1</v>
      </c>
      <c r="Q70" s="64">
        <v>0</v>
      </c>
      <c r="R70" s="46">
        <v>0</v>
      </c>
      <c r="S70" s="46">
        <v>0</v>
      </c>
      <c r="T70" s="46">
        <v>0</v>
      </c>
      <c r="U70" s="47">
        <v>0</v>
      </c>
      <c r="V70" s="47">
        <v>0</v>
      </c>
      <c r="W70" s="46" t="s">
        <v>829</v>
      </c>
      <c r="X70" s="64"/>
      <c r="Y70" s="46" t="str">
        <f t="shared" ref="Y70:Y91" si="27">VLOOKUP(C70,AI:AJ,2,0)</f>
        <v>henggongyu</v>
      </c>
    </row>
    <row r="71" ht="16.2" hidden="1" spans="1:25">
      <c r="A71" s="46">
        <v>406</v>
      </c>
      <c r="B71" s="50" t="str">
        <f t="shared" si="20"/>
        <v>track_406</v>
      </c>
      <c r="C71" s="55">
        <v>70</v>
      </c>
      <c r="E71" s="51">
        <v>2</v>
      </c>
      <c r="F71" s="51">
        <v>4</v>
      </c>
      <c r="J71" s="42">
        <f t="shared" si="21"/>
        <v>0</v>
      </c>
      <c r="K71" s="42">
        <f t="shared" si="22"/>
        <v>0</v>
      </c>
      <c r="L71" s="42">
        <f t="shared" si="19"/>
        <v>1</v>
      </c>
      <c r="M71" s="42">
        <f t="shared" si="23"/>
        <v>0</v>
      </c>
      <c r="N71" s="42">
        <f t="shared" si="24"/>
        <v>1</v>
      </c>
      <c r="O71" s="42">
        <f t="shared" si="25"/>
        <v>1</v>
      </c>
      <c r="P71" s="42">
        <f t="shared" si="26"/>
        <v>1</v>
      </c>
      <c r="Q71" s="64">
        <v>0</v>
      </c>
      <c r="R71" s="46">
        <v>0</v>
      </c>
      <c r="S71" s="46">
        <v>0</v>
      </c>
      <c r="T71" s="46">
        <v>0</v>
      </c>
      <c r="U71" s="47">
        <v>0</v>
      </c>
      <c r="V71" s="47">
        <v>0</v>
      </c>
      <c r="W71" s="46" t="s">
        <v>829</v>
      </c>
      <c r="X71" s="64"/>
      <c r="Y71" s="46" t="str">
        <f t="shared" si="27"/>
        <v>henggongyu</v>
      </c>
    </row>
    <row r="72" ht="16.2" hidden="1" spans="1:25">
      <c r="A72" s="46">
        <v>407</v>
      </c>
      <c r="B72" s="50" t="str">
        <f t="shared" si="20"/>
        <v>track_407</v>
      </c>
      <c r="C72" s="55">
        <v>71</v>
      </c>
      <c r="E72" s="51">
        <v>4</v>
      </c>
      <c r="F72" s="51">
        <v>2</v>
      </c>
      <c r="J72" s="42">
        <f t="shared" si="21"/>
        <v>0</v>
      </c>
      <c r="K72" s="42">
        <f t="shared" si="22"/>
        <v>0</v>
      </c>
      <c r="L72" s="42">
        <f t="shared" si="19"/>
        <v>1</v>
      </c>
      <c r="M72" s="42">
        <f t="shared" si="23"/>
        <v>1</v>
      </c>
      <c r="N72" s="42">
        <f t="shared" si="24"/>
        <v>1</v>
      </c>
      <c r="O72" s="42">
        <f t="shared" si="25"/>
        <v>0</v>
      </c>
      <c r="P72" s="42">
        <f t="shared" si="26"/>
        <v>0</v>
      </c>
      <c r="Q72" s="64">
        <v>0</v>
      </c>
      <c r="R72" s="46">
        <v>0</v>
      </c>
      <c r="S72" s="46">
        <v>0</v>
      </c>
      <c r="T72" s="46">
        <v>0</v>
      </c>
      <c r="U72" s="47">
        <v>0</v>
      </c>
      <c r="V72" s="47">
        <v>0</v>
      </c>
      <c r="W72" s="46" t="s">
        <v>829</v>
      </c>
      <c r="X72" s="64"/>
      <c r="Y72" s="46" t="str">
        <f t="shared" si="27"/>
        <v>baozangjue</v>
      </c>
    </row>
    <row r="73" ht="16.2" hidden="1" spans="1:25">
      <c r="A73" s="46">
        <v>408</v>
      </c>
      <c r="B73" s="50" t="str">
        <f t="shared" si="20"/>
        <v>track_408</v>
      </c>
      <c r="C73" s="55">
        <v>71</v>
      </c>
      <c r="E73" s="51">
        <v>4</v>
      </c>
      <c r="F73" s="51">
        <v>2</v>
      </c>
      <c r="J73" s="42">
        <f t="shared" si="21"/>
        <v>0</v>
      </c>
      <c r="K73" s="42">
        <f t="shared" si="22"/>
        <v>0</v>
      </c>
      <c r="L73" s="42">
        <f t="shared" si="19"/>
        <v>1</v>
      </c>
      <c r="M73" s="42">
        <f t="shared" si="23"/>
        <v>1</v>
      </c>
      <c r="N73" s="42">
        <f t="shared" si="24"/>
        <v>1</v>
      </c>
      <c r="O73" s="42">
        <f t="shared" si="25"/>
        <v>0</v>
      </c>
      <c r="P73" s="42">
        <f t="shared" si="26"/>
        <v>0</v>
      </c>
      <c r="Q73" s="64">
        <v>0</v>
      </c>
      <c r="R73" s="46">
        <v>0</v>
      </c>
      <c r="S73" s="46">
        <v>0</v>
      </c>
      <c r="T73" s="46">
        <v>0</v>
      </c>
      <c r="U73" s="47">
        <v>0</v>
      </c>
      <c r="V73" s="47">
        <v>0</v>
      </c>
      <c r="W73" s="46" t="s">
        <v>829</v>
      </c>
      <c r="X73" s="64"/>
      <c r="Y73" s="46" t="str">
        <f t="shared" si="27"/>
        <v>baozangjue</v>
      </c>
    </row>
    <row r="74" hidden="1" spans="1:25">
      <c r="A74" s="46">
        <v>501</v>
      </c>
      <c r="B74" s="50" t="str">
        <f t="shared" si="20"/>
        <v>track_501</v>
      </c>
      <c r="C74" s="46">
        <v>63</v>
      </c>
      <c r="E74" s="46">
        <v>2</v>
      </c>
      <c r="F74" s="46">
        <v>4</v>
      </c>
      <c r="I74" s="46">
        <f t="shared" ref="I74:I91" si="28">VLOOKUP(C74,AI:AK,3,0)</f>
        <v>6</v>
      </c>
      <c r="J74" s="42">
        <f t="shared" si="21"/>
        <v>0</v>
      </c>
      <c r="K74" s="42">
        <f t="shared" si="22"/>
        <v>1</v>
      </c>
      <c r="L74" s="42">
        <f t="shared" si="19"/>
        <v>0</v>
      </c>
      <c r="M74" s="42">
        <f t="shared" si="23"/>
        <v>0</v>
      </c>
      <c r="N74" s="42">
        <f t="shared" si="24"/>
        <v>1</v>
      </c>
      <c r="O74" s="42">
        <f t="shared" si="25"/>
        <v>0</v>
      </c>
      <c r="P74" s="42">
        <f t="shared" si="26"/>
        <v>0</v>
      </c>
      <c r="Q74" s="64">
        <v>0</v>
      </c>
      <c r="R74" s="46">
        <v>0</v>
      </c>
      <c r="S74" s="46">
        <v>1880</v>
      </c>
      <c r="T74" s="46">
        <v>0</v>
      </c>
      <c r="U74" s="47">
        <v>0</v>
      </c>
      <c r="V74" s="47">
        <v>0</v>
      </c>
      <c r="W74" s="46" t="s">
        <v>830</v>
      </c>
      <c r="X74" s="64"/>
      <c r="Y74" s="46" t="str">
        <f t="shared" si="27"/>
        <v>shuimuboss</v>
      </c>
    </row>
    <row r="75" hidden="1" spans="1:26">
      <c r="A75" s="46">
        <v>502</v>
      </c>
      <c r="B75" s="50" t="str">
        <f t="shared" si="20"/>
        <v>track_502</v>
      </c>
      <c r="C75" s="46">
        <v>38</v>
      </c>
      <c r="E75" s="46">
        <v>2</v>
      </c>
      <c r="F75" s="46">
        <v>4</v>
      </c>
      <c r="I75" s="46">
        <f t="shared" si="28"/>
        <v>6</v>
      </c>
      <c r="J75" s="42">
        <f t="shared" si="21"/>
        <v>0</v>
      </c>
      <c r="K75" s="42">
        <f t="shared" si="22"/>
        <v>0</v>
      </c>
      <c r="L75" s="42">
        <f t="shared" si="19"/>
        <v>1</v>
      </c>
      <c r="M75" s="42">
        <f t="shared" si="23"/>
        <v>1</v>
      </c>
      <c r="N75" s="42">
        <f t="shared" si="24"/>
        <v>1</v>
      </c>
      <c r="O75" s="42">
        <f t="shared" si="25"/>
        <v>1</v>
      </c>
      <c r="P75" s="42">
        <f t="shared" si="26"/>
        <v>1</v>
      </c>
      <c r="Q75" s="64">
        <v>0</v>
      </c>
      <c r="R75" s="46">
        <v>0</v>
      </c>
      <c r="S75" s="46">
        <v>2880</v>
      </c>
      <c r="T75" s="46">
        <v>0</v>
      </c>
      <c r="U75" s="47">
        <v>0</v>
      </c>
      <c r="V75" s="47">
        <v>0</v>
      </c>
      <c r="W75" s="46" t="s">
        <v>830</v>
      </c>
      <c r="X75" s="64"/>
      <c r="Y75" s="46" t="str">
        <f t="shared" si="27"/>
        <v>kedaya</v>
      </c>
      <c r="Z75" s="46" t="s">
        <v>831</v>
      </c>
    </row>
    <row r="76" hidden="1" spans="1:25">
      <c r="A76" s="46">
        <v>503</v>
      </c>
      <c r="B76" s="50" t="str">
        <f t="shared" si="20"/>
        <v>track_503</v>
      </c>
      <c r="C76" s="46">
        <v>63</v>
      </c>
      <c r="E76" s="46">
        <v>4</v>
      </c>
      <c r="F76" s="46">
        <v>2</v>
      </c>
      <c r="I76" s="46">
        <f t="shared" si="28"/>
        <v>6</v>
      </c>
      <c r="J76" s="42">
        <f t="shared" si="21"/>
        <v>0</v>
      </c>
      <c r="K76" s="42">
        <f t="shared" si="22"/>
        <v>1</v>
      </c>
      <c r="L76" s="42">
        <f t="shared" si="19"/>
        <v>0</v>
      </c>
      <c r="M76" s="42">
        <f t="shared" si="23"/>
        <v>0</v>
      </c>
      <c r="N76" s="42">
        <f t="shared" si="24"/>
        <v>1</v>
      </c>
      <c r="O76" s="42">
        <f t="shared" si="25"/>
        <v>0</v>
      </c>
      <c r="P76" s="42">
        <f t="shared" si="26"/>
        <v>0</v>
      </c>
      <c r="Q76" s="64">
        <v>0</v>
      </c>
      <c r="R76" s="46">
        <v>0</v>
      </c>
      <c r="S76" s="46">
        <v>1880</v>
      </c>
      <c r="T76" s="46">
        <v>0</v>
      </c>
      <c r="U76" s="47">
        <v>0</v>
      </c>
      <c r="V76" s="47">
        <v>0</v>
      </c>
      <c r="W76" s="46" t="s">
        <v>832</v>
      </c>
      <c r="X76" s="64"/>
      <c r="Y76" s="46" t="str">
        <f t="shared" si="27"/>
        <v>shuimuboss</v>
      </c>
    </row>
    <row r="77" hidden="1" spans="1:26">
      <c r="A77" s="46">
        <v>504</v>
      </c>
      <c r="B77" s="50" t="str">
        <f t="shared" si="20"/>
        <v>track_504</v>
      </c>
      <c r="C77" s="46">
        <v>38</v>
      </c>
      <c r="E77" s="46">
        <v>4</v>
      </c>
      <c r="F77" s="46">
        <v>2</v>
      </c>
      <c r="I77" s="46">
        <f t="shared" si="28"/>
        <v>6</v>
      </c>
      <c r="J77" s="42">
        <f t="shared" si="21"/>
        <v>0</v>
      </c>
      <c r="K77" s="42">
        <f t="shared" si="22"/>
        <v>0</v>
      </c>
      <c r="L77" s="42">
        <f t="shared" si="19"/>
        <v>1</v>
      </c>
      <c r="M77" s="42">
        <f t="shared" si="23"/>
        <v>1</v>
      </c>
      <c r="N77" s="42">
        <f t="shared" si="24"/>
        <v>1</v>
      </c>
      <c r="O77" s="42">
        <f t="shared" si="25"/>
        <v>1</v>
      </c>
      <c r="P77" s="42">
        <f t="shared" si="26"/>
        <v>1</v>
      </c>
      <c r="Q77" s="64">
        <v>0</v>
      </c>
      <c r="R77" s="46">
        <v>0</v>
      </c>
      <c r="S77" s="46">
        <v>2880</v>
      </c>
      <c r="T77" s="46">
        <v>0</v>
      </c>
      <c r="U77" s="47">
        <v>0</v>
      </c>
      <c r="V77" s="47">
        <v>0</v>
      </c>
      <c r="W77" s="46" t="s">
        <v>832</v>
      </c>
      <c r="X77" s="64"/>
      <c r="Y77" s="46" t="str">
        <f t="shared" si="27"/>
        <v>kedaya</v>
      </c>
      <c r="Z77" s="46" t="s">
        <v>831</v>
      </c>
    </row>
    <row r="78" hidden="1" spans="1:26">
      <c r="A78" s="46">
        <v>507</v>
      </c>
      <c r="B78" s="50" t="str">
        <f t="shared" si="20"/>
        <v>track_507</v>
      </c>
      <c r="C78" s="46">
        <v>62</v>
      </c>
      <c r="E78" s="46">
        <v>4</v>
      </c>
      <c r="F78" s="46">
        <v>2</v>
      </c>
      <c r="I78" s="46">
        <f t="shared" si="28"/>
        <v>6</v>
      </c>
      <c r="J78" s="42">
        <f t="shared" si="21"/>
        <v>0</v>
      </c>
      <c r="K78" s="42">
        <f t="shared" si="22"/>
        <v>0</v>
      </c>
      <c r="L78" s="42">
        <f t="shared" si="19"/>
        <v>0</v>
      </c>
      <c r="M78" s="42">
        <f t="shared" si="23"/>
        <v>0</v>
      </c>
      <c r="N78" s="42">
        <f t="shared" si="24"/>
        <v>0</v>
      </c>
      <c r="O78" s="42">
        <f t="shared" si="25"/>
        <v>0</v>
      </c>
      <c r="P78" s="42">
        <f t="shared" si="26"/>
        <v>0</v>
      </c>
      <c r="Q78" s="64">
        <v>0</v>
      </c>
      <c r="R78" s="46">
        <v>0</v>
      </c>
      <c r="S78" s="46">
        <v>2880</v>
      </c>
      <c r="T78" s="46">
        <v>0</v>
      </c>
      <c r="U78" s="47">
        <v>0</v>
      </c>
      <c r="V78" s="47">
        <v>0</v>
      </c>
      <c r="W78" s="46" t="s">
        <v>832</v>
      </c>
      <c r="X78" s="64"/>
      <c r="Y78" s="46" t="str">
        <f t="shared" si="27"/>
        <v>kedaya</v>
      </c>
      <c r="Z78" s="46" t="s">
        <v>833</v>
      </c>
    </row>
    <row r="79" hidden="1" spans="1:26">
      <c r="A79" s="46">
        <v>508</v>
      </c>
      <c r="B79" s="50" t="str">
        <f t="shared" si="20"/>
        <v>track_508</v>
      </c>
      <c r="C79" s="46">
        <v>62</v>
      </c>
      <c r="E79" s="46">
        <v>4</v>
      </c>
      <c r="F79" s="46">
        <v>2</v>
      </c>
      <c r="I79" s="46">
        <f t="shared" si="28"/>
        <v>6</v>
      </c>
      <c r="J79" s="42">
        <f t="shared" si="21"/>
        <v>0</v>
      </c>
      <c r="K79" s="42">
        <f t="shared" si="22"/>
        <v>0</v>
      </c>
      <c r="L79" s="42">
        <f t="shared" si="19"/>
        <v>0</v>
      </c>
      <c r="M79" s="42">
        <f t="shared" si="23"/>
        <v>0</v>
      </c>
      <c r="N79" s="42">
        <f t="shared" si="24"/>
        <v>0</v>
      </c>
      <c r="O79" s="42">
        <f t="shared" si="25"/>
        <v>0</v>
      </c>
      <c r="P79" s="42">
        <f t="shared" si="26"/>
        <v>0</v>
      </c>
      <c r="Q79" s="64">
        <v>0</v>
      </c>
      <c r="R79" s="46">
        <v>0</v>
      </c>
      <c r="S79" s="46">
        <v>2880</v>
      </c>
      <c r="T79" s="46">
        <v>0</v>
      </c>
      <c r="U79" s="47">
        <v>0</v>
      </c>
      <c r="V79" s="47">
        <v>0</v>
      </c>
      <c r="W79" s="46" t="s">
        <v>832</v>
      </c>
      <c r="X79" s="64"/>
      <c r="Y79" s="46" t="str">
        <f t="shared" si="27"/>
        <v>kedaya</v>
      </c>
      <c r="Z79" s="46" t="s">
        <v>833</v>
      </c>
    </row>
    <row r="80" ht="16.2" hidden="1" spans="1:25">
      <c r="A80" s="42">
        <v>509</v>
      </c>
      <c r="B80" s="54" t="str">
        <f t="shared" si="20"/>
        <v>track_509</v>
      </c>
      <c r="C80" s="55">
        <v>70</v>
      </c>
      <c r="E80" s="46">
        <v>2</v>
      </c>
      <c r="F80" s="46">
        <v>4</v>
      </c>
      <c r="I80" s="46">
        <f t="shared" si="28"/>
        <v>6</v>
      </c>
      <c r="J80" s="42">
        <f t="shared" si="21"/>
        <v>0</v>
      </c>
      <c r="K80" s="42">
        <f t="shared" si="22"/>
        <v>0</v>
      </c>
      <c r="L80" s="42">
        <f t="shared" si="19"/>
        <v>1</v>
      </c>
      <c r="M80" s="42">
        <f t="shared" si="23"/>
        <v>0</v>
      </c>
      <c r="N80" s="42">
        <f t="shared" si="24"/>
        <v>1</v>
      </c>
      <c r="O80" s="42">
        <f t="shared" si="25"/>
        <v>1</v>
      </c>
      <c r="P80" s="42">
        <f t="shared" si="26"/>
        <v>1</v>
      </c>
      <c r="Q80" s="64">
        <v>0</v>
      </c>
      <c r="R80" s="46">
        <v>0</v>
      </c>
      <c r="S80" s="46">
        <v>1880</v>
      </c>
      <c r="T80" s="46">
        <v>0</v>
      </c>
      <c r="U80" s="47">
        <v>0</v>
      </c>
      <c r="V80" s="47">
        <v>0</v>
      </c>
      <c r="W80" s="46" t="s">
        <v>830</v>
      </c>
      <c r="X80" s="64"/>
      <c r="Y80" s="46" t="str">
        <f t="shared" si="27"/>
        <v>henggongyu</v>
      </c>
    </row>
    <row r="81" ht="16.2" hidden="1" spans="1:25">
      <c r="A81" s="42">
        <v>510</v>
      </c>
      <c r="B81" s="54" t="str">
        <f t="shared" si="20"/>
        <v>track_510</v>
      </c>
      <c r="C81" s="55">
        <v>70</v>
      </c>
      <c r="E81" s="46">
        <v>4</v>
      </c>
      <c r="F81" s="46">
        <v>2</v>
      </c>
      <c r="I81" s="46">
        <f t="shared" si="28"/>
        <v>6</v>
      </c>
      <c r="J81" s="42">
        <f t="shared" si="21"/>
        <v>0</v>
      </c>
      <c r="K81" s="42">
        <f t="shared" si="22"/>
        <v>0</v>
      </c>
      <c r="L81" s="42">
        <f t="shared" si="19"/>
        <v>1</v>
      </c>
      <c r="M81" s="42">
        <f t="shared" si="23"/>
        <v>0</v>
      </c>
      <c r="N81" s="42">
        <f t="shared" si="24"/>
        <v>1</v>
      </c>
      <c r="O81" s="42">
        <f t="shared" si="25"/>
        <v>1</v>
      </c>
      <c r="P81" s="42">
        <f t="shared" si="26"/>
        <v>1</v>
      </c>
      <c r="Q81" s="64">
        <v>0</v>
      </c>
      <c r="R81" s="46">
        <v>0</v>
      </c>
      <c r="S81" s="46">
        <v>1880</v>
      </c>
      <c r="T81" s="46">
        <v>0</v>
      </c>
      <c r="U81" s="47">
        <v>0</v>
      </c>
      <c r="V81" s="47">
        <v>0</v>
      </c>
      <c r="W81" s="46" t="s">
        <v>832</v>
      </c>
      <c r="X81" s="64"/>
      <c r="Y81" s="46" t="str">
        <f t="shared" si="27"/>
        <v>henggongyu</v>
      </c>
    </row>
    <row r="82" ht="16.2" hidden="1" spans="1:25">
      <c r="A82" s="42">
        <v>511</v>
      </c>
      <c r="B82" s="54" t="str">
        <f t="shared" si="20"/>
        <v>track_511</v>
      </c>
      <c r="C82" s="55">
        <v>71</v>
      </c>
      <c r="E82" s="46">
        <v>2</v>
      </c>
      <c r="F82" s="46">
        <v>4</v>
      </c>
      <c r="I82" s="46">
        <f t="shared" si="28"/>
        <v>6</v>
      </c>
      <c r="J82" s="42">
        <f t="shared" si="21"/>
        <v>0</v>
      </c>
      <c r="K82" s="42">
        <f t="shared" si="22"/>
        <v>0</v>
      </c>
      <c r="L82" s="42">
        <f t="shared" si="19"/>
        <v>1</v>
      </c>
      <c r="M82" s="42">
        <f t="shared" si="23"/>
        <v>1</v>
      </c>
      <c r="N82" s="42">
        <f t="shared" si="24"/>
        <v>1</v>
      </c>
      <c r="O82" s="42">
        <f t="shared" si="25"/>
        <v>0</v>
      </c>
      <c r="P82" s="42">
        <f t="shared" si="26"/>
        <v>0</v>
      </c>
      <c r="Q82" s="64">
        <v>0</v>
      </c>
      <c r="R82" s="46">
        <v>0</v>
      </c>
      <c r="S82" s="46">
        <v>1880</v>
      </c>
      <c r="T82" s="46">
        <v>0</v>
      </c>
      <c r="U82" s="47">
        <v>0</v>
      </c>
      <c r="V82" s="47">
        <v>0</v>
      </c>
      <c r="W82" s="46" t="s">
        <v>830</v>
      </c>
      <c r="X82" s="64"/>
      <c r="Y82" s="46" t="str">
        <f t="shared" si="27"/>
        <v>baozangjue</v>
      </c>
    </row>
    <row r="83" ht="16.2" hidden="1" spans="1:25">
      <c r="A83" s="42">
        <v>512</v>
      </c>
      <c r="B83" s="54" t="str">
        <f t="shared" si="20"/>
        <v>track_512</v>
      </c>
      <c r="C83" s="55">
        <v>71</v>
      </c>
      <c r="E83" s="46">
        <v>4</v>
      </c>
      <c r="F83" s="46">
        <v>2</v>
      </c>
      <c r="I83" s="46">
        <f t="shared" si="28"/>
        <v>6</v>
      </c>
      <c r="J83" s="42">
        <f t="shared" si="21"/>
        <v>0</v>
      </c>
      <c r="K83" s="42">
        <f t="shared" si="22"/>
        <v>0</v>
      </c>
      <c r="L83" s="42">
        <f t="shared" si="19"/>
        <v>1</v>
      </c>
      <c r="M83" s="42">
        <f t="shared" si="23"/>
        <v>1</v>
      </c>
      <c r="N83" s="42">
        <f t="shared" si="24"/>
        <v>1</v>
      </c>
      <c r="O83" s="42">
        <f t="shared" si="25"/>
        <v>0</v>
      </c>
      <c r="P83" s="42">
        <f t="shared" si="26"/>
        <v>0</v>
      </c>
      <c r="Q83" s="64">
        <v>0</v>
      </c>
      <c r="R83" s="46">
        <v>0</v>
      </c>
      <c r="S83" s="46">
        <v>1880</v>
      </c>
      <c r="T83" s="46">
        <v>0</v>
      </c>
      <c r="U83" s="47">
        <v>0</v>
      </c>
      <c r="V83" s="47">
        <v>0</v>
      </c>
      <c r="W83" s="46" t="s">
        <v>832</v>
      </c>
      <c r="X83" s="64"/>
      <c r="Y83" s="46" t="str">
        <f t="shared" si="27"/>
        <v>baozangjue</v>
      </c>
    </row>
    <row r="84" hidden="1" spans="1:25">
      <c r="A84" s="42">
        <v>513</v>
      </c>
      <c r="B84" s="50" t="str">
        <f t="shared" si="20"/>
        <v>track_513</v>
      </c>
      <c r="C84" s="46">
        <v>73</v>
      </c>
      <c r="E84" s="46">
        <v>2</v>
      </c>
      <c r="F84" s="46">
        <v>4</v>
      </c>
      <c r="I84" s="46">
        <f t="shared" si="28"/>
        <v>6</v>
      </c>
      <c r="J84" s="42">
        <f t="shared" si="21"/>
        <v>1</v>
      </c>
      <c r="K84" s="42">
        <f t="shared" si="22"/>
        <v>0</v>
      </c>
      <c r="L84" s="42">
        <f t="shared" si="19"/>
        <v>0</v>
      </c>
      <c r="M84" s="42">
        <f t="shared" si="23"/>
        <v>0</v>
      </c>
      <c r="N84" s="42">
        <f t="shared" si="24"/>
        <v>0</v>
      </c>
      <c r="O84" s="42">
        <f t="shared" si="25"/>
        <v>0</v>
      </c>
      <c r="P84" s="42">
        <f t="shared" si="26"/>
        <v>0</v>
      </c>
      <c r="Q84" s="64">
        <v>0</v>
      </c>
      <c r="R84" s="46">
        <v>0</v>
      </c>
      <c r="S84" s="46">
        <v>1880</v>
      </c>
      <c r="T84" s="46">
        <v>0</v>
      </c>
      <c r="U84" s="47">
        <v>0</v>
      </c>
      <c r="V84" s="47">
        <v>0</v>
      </c>
      <c r="W84" s="46" t="s">
        <v>830</v>
      </c>
      <c r="X84" s="64"/>
      <c r="Y84" s="46" t="str">
        <f t="shared" si="27"/>
        <v>shuimuboss</v>
      </c>
    </row>
    <row r="85" hidden="1" spans="1:25">
      <c r="A85" s="42">
        <v>514</v>
      </c>
      <c r="B85" s="50" t="str">
        <f t="shared" si="20"/>
        <v>track_514</v>
      </c>
      <c r="C85" s="46">
        <v>73</v>
      </c>
      <c r="E85" s="46">
        <v>4</v>
      </c>
      <c r="F85" s="46">
        <v>2</v>
      </c>
      <c r="I85" s="46">
        <f t="shared" si="28"/>
        <v>6</v>
      </c>
      <c r="J85" s="42">
        <f t="shared" si="21"/>
        <v>1</v>
      </c>
      <c r="K85" s="42">
        <f t="shared" si="22"/>
        <v>0</v>
      </c>
      <c r="L85" s="42">
        <f t="shared" si="19"/>
        <v>0</v>
      </c>
      <c r="M85" s="42">
        <f t="shared" si="23"/>
        <v>0</v>
      </c>
      <c r="N85" s="42">
        <f t="shared" si="24"/>
        <v>0</v>
      </c>
      <c r="O85" s="42">
        <f t="shared" si="25"/>
        <v>0</v>
      </c>
      <c r="P85" s="42">
        <f t="shared" si="26"/>
        <v>0</v>
      </c>
      <c r="Q85" s="64">
        <v>0</v>
      </c>
      <c r="R85" s="46">
        <v>0</v>
      </c>
      <c r="S85" s="46">
        <v>1880</v>
      </c>
      <c r="T85" s="46">
        <v>0</v>
      </c>
      <c r="U85" s="47">
        <v>0</v>
      </c>
      <c r="V85" s="47">
        <v>0</v>
      </c>
      <c r="W85" s="46" t="s">
        <v>832</v>
      </c>
      <c r="X85" s="64"/>
      <c r="Y85" s="46" t="str">
        <f t="shared" si="27"/>
        <v>shuimuboss</v>
      </c>
    </row>
    <row r="86" ht="16.2" hidden="1" spans="1:25">
      <c r="A86" s="42">
        <v>515</v>
      </c>
      <c r="B86" s="50" t="str">
        <f t="shared" si="20"/>
        <v>track_515</v>
      </c>
      <c r="C86" s="55">
        <v>74</v>
      </c>
      <c r="E86" s="46">
        <v>2</v>
      </c>
      <c r="F86" s="46">
        <v>4</v>
      </c>
      <c r="I86" s="46">
        <f t="shared" si="28"/>
        <v>6</v>
      </c>
      <c r="J86" s="42">
        <f t="shared" si="21"/>
        <v>1</v>
      </c>
      <c r="K86" s="42">
        <f t="shared" si="22"/>
        <v>1</v>
      </c>
      <c r="L86" s="42">
        <f t="shared" si="19"/>
        <v>0</v>
      </c>
      <c r="M86" s="42">
        <f t="shared" si="23"/>
        <v>0</v>
      </c>
      <c r="N86" s="42">
        <f t="shared" si="24"/>
        <v>0</v>
      </c>
      <c r="O86" s="42">
        <f t="shared" si="25"/>
        <v>0</v>
      </c>
      <c r="P86" s="42">
        <f t="shared" si="26"/>
        <v>0</v>
      </c>
      <c r="Q86" s="64">
        <v>0</v>
      </c>
      <c r="R86" s="46">
        <v>0</v>
      </c>
      <c r="S86" s="46">
        <v>1880</v>
      </c>
      <c r="T86" s="46">
        <v>0</v>
      </c>
      <c r="U86" s="47">
        <v>0</v>
      </c>
      <c r="V86" s="47">
        <v>0</v>
      </c>
      <c r="W86" s="46" t="s">
        <v>830</v>
      </c>
      <c r="X86" s="64"/>
      <c r="Y86" s="46" t="str">
        <f t="shared" si="27"/>
        <v>henggongyu</v>
      </c>
    </row>
    <row r="87" ht="16.2" hidden="1" spans="1:25">
      <c r="A87" s="42">
        <v>516</v>
      </c>
      <c r="B87" s="50" t="str">
        <f t="shared" si="20"/>
        <v>track_516</v>
      </c>
      <c r="C87" s="55">
        <v>74</v>
      </c>
      <c r="E87" s="46">
        <v>4</v>
      </c>
      <c r="F87" s="46">
        <v>2</v>
      </c>
      <c r="I87" s="46">
        <f t="shared" si="28"/>
        <v>6</v>
      </c>
      <c r="J87" s="42">
        <f t="shared" si="21"/>
        <v>1</v>
      </c>
      <c r="K87" s="42">
        <f t="shared" si="22"/>
        <v>1</v>
      </c>
      <c r="L87" s="42">
        <f t="shared" si="19"/>
        <v>0</v>
      </c>
      <c r="M87" s="42">
        <f t="shared" si="23"/>
        <v>0</v>
      </c>
      <c r="N87" s="42">
        <f t="shared" si="24"/>
        <v>0</v>
      </c>
      <c r="O87" s="42">
        <f t="shared" si="25"/>
        <v>0</v>
      </c>
      <c r="P87" s="42">
        <f t="shared" si="26"/>
        <v>0</v>
      </c>
      <c r="Q87" s="64">
        <v>0</v>
      </c>
      <c r="R87" s="46">
        <v>0</v>
      </c>
      <c r="S87" s="46">
        <v>1880</v>
      </c>
      <c r="T87" s="46">
        <v>0</v>
      </c>
      <c r="U87" s="47">
        <v>0</v>
      </c>
      <c r="V87" s="47">
        <v>0</v>
      </c>
      <c r="W87" s="46" t="s">
        <v>832</v>
      </c>
      <c r="X87" s="64"/>
      <c r="Y87" s="46" t="str">
        <f t="shared" si="27"/>
        <v>henggongyu</v>
      </c>
    </row>
    <row r="88" ht="16.2" hidden="1" spans="1:25">
      <c r="A88" s="42">
        <v>517</v>
      </c>
      <c r="B88" s="50" t="str">
        <f t="shared" si="20"/>
        <v>track_517</v>
      </c>
      <c r="C88" s="55">
        <v>75</v>
      </c>
      <c r="E88" s="46">
        <v>2</v>
      </c>
      <c r="F88" s="46">
        <v>4</v>
      </c>
      <c r="I88" s="46">
        <f t="shared" si="28"/>
        <v>6</v>
      </c>
      <c r="J88" s="42">
        <f t="shared" si="21"/>
        <v>1</v>
      </c>
      <c r="K88" s="42">
        <f t="shared" si="22"/>
        <v>1</v>
      </c>
      <c r="L88" s="42">
        <f t="shared" si="19"/>
        <v>0</v>
      </c>
      <c r="M88" s="42">
        <f t="shared" si="23"/>
        <v>0</v>
      </c>
      <c r="N88" s="42">
        <f t="shared" si="24"/>
        <v>0</v>
      </c>
      <c r="O88" s="42">
        <f t="shared" si="25"/>
        <v>0</v>
      </c>
      <c r="P88" s="42">
        <f t="shared" si="26"/>
        <v>0</v>
      </c>
      <c r="Q88" s="64">
        <v>0</v>
      </c>
      <c r="R88" s="46">
        <v>0</v>
      </c>
      <c r="S88" s="46">
        <v>1880</v>
      </c>
      <c r="T88" s="46">
        <v>0</v>
      </c>
      <c r="U88" s="47">
        <v>0</v>
      </c>
      <c r="V88" s="47">
        <v>0</v>
      </c>
      <c r="W88" s="46" t="s">
        <v>830</v>
      </c>
      <c r="X88" s="64"/>
      <c r="Y88" s="46" t="str">
        <f t="shared" si="27"/>
        <v>baozangjue</v>
      </c>
    </row>
    <row r="89" ht="16.2" hidden="1" spans="1:25">
      <c r="A89" s="42">
        <v>518</v>
      </c>
      <c r="B89" s="50" t="str">
        <f t="shared" si="20"/>
        <v>track_518</v>
      </c>
      <c r="C89" s="55">
        <v>75</v>
      </c>
      <c r="E89" s="46">
        <v>4</v>
      </c>
      <c r="F89" s="46">
        <v>2</v>
      </c>
      <c r="I89" s="46">
        <f t="shared" si="28"/>
        <v>6</v>
      </c>
      <c r="J89" s="42">
        <f t="shared" si="21"/>
        <v>1</v>
      </c>
      <c r="K89" s="42">
        <f t="shared" si="22"/>
        <v>1</v>
      </c>
      <c r="L89" s="42">
        <f t="shared" si="19"/>
        <v>0</v>
      </c>
      <c r="M89" s="42">
        <f t="shared" si="23"/>
        <v>0</v>
      </c>
      <c r="N89" s="42">
        <f t="shared" si="24"/>
        <v>0</v>
      </c>
      <c r="O89" s="42">
        <f t="shared" si="25"/>
        <v>0</v>
      </c>
      <c r="P89" s="42">
        <f t="shared" si="26"/>
        <v>0</v>
      </c>
      <c r="Q89" s="64">
        <v>0</v>
      </c>
      <c r="R89" s="46">
        <v>0</v>
      </c>
      <c r="S89" s="46">
        <v>1880</v>
      </c>
      <c r="T89" s="46">
        <v>0</v>
      </c>
      <c r="U89" s="47">
        <v>0</v>
      </c>
      <c r="V89" s="47">
        <v>0</v>
      </c>
      <c r="W89" s="46" t="s">
        <v>832</v>
      </c>
      <c r="X89" s="64"/>
      <c r="Y89" s="46" t="str">
        <f t="shared" si="27"/>
        <v>baozangjue</v>
      </c>
    </row>
    <row r="90" ht="16.2" hidden="1" spans="1:26">
      <c r="A90" s="55">
        <v>519</v>
      </c>
      <c r="B90" s="50" t="str">
        <f t="shared" si="20"/>
        <v>track_519</v>
      </c>
      <c r="C90" s="46">
        <v>78</v>
      </c>
      <c r="E90" s="46">
        <v>4</v>
      </c>
      <c r="F90" s="46">
        <v>2</v>
      </c>
      <c r="I90" s="46">
        <f t="shared" si="28"/>
        <v>6</v>
      </c>
      <c r="J90" s="42">
        <f t="shared" si="21"/>
        <v>0</v>
      </c>
      <c r="K90" s="42">
        <f t="shared" si="22"/>
        <v>0</v>
      </c>
      <c r="L90" s="42">
        <f t="shared" si="19"/>
        <v>0</v>
      </c>
      <c r="M90" s="42">
        <f t="shared" si="23"/>
        <v>1</v>
      </c>
      <c r="N90" s="42">
        <f t="shared" si="24"/>
        <v>0</v>
      </c>
      <c r="O90" s="42">
        <f t="shared" si="25"/>
        <v>1</v>
      </c>
      <c r="P90" s="42">
        <f t="shared" si="26"/>
        <v>1</v>
      </c>
      <c r="Q90" s="64">
        <v>0</v>
      </c>
      <c r="R90" s="46">
        <v>0</v>
      </c>
      <c r="S90" s="46">
        <v>2880</v>
      </c>
      <c r="T90" s="46">
        <v>0</v>
      </c>
      <c r="U90" s="47">
        <v>0</v>
      </c>
      <c r="V90" s="47">
        <v>0</v>
      </c>
      <c r="W90" s="46" t="s">
        <v>832</v>
      </c>
      <c r="X90" s="64"/>
      <c r="Y90" s="46" t="str">
        <f t="shared" si="27"/>
        <v>huahudiao</v>
      </c>
      <c r="Z90" s="46" t="s">
        <v>833</v>
      </c>
    </row>
    <row r="91" ht="16.2" hidden="1" spans="1:26">
      <c r="A91" s="55">
        <v>520</v>
      </c>
      <c r="B91" s="50" t="str">
        <f t="shared" si="20"/>
        <v>track_520</v>
      </c>
      <c r="C91" s="46">
        <v>78</v>
      </c>
      <c r="E91" s="46">
        <v>4</v>
      </c>
      <c r="F91" s="46">
        <v>2</v>
      </c>
      <c r="I91" s="46">
        <f t="shared" si="28"/>
        <v>6</v>
      </c>
      <c r="J91" s="42">
        <f t="shared" si="21"/>
        <v>0</v>
      </c>
      <c r="K91" s="42">
        <f t="shared" si="22"/>
        <v>0</v>
      </c>
      <c r="L91" s="42">
        <f t="shared" si="19"/>
        <v>0</v>
      </c>
      <c r="M91" s="42">
        <f t="shared" si="23"/>
        <v>1</v>
      </c>
      <c r="N91" s="42">
        <f t="shared" si="24"/>
        <v>0</v>
      </c>
      <c r="O91" s="42">
        <f t="shared" si="25"/>
        <v>1</v>
      </c>
      <c r="P91" s="42">
        <f t="shared" si="26"/>
        <v>1</v>
      </c>
      <c r="Q91" s="64">
        <v>0</v>
      </c>
      <c r="R91" s="46">
        <v>0</v>
      </c>
      <c r="S91" s="46">
        <v>2880</v>
      </c>
      <c r="T91" s="46">
        <v>0</v>
      </c>
      <c r="U91" s="47">
        <v>0</v>
      </c>
      <c r="V91" s="47">
        <v>0</v>
      </c>
      <c r="W91" s="46" t="s">
        <v>832</v>
      </c>
      <c r="X91" s="64"/>
      <c r="Y91" s="46" t="str">
        <f t="shared" si="27"/>
        <v>huahudiao</v>
      </c>
      <c r="Z91" s="46" t="s">
        <v>833</v>
      </c>
    </row>
    <row r="92" hidden="1" spans="1:23">
      <c r="A92" s="46">
        <v>601</v>
      </c>
      <c r="B92" s="50" t="str">
        <f t="shared" si="20"/>
        <v>track_601</v>
      </c>
      <c r="C92" s="46">
        <v>47</v>
      </c>
      <c r="I92" s="46"/>
      <c r="J92" s="42">
        <f t="shared" ref="J92:J101" si="29">VLOOKUP(C92,AI:AN,6,0)</f>
        <v>0</v>
      </c>
      <c r="K92" s="42">
        <f t="shared" ref="K92:K101" si="30">VLOOKUP(C92,AI:AO,7,0)</f>
        <v>0</v>
      </c>
      <c r="L92" s="42">
        <f t="shared" ref="L92:L101" si="31">VLOOKUP(C92,AI:AP,8,0)</f>
        <v>0</v>
      </c>
      <c r="M92" s="42">
        <f t="shared" ref="M92:M101" si="32">VLOOKUP(C92,AI:AQ,9,0)</f>
        <v>0</v>
      </c>
      <c r="N92" s="42">
        <f t="shared" ref="N92:N101" si="33">VLOOKUP(C92,AI:AR,10,0)</f>
        <v>0</v>
      </c>
      <c r="O92" s="42">
        <f t="shared" ref="O92:O101" si="34">VLOOKUP(C92,AI:AS,11,0)</f>
        <v>0</v>
      </c>
      <c r="P92" s="42">
        <f t="shared" ref="P92:P101" si="35">VLOOKUP(C92,AI:AT,12,0)</f>
        <v>0</v>
      </c>
      <c r="Q92" s="46" t="s">
        <v>834</v>
      </c>
      <c r="R92" s="46">
        <v>0</v>
      </c>
      <c r="S92" s="46">
        <v>0</v>
      </c>
      <c r="T92" s="46">
        <v>0</v>
      </c>
      <c r="U92" s="47">
        <v>0</v>
      </c>
      <c r="V92" s="47">
        <v>0</v>
      </c>
      <c r="W92" s="46" t="s">
        <v>835</v>
      </c>
    </row>
    <row r="93" hidden="1" spans="1:23">
      <c r="A93" s="46">
        <v>602</v>
      </c>
      <c r="B93" s="50" t="str">
        <f t="shared" si="20"/>
        <v>track_602</v>
      </c>
      <c r="C93" s="46">
        <v>47</v>
      </c>
      <c r="J93" s="42">
        <f t="shared" si="29"/>
        <v>0</v>
      </c>
      <c r="K93" s="42">
        <f t="shared" si="30"/>
        <v>0</v>
      </c>
      <c r="L93" s="42">
        <f t="shared" si="31"/>
        <v>0</v>
      </c>
      <c r="M93" s="42">
        <f t="shared" si="32"/>
        <v>0</v>
      </c>
      <c r="N93" s="42">
        <f t="shared" si="33"/>
        <v>0</v>
      </c>
      <c r="O93" s="42">
        <f t="shared" si="34"/>
        <v>0</v>
      </c>
      <c r="P93" s="42">
        <f t="shared" si="35"/>
        <v>0</v>
      </c>
      <c r="Q93" s="46" t="s">
        <v>834</v>
      </c>
      <c r="R93" s="46">
        <v>0</v>
      </c>
      <c r="S93" s="46">
        <v>0</v>
      </c>
      <c r="T93" s="46">
        <v>0</v>
      </c>
      <c r="U93" s="47">
        <v>0</v>
      </c>
      <c r="V93" s="47">
        <v>0</v>
      </c>
      <c r="W93" s="46" t="s">
        <v>836</v>
      </c>
    </row>
    <row r="94" hidden="1" spans="1:23">
      <c r="A94" s="46">
        <v>603</v>
      </c>
      <c r="B94" s="50" t="str">
        <f t="shared" si="20"/>
        <v>track_603</v>
      </c>
      <c r="C94" s="46">
        <v>47</v>
      </c>
      <c r="J94" s="42">
        <f t="shared" si="29"/>
        <v>0</v>
      </c>
      <c r="K94" s="42">
        <f t="shared" si="30"/>
        <v>0</v>
      </c>
      <c r="L94" s="42">
        <f t="shared" si="31"/>
        <v>0</v>
      </c>
      <c r="M94" s="42">
        <f t="shared" si="32"/>
        <v>0</v>
      </c>
      <c r="N94" s="42">
        <f t="shared" si="33"/>
        <v>0</v>
      </c>
      <c r="O94" s="42">
        <f t="shared" si="34"/>
        <v>0</v>
      </c>
      <c r="P94" s="42">
        <f t="shared" si="35"/>
        <v>0</v>
      </c>
      <c r="Q94" s="46" t="s">
        <v>834</v>
      </c>
      <c r="R94" s="46">
        <v>0</v>
      </c>
      <c r="S94" s="46">
        <v>0</v>
      </c>
      <c r="T94" s="46">
        <v>0</v>
      </c>
      <c r="U94" s="47">
        <v>0</v>
      </c>
      <c r="V94" s="47">
        <v>0</v>
      </c>
      <c r="W94" s="46" t="s">
        <v>837</v>
      </c>
    </row>
    <row r="95" hidden="1" spans="1:23">
      <c r="A95" s="46">
        <v>604</v>
      </c>
      <c r="B95" s="50" t="str">
        <f t="shared" si="20"/>
        <v>track_604</v>
      </c>
      <c r="C95" s="46">
        <v>47</v>
      </c>
      <c r="J95" s="42">
        <f t="shared" si="29"/>
        <v>0</v>
      </c>
      <c r="K95" s="42">
        <f t="shared" si="30"/>
        <v>0</v>
      </c>
      <c r="L95" s="42">
        <f t="shared" si="31"/>
        <v>0</v>
      </c>
      <c r="M95" s="42">
        <f t="shared" si="32"/>
        <v>0</v>
      </c>
      <c r="N95" s="42">
        <f t="shared" si="33"/>
        <v>0</v>
      </c>
      <c r="O95" s="42">
        <f t="shared" si="34"/>
        <v>0</v>
      </c>
      <c r="P95" s="42">
        <f t="shared" si="35"/>
        <v>0</v>
      </c>
      <c r="Q95" s="46" t="s">
        <v>834</v>
      </c>
      <c r="R95" s="46">
        <v>0</v>
      </c>
      <c r="S95" s="46">
        <v>0</v>
      </c>
      <c r="T95" s="46">
        <v>0</v>
      </c>
      <c r="U95" s="47">
        <v>0</v>
      </c>
      <c r="V95" s="47">
        <v>0</v>
      </c>
      <c r="W95" s="46" t="s">
        <v>838</v>
      </c>
    </row>
    <row r="96" hidden="1" spans="1:23">
      <c r="A96" s="46">
        <v>605</v>
      </c>
      <c r="B96" s="50" t="str">
        <f t="shared" si="20"/>
        <v>track_605</v>
      </c>
      <c r="C96" s="46">
        <v>47</v>
      </c>
      <c r="J96" s="42">
        <f t="shared" si="29"/>
        <v>0</v>
      </c>
      <c r="K96" s="42">
        <f t="shared" si="30"/>
        <v>0</v>
      </c>
      <c r="L96" s="42">
        <f t="shared" si="31"/>
        <v>0</v>
      </c>
      <c r="M96" s="42">
        <f t="shared" si="32"/>
        <v>0</v>
      </c>
      <c r="N96" s="42">
        <f t="shared" si="33"/>
        <v>0</v>
      </c>
      <c r="O96" s="42">
        <f t="shared" si="34"/>
        <v>0</v>
      </c>
      <c r="P96" s="42">
        <f t="shared" si="35"/>
        <v>0</v>
      </c>
      <c r="Q96" s="46" t="s">
        <v>834</v>
      </c>
      <c r="R96" s="46">
        <v>0</v>
      </c>
      <c r="S96" s="46">
        <v>0</v>
      </c>
      <c r="T96" s="46">
        <v>0</v>
      </c>
      <c r="U96" s="47">
        <v>0</v>
      </c>
      <c r="V96" s="47">
        <v>0</v>
      </c>
      <c r="W96" s="46" t="s">
        <v>839</v>
      </c>
    </row>
    <row r="97" hidden="1" spans="1:23">
      <c r="A97" s="46">
        <v>606</v>
      </c>
      <c r="B97" s="50" t="str">
        <f t="shared" si="20"/>
        <v>track_606</v>
      </c>
      <c r="C97" s="46">
        <v>47</v>
      </c>
      <c r="J97" s="42">
        <f t="shared" si="29"/>
        <v>0</v>
      </c>
      <c r="K97" s="42">
        <f t="shared" si="30"/>
        <v>0</v>
      </c>
      <c r="L97" s="42">
        <f t="shared" si="31"/>
        <v>0</v>
      </c>
      <c r="M97" s="42">
        <f t="shared" si="32"/>
        <v>0</v>
      </c>
      <c r="N97" s="42">
        <f t="shared" si="33"/>
        <v>0</v>
      </c>
      <c r="O97" s="42">
        <f t="shared" si="34"/>
        <v>0</v>
      </c>
      <c r="P97" s="42">
        <f t="shared" si="35"/>
        <v>0</v>
      </c>
      <c r="Q97" s="46" t="s">
        <v>834</v>
      </c>
      <c r="R97" s="46">
        <v>0</v>
      </c>
      <c r="S97" s="46">
        <v>0</v>
      </c>
      <c r="T97" s="46">
        <v>0</v>
      </c>
      <c r="U97" s="47">
        <v>0</v>
      </c>
      <c r="V97" s="47">
        <v>0</v>
      </c>
      <c r="W97" s="46" t="s">
        <v>840</v>
      </c>
    </row>
    <row r="98" hidden="1" spans="1:23">
      <c r="A98" s="46">
        <v>607</v>
      </c>
      <c r="B98" s="50" t="str">
        <f t="shared" si="20"/>
        <v>track_607</v>
      </c>
      <c r="C98" s="46">
        <v>47</v>
      </c>
      <c r="J98" s="42">
        <f t="shared" si="29"/>
        <v>0</v>
      </c>
      <c r="K98" s="42">
        <f t="shared" si="30"/>
        <v>0</v>
      </c>
      <c r="L98" s="42">
        <f t="shared" si="31"/>
        <v>0</v>
      </c>
      <c r="M98" s="42">
        <f t="shared" si="32"/>
        <v>0</v>
      </c>
      <c r="N98" s="42">
        <f t="shared" si="33"/>
        <v>0</v>
      </c>
      <c r="O98" s="42">
        <f t="shared" si="34"/>
        <v>0</v>
      </c>
      <c r="P98" s="42">
        <f t="shared" si="35"/>
        <v>0</v>
      </c>
      <c r="Q98" s="46" t="s">
        <v>834</v>
      </c>
      <c r="R98" s="46">
        <v>0</v>
      </c>
      <c r="S98" s="46">
        <v>0</v>
      </c>
      <c r="T98" s="46">
        <v>0</v>
      </c>
      <c r="U98" s="47">
        <v>0</v>
      </c>
      <c r="V98" s="47">
        <v>0</v>
      </c>
      <c r="W98" s="46" t="s">
        <v>841</v>
      </c>
    </row>
    <row r="99" hidden="1" spans="1:23">
      <c r="A99" s="46">
        <v>608</v>
      </c>
      <c r="B99" s="50" t="str">
        <f t="shared" si="20"/>
        <v>track_608</v>
      </c>
      <c r="C99" s="46">
        <v>47</v>
      </c>
      <c r="J99" s="42">
        <f t="shared" si="29"/>
        <v>0</v>
      </c>
      <c r="K99" s="42">
        <f t="shared" si="30"/>
        <v>0</v>
      </c>
      <c r="L99" s="42">
        <f t="shared" si="31"/>
        <v>0</v>
      </c>
      <c r="M99" s="42">
        <f t="shared" si="32"/>
        <v>0</v>
      </c>
      <c r="N99" s="42">
        <f t="shared" si="33"/>
        <v>0</v>
      </c>
      <c r="O99" s="42">
        <f t="shared" si="34"/>
        <v>0</v>
      </c>
      <c r="P99" s="42">
        <f t="shared" si="35"/>
        <v>0</v>
      </c>
      <c r="Q99" s="46" t="s">
        <v>834</v>
      </c>
      <c r="R99" s="46">
        <v>0</v>
      </c>
      <c r="S99" s="46">
        <v>0</v>
      </c>
      <c r="T99" s="46">
        <v>0</v>
      </c>
      <c r="U99" s="47">
        <v>0</v>
      </c>
      <c r="V99" s="47">
        <v>0</v>
      </c>
      <c r="W99" s="46" t="s">
        <v>842</v>
      </c>
    </row>
    <row r="100" hidden="1" spans="1:23">
      <c r="A100" s="46">
        <v>609</v>
      </c>
      <c r="B100" s="50" t="str">
        <f t="shared" si="20"/>
        <v>track_609</v>
      </c>
      <c r="C100" s="46">
        <v>47</v>
      </c>
      <c r="J100" s="42">
        <f t="shared" si="29"/>
        <v>0</v>
      </c>
      <c r="K100" s="42">
        <f t="shared" si="30"/>
        <v>0</v>
      </c>
      <c r="L100" s="42">
        <f t="shared" si="31"/>
        <v>0</v>
      </c>
      <c r="M100" s="42">
        <f t="shared" si="32"/>
        <v>0</v>
      </c>
      <c r="N100" s="42">
        <f t="shared" si="33"/>
        <v>0</v>
      </c>
      <c r="O100" s="42">
        <f t="shared" si="34"/>
        <v>0</v>
      </c>
      <c r="P100" s="42">
        <f t="shared" si="35"/>
        <v>0</v>
      </c>
      <c r="Q100" s="46" t="s">
        <v>834</v>
      </c>
      <c r="R100" s="46">
        <v>0</v>
      </c>
      <c r="S100" s="46">
        <v>0</v>
      </c>
      <c r="T100" s="46">
        <v>0</v>
      </c>
      <c r="U100" s="47">
        <v>0</v>
      </c>
      <c r="V100" s="47">
        <v>0</v>
      </c>
      <c r="W100" s="46" t="s">
        <v>843</v>
      </c>
    </row>
    <row r="101" hidden="1" spans="1:23">
      <c r="A101" s="46">
        <v>610</v>
      </c>
      <c r="B101" s="50" t="str">
        <f t="shared" si="20"/>
        <v>track_610</v>
      </c>
      <c r="C101" s="46">
        <v>47</v>
      </c>
      <c r="J101" s="42">
        <f t="shared" si="29"/>
        <v>0</v>
      </c>
      <c r="K101" s="42">
        <f t="shared" si="30"/>
        <v>0</v>
      </c>
      <c r="L101" s="42">
        <f t="shared" si="31"/>
        <v>0</v>
      </c>
      <c r="M101" s="42">
        <f t="shared" si="32"/>
        <v>0</v>
      </c>
      <c r="N101" s="42">
        <f t="shared" si="33"/>
        <v>0</v>
      </c>
      <c r="O101" s="42">
        <f t="shared" si="34"/>
        <v>0</v>
      </c>
      <c r="P101" s="42">
        <f t="shared" si="35"/>
        <v>0</v>
      </c>
      <c r="Q101" s="46" t="s">
        <v>834</v>
      </c>
      <c r="R101" s="46">
        <v>0</v>
      </c>
      <c r="S101" s="46">
        <v>0</v>
      </c>
      <c r="T101" s="46">
        <v>0</v>
      </c>
      <c r="U101" s="47" t="s">
        <v>295</v>
      </c>
      <c r="V101" s="47">
        <v>0</v>
      </c>
      <c r="W101" s="46" t="s">
        <v>844</v>
      </c>
    </row>
    <row r="102" hidden="1" spans="1:24">
      <c r="A102" s="69" t="str">
        <f t="shared" ref="A102:A165" si="36">RIGHT(W102,4)</f>
        <v>1001</v>
      </c>
      <c r="B102" s="50" t="str">
        <f t="shared" si="20"/>
        <v>track_1001</v>
      </c>
      <c r="C102" s="46">
        <f t="shared" ref="C102:C165" si="37">INT(RIGHT(LEFT(W102,8),2))</f>
        <v>1</v>
      </c>
      <c r="D102" s="46">
        <f t="shared" ref="D102:D165" si="38">INT(RIGHT(LEFT(W102,10),1))</f>
        <v>0</v>
      </c>
      <c r="E102" s="46">
        <f t="shared" ref="E102:E165" si="39">INT(RIGHT(LEFT(W102,11),1))</f>
        <v>1</v>
      </c>
      <c r="F102" s="46">
        <f t="shared" ref="F102:F165" si="40">INT(RIGHT(LEFT(W102,12),1))</f>
        <v>2</v>
      </c>
      <c r="G102" s="46">
        <f t="shared" ref="G102:G165" si="41">INT(RIGHT(LEFT(W102,13),1))</f>
        <v>5</v>
      </c>
      <c r="H102" s="46">
        <f t="shared" ref="H102:H165" si="42">INT(RIGHT(LEFT(W102,16),2))</f>
        <v>13</v>
      </c>
      <c r="I102" s="46">
        <f t="shared" ref="I102:I165" si="43">VLOOKUP(C102,AI:AK,3,0)</f>
        <v>1</v>
      </c>
      <c r="J102" s="42">
        <f t="shared" ref="J102:J165" si="44">VLOOKUP(C102,AI:AN,6,0)</f>
        <v>0</v>
      </c>
      <c r="K102" s="42">
        <f t="shared" ref="K102:K165" si="45">VLOOKUP(C102,AI:AO,7,0)</f>
        <v>1</v>
      </c>
      <c r="L102" s="42">
        <f>VLOOKUP(C102,AI:AP,8,0)</f>
        <v>1</v>
      </c>
      <c r="M102" s="42">
        <f t="shared" ref="M102:M165" si="46">VLOOKUP(C102,AI:AQ,9,0)</f>
        <v>1</v>
      </c>
      <c r="N102" s="42">
        <f t="shared" ref="N102:N165" si="47">VLOOKUP(C102,AI:AR,10,0)</f>
        <v>0</v>
      </c>
      <c r="O102" s="42">
        <f t="shared" ref="O102:O165" si="48">VLOOKUP(C102,AI:AS,11,0)</f>
        <v>0</v>
      </c>
      <c r="P102" s="42">
        <f t="shared" ref="P102:P165" si="49">VLOOKUP(C102,AI:AT,12,0)</f>
        <v>0</v>
      </c>
      <c r="Q102" s="42" t="s">
        <v>845</v>
      </c>
      <c r="R102" s="42">
        <v>0</v>
      </c>
      <c r="S102" s="42">
        <v>0</v>
      </c>
      <c r="T102" s="42">
        <v>2</v>
      </c>
      <c r="U102" s="68" t="s">
        <v>846</v>
      </c>
      <c r="V102" s="68">
        <v>0</v>
      </c>
      <c r="W102" s="70" t="s">
        <v>847</v>
      </c>
      <c r="X102" s="71"/>
    </row>
    <row r="103" hidden="1" spans="1:24">
      <c r="A103" s="69" t="str">
        <f t="shared" si="36"/>
        <v>1002</v>
      </c>
      <c r="B103" s="50" t="str">
        <f t="shared" si="20"/>
        <v>track_1002</v>
      </c>
      <c r="C103" s="46">
        <f t="shared" si="37"/>
        <v>1</v>
      </c>
      <c r="D103" s="46">
        <f t="shared" si="38"/>
        <v>0</v>
      </c>
      <c r="E103" s="46">
        <f t="shared" si="39"/>
        <v>1</v>
      </c>
      <c r="F103" s="46">
        <f t="shared" si="40"/>
        <v>3</v>
      </c>
      <c r="G103" s="46">
        <f t="shared" si="41"/>
        <v>9</v>
      </c>
      <c r="H103" s="46">
        <f t="shared" si="42"/>
        <v>9</v>
      </c>
      <c r="I103" s="46">
        <f t="shared" si="43"/>
        <v>1</v>
      </c>
      <c r="J103" s="42">
        <f t="shared" si="44"/>
        <v>0</v>
      </c>
      <c r="K103" s="42">
        <f t="shared" si="45"/>
        <v>1</v>
      </c>
      <c r="L103" s="42">
        <f t="shared" ref="L103:L166" si="50">VLOOKUP(C103,AI:AU,8,0)</f>
        <v>1</v>
      </c>
      <c r="M103" s="42">
        <f t="shared" si="46"/>
        <v>1</v>
      </c>
      <c r="N103" s="42">
        <f t="shared" si="47"/>
        <v>0</v>
      </c>
      <c r="O103" s="42">
        <f t="shared" si="48"/>
        <v>0</v>
      </c>
      <c r="P103" s="42">
        <f t="shared" si="49"/>
        <v>0</v>
      </c>
      <c r="Q103" s="42" t="s">
        <v>845</v>
      </c>
      <c r="R103" s="42">
        <v>0</v>
      </c>
      <c r="S103" s="42">
        <v>0</v>
      </c>
      <c r="T103" s="42">
        <v>2</v>
      </c>
      <c r="U103" s="68" t="s">
        <v>846</v>
      </c>
      <c r="V103" s="68">
        <v>0</v>
      </c>
      <c r="W103" s="70" t="s">
        <v>848</v>
      </c>
      <c r="X103" s="71"/>
    </row>
    <row r="104" hidden="1" spans="1:24">
      <c r="A104" s="69" t="str">
        <f t="shared" si="36"/>
        <v>1003</v>
      </c>
      <c r="B104" s="50" t="str">
        <f t="shared" si="20"/>
        <v>track_1003</v>
      </c>
      <c r="C104" s="46">
        <f t="shared" si="37"/>
        <v>1</v>
      </c>
      <c r="D104" s="46">
        <f t="shared" si="38"/>
        <v>0</v>
      </c>
      <c r="E104" s="46">
        <f t="shared" si="39"/>
        <v>1</v>
      </c>
      <c r="F104" s="46">
        <f t="shared" si="40"/>
        <v>3</v>
      </c>
      <c r="G104" s="46">
        <f t="shared" si="41"/>
        <v>9</v>
      </c>
      <c r="H104" s="46">
        <f t="shared" si="42"/>
        <v>14</v>
      </c>
      <c r="I104" s="46">
        <f t="shared" si="43"/>
        <v>1</v>
      </c>
      <c r="J104" s="42">
        <f t="shared" si="44"/>
        <v>0</v>
      </c>
      <c r="K104" s="42">
        <f t="shared" si="45"/>
        <v>1</v>
      </c>
      <c r="L104" s="42">
        <f t="shared" si="50"/>
        <v>1</v>
      </c>
      <c r="M104" s="42">
        <f t="shared" si="46"/>
        <v>1</v>
      </c>
      <c r="N104" s="42">
        <f t="shared" si="47"/>
        <v>0</v>
      </c>
      <c r="O104" s="42">
        <f t="shared" si="48"/>
        <v>0</v>
      </c>
      <c r="P104" s="42">
        <f t="shared" si="49"/>
        <v>0</v>
      </c>
      <c r="Q104" s="42" t="s">
        <v>845</v>
      </c>
      <c r="R104" s="42">
        <v>0</v>
      </c>
      <c r="S104" s="42">
        <v>0</v>
      </c>
      <c r="T104" s="42">
        <v>2</v>
      </c>
      <c r="U104" s="68" t="s">
        <v>846</v>
      </c>
      <c r="V104" s="68">
        <v>0</v>
      </c>
      <c r="W104" s="70" t="s">
        <v>849</v>
      </c>
      <c r="X104" s="71"/>
    </row>
    <row r="105" hidden="1" spans="1:38">
      <c r="A105" s="69" t="str">
        <f t="shared" si="36"/>
        <v>1004</v>
      </c>
      <c r="B105" s="50" t="str">
        <f t="shared" si="20"/>
        <v>track_1004</v>
      </c>
      <c r="C105" s="46">
        <f t="shared" si="37"/>
        <v>1</v>
      </c>
      <c r="D105" s="46">
        <f t="shared" si="38"/>
        <v>0</v>
      </c>
      <c r="E105" s="46">
        <f t="shared" si="39"/>
        <v>1</v>
      </c>
      <c r="F105" s="46">
        <f t="shared" si="40"/>
        <v>4</v>
      </c>
      <c r="G105" s="46">
        <f t="shared" si="41"/>
        <v>1</v>
      </c>
      <c r="H105" s="46">
        <f t="shared" si="42"/>
        <v>7</v>
      </c>
      <c r="I105" s="46">
        <f t="shared" si="43"/>
        <v>1</v>
      </c>
      <c r="J105" s="42">
        <f t="shared" si="44"/>
        <v>0</v>
      </c>
      <c r="K105" s="42">
        <f t="shared" si="45"/>
        <v>1</v>
      </c>
      <c r="L105" s="42">
        <f t="shared" si="50"/>
        <v>1</v>
      </c>
      <c r="M105" s="42">
        <f t="shared" si="46"/>
        <v>1</v>
      </c>
      <c r="N105" s="42">
        <f t="shared" si="47"/>
        <v>0</v>
      </c>
      <c r="O105" s="42">
        <f t="shared" si="48"/>
        <v>0</v>
      </c>
      <c r="P105" s="42">
        <f t="shared" si="49"/>
        <v>0</v>
      </c>
      <c r="Q105" s="42" t="s">
        <v>845</v>
      </c>
      <c r="R105" s="42">
        <v>0</v>
      </c>
      <c r="S105" s="42">
        <v>0</v>
      </c>
      <c r="T105" s="42">
        <v>2</v>
      </c>
      <c r="U105" s="68" t="s">
        <v>846</v>
      </c>
      <c r="V105" s="68">
        <v>0</v>
      </c>
      <c r="W105" s="70" t="s">
        <v>850</v>
      </c>
      <c r="X105" s="71"/>
      <c r="AI105" s="48"/>
      <c r="AJ105" s="48"/>
      <c r="AK105" s="48"/>
      <c r="AL105" s="48"/>
    </row>
    <row r="106" ht="46.8" hidden="1" spans="1:38">
      <c r="A106" s="69" t="str">
        <f t="shared" si="36"/>
        <v>1005</v>
      </c>
      <c r="B106" s="50" t="str">
        <f t="shared" si="20"/>
        <v>track_1005</v>
      </c>
      <c r="C106" s="46">
        <f t="shared" si="37"/>
        <v>1</v>
      </c>
      <c r="D106" s="46">
        <f t="shared" si="38"/>
        <v>0</v>
      </c>
      <c r="E106" s="46">
        <f t="shared" si="39"/>
        <v>2</v>
      </c>
      <c r="F106" s="46">
        <f t="shared" si="40"/>
        <v>4</v>
      </c>
      <c r="G106" s="46">
        <f t="shared" si="41"/>
        <v>8</v>
      </c>
      <c r="H106" s="46">
        <f t="shared" si="42"/>
        <v>8</v>
      </c>
      <c r="I106" s="46">
        <f t="shared" si="43"/>
        <v>1</v>
      </c>
      <c r="J106" s="42">
        <f t="shared" si="44"/>
        <v>0</v>
      </c>
      <c r="K106" s="42">
        <f t="shared" si="45"/>
        <v>1</v>
      </c>
      <c r="L106" s="42">
        <f t="shared" si="50"/>
        <v>1</v>
      </c>
      <c r="M106" s="42">
        <f t="shared" si="46"/>
        <v>1</v>
      </c>
      <c r="N106" s="42">
        <f t="shared" si="47"/>
        <v>0</v>
      </c>
      <c r="O106" s="42">
        <f t="shared" si="48"/>
        <v>0</v>
      </c>
      <c r="P106" s="42">
        <f t="shared" si="49"/>
        <v>0</v>
      </c>
      <c r="Q106" s="42" t="s">
        <v>845</v>
      </c>
      <c r="R106" s="42">
        <v>0</v>
      </c>
      <c r="S106" s="42">
        <v>0</v>
      </c>
      <c r="T106" s="42">
        <v>2</v>
      </c>
      <c r="U106" s="68" t="s">
        <v>846</v>
      </c>
      <c r="V106" s="68">
        <v>0</v>
      </c>
      <c r="W106" s="70" t="s">
        <v>851</v>
      </c>
      <c r="X106" s="71"/>
      <c r="Z106" s="71" t="s">
        <v>852</v>
      </c>
      <c r="AA106" s="71"/>
      <c r="AE106" s="71"/>
      <c r="AI106" s="48"/>
      <c r="AJ106" s="48"/>
      <c r="AK106" s="48"/>
      <c r="AL106" s="48"/>
    </row>
    <row r="107" hidden="1" spans="1:38">
      <c r="A107" s="69" t="str">
        <f t="shared" si="36"/>
        <v>1006</v>
      </c>
      <c r="B107" s="50" t="str">
        <f t="shared" si="20"/>
        <v>track_1006</v>
      </c>
      <c r="C107" s="46">
        <f t="shared" si="37"/>
        <v>1</v>
      </c>
      <c r="D107" s="46">
        <f t="shared" si="38"/>
        <v>0</v>
      </c>
      <c r="E107" s="46">
        <f t="shared" si="39"/>
        <v>3</v>
      </c>
      <c r="F107" s="46">
        <f t="shared" si="40"/>
        <v>1</v>
      </c>
      <c r="G107" s="46">
        <f t="shared" si="41"/>
        <v>1</v>
      </c>
      <c r="H107" s="46">
        <f t="shared" si="42"/>
        <v>10</v>
      </c>
      <c r="I107" s="46">
        <f t="shared" si="43"/>
        <v>1</v>
      </c>
      <c r="J107" s="42">
        <f t="shared" si="44"/>
        <v>0</v>
      </c>
      <c r="K107" s="42">
        <f t="shared" si="45"/>
        <v>1</v>
      </c>
      <c r="L107" s="42">
        <f t="shared" si="50"/>
        <v>1</v>
      </c>
      <c r="M107" s="42">
        <f t="shared" si="46"/>
        <v>1</v>
      </c>
      <c r="N107" s="42">
        <f t="shared" si="47"/>
        <v>0</v>
      </c>
      <c r="O107" s="42">
        <f t="shared" si="48"/>
        <v>0</v>
      </c>
      <c r="P107" s="42">
        <f t="shared" si="49"/>
        <v>0</v>
      </c>
      <c r="Q107" s="42" t="s">
        <v>845</v>
      </c>
      <c r="R107" s="42">
        <v>0</v>
      </c>
      <c r="S107" s="42">
        <v>0</v>
      </c>
      <c r="T107" s="42">
        <v>2</v>
      </c>
      <c r="U107" s="68" t="s">
        <v>846</v>
      </c>
      <c r="V107" s="68">
        <v>0</v>
      </c>
      <c r="W107" s="70" t="s">
        <v>853</v>
      </c>
      <c r="X107" s="71"/>
      <c r="Z107" s="71"/>
      <c r="AA107" s="71"/>
      <c r="AE107" s="71"/>
      <c r="AI107" s="48"/>
      <c r="AJ107" s="48"/>
      <c r="AK107" s="48"/>
      <c r="AL107" s="48"/>
    </row>
    <row r="108" ht="79.2" hidden="1" spans="1:48">
      <c r="A108" s="69" t="str">
        <f t="shared" si="36"/>
        <v>1007</v>
      </c>
      <c r="B108" s="50" t="str">
        <f t="shared" si="20"/>
        <v>track_1007</v>
      </c>
      <c r="C108" s="46">
        <f t="shared" si="37"/>
        <v>1</v>
      </c>
      <c r="D108" s="46">
        <f t="shared" si="38"/>
        <v>0</v>
      </c>
      <c r="E108" s="46">
        <f t="shared" si="39"/>
        <v>3</v>
      </c>
      <c r="F108" s="46">
        <f t="shared" si="40"/>
        <v>2</v>
      </c>
      <c r="G108" s="46">
        <f t="shared" si="41"/>
        <v>3</v>
      </c>
      <c r="H108" s="46">
        <f t="shared" si="42"/>
        <v>1</v>
      </c>
      <c r="I108" s="46">
        <f t="shared" si="43"/>
        <v>1</v>
      </c>
      <c r="J108" s="42">
        <f t="shared" si="44"/>
        <v>0</v>
      </c>
      <c r="K108" s="42">
        <f t="shared" si="45"/>
        <v>1</v>
      </c>
      <c r="L108" s="42">
        <f t="shared" si="50"/>
        <v>1</v>
      </c>
      <c r="M108" s="42">
        <f t="shared" si="46"/>
        <v>1</v>
      </c>
      <c r="N108" s="42">
        <f t="shared" si="47"/>
        <v>0</v>
      </c>
      <c r="O108" s="42">
        <f t="shared" si="48"/>
        <v>0</v>
      </c>
      <c r="P108" s="42">
        <f t="shared" si="49"/>
        <v>0</v>
      </c>
      <c r="Q108" s="42" t="s">
        <v>845</v>
      </c>
      <c r="R108" s="42">
        <v>0</v>
      </c>
      <c r="S108" s="42">
        <v>0</v>
      </c>
      <c r="T108" s="42">
        <v>2</v>
      </c>
      <c r="U108" s="68" t="s">
        <v>846</v>
      </c>
      <c r="V108" s="68">
        <v>0</v>
      </c>
      <c r="W108" s="70" t="s">
        <v>854</v>
      </c>
      <c r="X108" s="71"/>
      <c r="Z108" s="71"/>
      <c r="AA108" s="71"/>
      <c r="AB108" s="71"/>
      <c r="AE108" s="71"/>
      <c r="AF108" s="71"/>
      <c r="AI108" s="37" t="s">
        <v>151</v>
      </c>
      <c r="AJ108" s="38" t="s">
        <v>855</v>
      </c>
      <c r="AK108" s="38" t="s">
        <v>856</v>
      </c>
      <c r="AL108" s="37" t="s">
        <v>857</v>
      </c>
      <c r="AM108" s="49" t="s">
        <v>858</v>
      </c>
      <c r="AN108" s="64" t="s">
        <v>228</v>
      </c>
      <c r="AO108" s="64" t="s">
        <v>229</v>
      </c>
      <c r="AP108" s="64" t="s">
        <v>230</v>
      </c>
      <c r="AQ108" s="64" t="s">
        <v>231</v>
      </c>
      <c r="AR108" s="64" t="s">
        <v>233</v>
      </c>
      <c r="AS108" s="64" t="s">
        <v>234</v>
      </c>
      <c r="AT108" s="64" t="s">
        <v>232</v>
      </c>
      <c r="AV108" s="75" t="s">
        <v>859</v>
      </c>
    </row>
    <row r="109" hidden="1" spans="1:48">
      <c r="A109" s="69" t="str">
        <f t="shared" si="36"/>
        <v>1008</v>
      </c>
      <c r="B109" s="50" t="str">
        <f t="shared" si="20"/>
        <v>track_1008</v>
      </c>
      <c r="C109" s="46">
        <f t="shared" si="37"/>
        <v>1</v>
      </c>
      <c r="D109" s="46">
        <f t="shared" si="38"/>
        <v>0</v>
      </c>
      <c r="E109" s="46">
        <f t="shared" si="39"/>
        <v>3</v>
      </c>
      <c r="F109" s="46">
        <f t="shared" si="40"/>
        <v>2</v>
      </c>
      <c r="G109" s="46">
        <f t="shared" si="41"/>
        <v>6</v>
      </c>
      <c r="H109" s="46">
        <f t="shared" si="42"/>
        <v>2</v>
      </c>
      <c r="I109" s="46">
        <f t="shared" si="43"/>
        <v>1</v>
      </c>
      <c r="J109" s="42">
        <f t="shared" si="44"/>
        <v>0</v>
      </c>
      <c r="K109" s="42">
        <f t="shared" si="45"/>
        <v>1</v>
      </c>
      <c r="L109" s="42">
        <f t="shared" si="50"/>
        <v>1</v>
      </c>
      <c r="M109" s="42">
        <f t="shared" si="46"/>
        <v>1</v>
      </c>
      <c r="N109" s="42">
        <f t="shared" si="47"/>
        <v>0</v>
      </c>
      <c r="O109" s="42">
        <f t="shared" si="48"/>
        <v>0</v>
      </c>
      <c r="P109" s="42">
        <f t="shared" si="49"/>
        <v>0</v>
      </c>
      <c r="Q109" s="42" t="s">
        <v>845</v>
      </c>
      <c r="R109" s="42">
        <v>0</v>
      </c>
      <c r="S109" s="42">
        <v>0</v>
      </c>
      <c r="T109" s="42">
        <v>2</v>
      </c>
      <c r="U109" s="68" t="s">
        <v>846</v>
      </c>
      <c r="V109" s="68">
        <v>0</v>
      </c>
      <c r="W109" s="70" t="s">
        <v>860</v>
      </c>
      <c r="X109" s="71"/>
      <c r="Z109" s="71"/>
      <c r="AA109" s="71"/>
      <c r="AB109" s="71"/>
      <c r="AE109" s="71"/>
      <c r="AF109" s="71"/>
      <c r="AI109" s="39">
        <f>'鱼属性|FishAttribute'!A5</f>
        <v>1</v>
      </c>
      <c r="AJ109" s="73" t="str">
        <f>'鱼属性|FishAttribute'!B5</f>
        <v>xiaohuangyu</v>
      </c>
      <c r="AK109" s="39">
        <f>IF(AND('鱼属性|FishAttribute'!C5=5,OR('鱼属性|FishAttribute'!A5&lt;51,'鱼属性|FishAttribute'!A5=52,'鱼属性|FishAttribute'!A5&gt;57)),6,'鱼属性|FishAttribute'!C5)</f>
        <v>1</v>
      </c>
      <c r="AL109" s="39">
        <f>'鱼属性|FishAttribute'!F5</f>
        <v>2</v>
      </c>
      <c r="AM109" s="74">
        <f>'鱼属性|FishAttribute'!C5</f>
        <v>1</v>
      </c>
      <c r="AN109" s="42">
        <f>'鱼属性|FishAttribute'!CA5</f>
        <v>0</v>
      </c>
      <c r="AO109" s="42">
        <f>'鱼属性|FishAttribute'!CB5</f>
        <v>1</v>
      </c>
      <c r="AP109" s="42">
        <f>'鱼属性|FishAttribute'!CC5</f>
        <v>1</v>
      </c>
      <c r="AQ109" s="42">
        <f>'鱼属性|FishAttribute'!CD5</f>
        <v>1</v>
      </c>
      <c r="AR109" s="42">
        <f>'鱼属性|FishAttribute'!CF5</f>
        <v>0</v>
      </c>
      <c r="AS109" s="42">
        <f>'鱼属性|FishAttribute'!CG5</f>
        <v>0</v>
      </c>
      <c r="AT109" s="42">
        <f>'鱼属性|FishAttribute'!CE5</f>
        <v>0</v>
      </c>
      <c r="AV109" s="75"/>
    </row>
    <row r="110" hidden="1" spans="1:48">
      <c r="A110" s="69" t="str">
        <f t="shared" si="36"/>
        <v>1009</v>
      </c>
      <c r="B110" s="50" t="str">
        <f t="shared" si="20"/>
        <v>track_1009</v>
      </c>
      <c r="C110" s="46">
        <f t="shared" si="37"/>
        <v>1</v>
      </c>
      <c r="D110" s="46">
        <f t="shared" si="38"/>
        <v>0</v>
      </c>
      <c r="E110" s="46">
        <f t="shared" si="39"/>
        <v>3</v>
      </c>
      <c r="F110" s="46">
        <f t="shared" si="40"/>
        <v>2</v>
      </c>
      <c r="G110" s="46">
        <f t="shared" si="41"/>
        <v>9</v>
      </c>
      <c r="H110" s="46">
        <f t="shared" si="42"/>
        <v>3</v>
      </c>
      <c r="I110" s="46">
        <f t="shared" si="43"/>
        <v>1</v>
      </c>
      <c r="J110" s="42">
        <f t="shared" si="44"/>
        <v>0</v>
      </c>
      <c r="K110" s="42">
        <f t="shared" si="45"/>
        <v>1</v>
      </c>
      <c r="L110" s="42">
        <f t="shared" si="50"/>
        <v>1</v>
      </c>
      <c r="M110" s="42">
        <f t="shared" si="46"/>
        <v>1</v>
      </c>
      <c r="N110" s="42">
        <f t="shared" si="47"/>
        <v>0</v>
      </c>
      <c r="O110" s="42">
        <f t="shared" si="48"/>
        <v>0</v>
      </c>
      <c r="P110" s="42">
        <f t="shared" si="49"/>
        <v>0</v>
      </c>
      <c r="Q110" s="42" t="s">
        <v>845</v>
      </c>
      <c r="R110" s="42">
        <v>0</v>
      </c>
      <c r="S110" s="42">
        <v>0</v>
      </c>
      <c r="T110" s="42">
        <v>2</v>
      </c>
      <c r="U110" s="68" t="s">
        <v>846</v>
      </c>
      <c r="V110" s="68">
        <v>0</v>
      </c>
      <c r="W110" s="70" t="s">
        <v>861</v>
      </c>
      <c r="X110" s="71"/>
      <c r="Z110" s="71"/>
      <c r="AA110" s="71"/>
      <c r="AB110" s="71"/>
      <c r="AC110" s="42"/>
      <c r="AD110" s="42"/>
      <c r="AE110" s="71"/>
      <c r="AF110" s="71"/>
      <c r="AG110" s="42"/>
      <c r="AH110" s="42"/>
      <c r="AI110" s="39">
        <f>'鱼属性|FishAttribute'!A6</f>
        <v>2</v>
      </c>
      <c r="AJ110" s="73" t="str">
        <f>'鱼属性|FishAttribute'!B6</f>
        <v>hudieyu</v>
      </c>
      <c r="AK110" s="39">
        <f>IF(AND('鱼属性|FishAttribute'!C6=5,OR('鱼属性|FishAttribute'!A6&lt;51,'鱼属性|FishAttribute'!A6=52,'鱼属性|FishAttribute'!A6&gt;57)),6,'鱼属性|FishAttribute'!C6)</f>
        <v>1</v>
      </c>
      <c r="AL110" s="39">
        <f>'鱼属性|FishAttribute'!F6</f>
        <v>2</v>
      </c>
      <c r="AM110" s="74">
        <f>'鱼属性|FishAttribute'!C6</f>
        <v>1</v>
      </c>
      <c r="AN110" s="42">
        <f>'鱼属性|FishAttribute'!CA6</f>
        <v>1</v>
      </c>
      <c r="AO110" s="42">
        <f>'鱼属性|FishAttribute'!CB6</f>
        <v>1</v>
      </c>
      <c r="AP110" s="42">
        <f>'鱼属性|FishAttribute'!CC6</f>
        <v>1</v>
      </c>
      <c r="AQ110" s="42">
        <f>'鱼属性|FishAttribute'!CD6</f>
        <v>1</v>
      </c>
      <c r="AR110" s="42">
        <f>'鱼属性|FishAttribute'!CF6</f>
        <v>0</v>
      </c>
      <c r="AS110" s="42">
        <f>'鱼属性|FishAttribute'!CG6</f>
        <v>1</v>
      </c>
      <c r="AT110" s="42">
        <f>'鱼属性|FishAttribute'!CE6</f>
        <v>1</v>
      </c>
      <c r="AV110" s="75"/>
    </row>
    <row r="111" hidden="1" spans="1:48">
      <c r="A111" s="69" t="str">
        <f t="shared" si="36"/>
        <v>1010</v>
      </c>
      <c r="B111" s="50" t="str">
        <f t="shared" si="20"/>
        <v>track_1010</v>
      </c>
      <c r="C111" s="46">
        <f t="shared" si="37"/>
        <v>1</v>
      </c>
      <c r="D111" s="46">
        <f t="shared" si="38"/>
        <v>0</v>
      </c>
      <c r="E111" s="46">
        <f t="shared" si="39"/>
        <v>4</v>
      </c>
      <c r="F111" s="46">
        <f t="shared" si="40"/>
        <v>1</v>
      </c>
      <c r="G111" s="46">
        <f t="shared" si="41"/>
        <v>8</v>
      </c>
      <c r="H111" s="46">
        <f t="shared" si="42"/>
        <v>6</v>
      </c>
      <c r="I111" s="46">
        <f t="shared" si="43"/>
        <v>1</v>
      </c>
      <c r="J111" s="42">
        <f t="shared" si="44"/>
        <v>0</v>
      </c>
      <c r="K111" s="42">
        <f t="shared" si="45"/>
        <v>1</v>
      </c>
      <c r="L111" s="42">
        <f t="shared" si="50"/>
        <v>1</v>
      </c>
      <c r="M111" s="42">
        <f t="shared" si="46"/>
        <v>1</v>
      </c>
      <c r="N111" s="42">
        <f t="shared" si="47"/>
        <v>0</v>
      </c>
      <c r="O111" s="42">
        <f t="shared" si="48"/>
        <v>0</v>
      </c>
      <c r="P111" s="42">
        <f t="shared" si="49"/>
        <v>0</v>
      </c>
      <c r="Q111" s="42" t="s">
        <v>845</v>
      </c>
      <c r="R111" s="42">
        <v>0</v>
      </c>
      <c r="S111" s="42">
        <v>0</v>
      </c>
      <c r="T111" s="42">
        <v>2</v>
      </c>
      <c r="U111" s="68" t="s">
        <v>846</v>
      </c>
      <c r="V111" s="68">
        <v>0</v>
      </c>
      <c r="W111" s="70" t="s">
        <v>862</v>
      </c>
      <c r="X111" s="71"/>
      <c r="Z111" s="71"/>
      <c r="AA111" s="71"/>
      <c r="AB111" s="71"/>
      <c r="AE111" s="71"/>
      <c r="AF111" s="71"/>
      <c r="AI111" s="39">
        <f>'鱼属性|FishAttribute'!A7</f>
        <v>3</v>
      </c>
      <c r="AJ111" s="73" t="str">
        <f>'鱼属性|FishAttribute'!B7</f>
        <v>fangyu</v>
      </c>
      <c r="AK111" s="39">
        <f>IF(AND('鱼属性|FishAttribute'!C7=5,OR('鱼属性|FishAttribute'!A7&lt;51,'鱼属性|FishAttribute'!A7=52,'鱼属性|FishAttribute'!A7&gt;57)),6,'鱼属性|FishAttribute'!C7)</f>
        <v>1</v>
      </c>
      <c r="AL111" s="39">
        <f>'鱼属性|FishAttribute'!F7</f>
        <v>3</v>
      </c>
      <c r="AM111" s="74">
        <f>'鱼属性|FishAttribute'!C7</f>
        <v>1</v>
      </c>
      <c r="AN111" s="42">
        <f>'鱼属性|FishAttribute'!CA7</f>
        <v>1</v>
      </c>
      <c r="AO111" s="42">
        <f>'鱼属性|FishAttribute'!CB7</f>
        <v>1</v>
      </c>
      <c r="AP111" s="42">
        <f>'鱼属性|FishAttribute'!CC7</f>
        <v>1</v>
      </c>
      <c r="AQ111" s="42">
        <f>'鱼属性|FishAttribute'!CD7</f>
        <v>1</v>
      </c>
      <c r="AR111" s="42">
        <f>'鱼属性|FishAttribute'!CF7</f>
        <v>1</v>
      </c>
      <c r="AS111" s="42">
        <f>'鱼属性|FishAttribute'!CG7</f>
        <v>1</v>
      </c>
      <c r="AT111" s="42">
        <f>'鱼属性|FishAttribute'!CE7</f>
        <v>1</v>
      </c>
      <c r="AV111" s="75"/>
    </row>
    <row r="112" hidden="1" spans="1:48">
      <c r="A112" s="69" t="str">
        <f t="shared" si="36"/>
        <v>1011</v>
      </c>
      <c r="B112" s="50" t="str">
        <f t="shared" si="20"/>
        <v>track_1011</v>
      </c>
      <c r="C112" s="46">
        <f t="shared" si="37"/>
        <v>1</v>
      </c>
      <c r="D112" s="46">
        <f t="shared" si="38"/>
        <v>0</v>
      </c>
      <c r="E112" s="46">
        <f t="shared" si="39"/>
        <v>4</v>
      </c>
      <c r="F112" s="46">
        <f t="shared" si="40"/>
        <v>2</v>
      </c>
      <c r="G112" s="46">
        <f t="shared" si="41"/>
        <v>1</v>
      </c>
      <c r="H112" s="46">
        <f t="shared" si="42"/>
        <v>12</v>
      </c>
      <c r="I112" s="46">
        <f t="shared" si="43"/>
        <v>1</v>
      </c>
      <c r="J112" s="42">
        <f t="shared" si="44"/>
        <v>0</v>
      </c>
      <c r="K112" s="42">
        <f t="shared" si="45"/>
        <v>1</v>
      </c>
      <c r="L112" s="42">
        <f t="shared" si="50"/>
        <v>1</v>
      </c>
      <c r="M112" s="42">
        <f t="shared" si="46"/>
        <v>1</v>
      </c>
      <c r="N112" s="42">
        <f t="shared" si="47"/>
        <v>0</v>
      </c>
      <c r="O112" s="42">
        <f t="shared" si="48"/>
        <v>0</v>
      </c>
      <c r="P112" s="42">
        <f t="shared" si="49"/>
        <v>0</v>
      </c>
      <c r="Q112" s="42" t="s">
        <v>845</v>
      </c>
      <c r="R112" s="42">
        <v>0</v>
      </c>
      <c r="S112" s="42">
        <v>0</v>
      </c>
      <c r="T112" s="42">
        <v>3</v>
      </c>
      <c r="U112" s="68" t="s">
        <v>846</v>
      </c>
      <c r="V112" s="68">
        <v>0</v>
      </c>
      <c r="W112" s="70" t="s">
        <v>863</v>
      </c>
      <c r="X112" s="71"/>
      <c r="Z112" s="71"/>
      <c r="AA112" s="71"/>
      <c r="AB112" s="71"/>
      <c r="AC112" s="64"/>
      <c r="AD112" s="64"/>
      <c r="AE112" s="71"/>
      <c r="AF112" s="71"/>
      <c r="AG112" s="64"/>
      <c r="AH112" s="64"/>
      <c r="AI112" s="39">
        <f>'鱼属性|FishAttribute'!A8</f>
        <v>4</v>
      </c>
      <c r="AJ112" s="73" t="str">
        <f>'鱼属性|FishAttribute'!B8</f>
        <v>qingyi</v>
      </c>
      <c r="AK112" s="39">
        <f>IF(AND('鱼属性|FishAttribute'!C8=5,OR('鱼属性|FishAttribute'!A8&lt;51,'鱼属性|FishAttribute'!A8=52,'鱼属性|FishAttribute'!A8&gt;57)),6,'鱼属性|FishAttribute'!C8)</f>
        <v>1</v>
      </c>
      <c r="AL112" s="39">
        <f>'鱼属性|FishAttribute'!F8</f>
        <v>4</v>
      </c>
      <c r="AM112" s="74">
        <f>'鱼属性|FishAttribute'!C8</f>
        <v>1</v>
      </c>
      <c r="AN112" s="42">
        <f>'鱼属性|FishAttribute'!CA8</f>
        <v>0</v>
      </c>
      <c r="AO112" s="42">
        <f>'鱼属性|FishAttribute'!CB8</f>
        <v>0</v>
      </c>
      <c r="AP112" s="42">
        <f>'鱼属性|FishAttribute'!CC8</f>
        <v>1</v>
      </c>
      <c r="AQ112" s="42">
        <f>'鱼属性|FishAttribute'!CD8</f>
        <v>1</v>
      </c>
      <c r="AR112" s="42">
        <f>'鱼属性|FishAttribute'!CF8</f>
        <v>0</v>
      </c>
      <c r="AS112" s="42">
        <f>'鱼属性|FishAttribute'!CG8</f>
        <v>1</v>
      </c>
      <c r="AT112" s="42">
        <f>'鱼属性|FishAttribute'!CE8</f>
        <v>1</v>
      </c>
      <c r="AV112" s="75"/>
    </row>
    <row r="113" hidden="1" spans="1:48">
      <c r="A113" s="69" t="str">
        <f t="shared" si="36"/>
        <v>1012</v>
      </c>
      <c r="B113" s="50" t="str">
        <f t="shared" si="20"/>
        <v>track_1012</v>
      </c>
      <c r="C113" s="46">
        <f t="shared" si="37"/>
        <v>1</v>
      </c>
      <c r="D113" s="46">
        <f t="shared" si="38"/>
        <v>0</v>
      </c>
      <c r="E113" s="46">
        <f t="shared" si="39"/>
        <v>4</v>
      </c>
      <c r="F113" s="46">
        <f t="shared" si="40"/>
        <v>2</v>
      </c>
      <c r="G113" s="46">
        <f t="shared" si="41"/>
        <v>8</v>
      </c>
      <c r="H113" s="46">
        <f t="shared" si="42"/>
        <v>5</v>
      </c>
      <c r="I113" s="46">
        <f t="shared" si="43"/>
        <v>1</v>
      </c>
      <c r="J113" s="42">
        <f t="shared" si="44"/>
        <v>0</v>
      </c>
      <c r="K113" s="42">
        <f t="shared" si="45"/>
        <v>1</v>
      </c>
      <c r="L113" s="42">
        <f t="shared" si="50"/>
        <v>1</v>
      </c>
      <c r="M113" s="42">
        <f t="shared" si="46"/>
        <v>1</v>
      </c>
      <c r="N113" s="42">
        <f t="shared" si="47"/>
        <v>0</v>
      </c>
      <c r="O113" s="42">
        <f t="shared" si="48"/>
        <v>0</v>
      </c>
      <c r="P113" s="42">
        <f t="shared" si="49"/>
        <v>0</v>
      </c>
      <c r="Q113" s="42" t="s">
        <v>845</v>
      </c>
      <c r="R113" s="42">
        <v>0</v>
      </c>
      <c r="S113" s="42">
        <v>0</v>
      </c>
      <c r="T113" s="42">
        <v>3</v>
      </c>
      <c r="U113" s="68" t="s">
        <v>846</v>
      </c>
      <c r="V113" s="68">
        <v>0</v>
      </c>
      <c r="W113" s="70" t="s">
        <v>864</v>
      </c>
      <c r="X113" s="72"/>
      <c r="Z113" s="71"/>
      <c r="AA113" s="71"/>
      <c r="AB113" s="71"/>
      <c r="AE113" s="71"/>
      <c r="AF113" s="71"/>
      <c r="AI113" s="39">
        <f>'鱼属性|FishAttribute'!A9</f>
        <v>5</v>
      </c>
      <c r="AJ113" s="73" t="str">
        <f>'鱼属性|FishAttribute'!B9</f>
        <v>yinggehong</v>
      </c>
      <c r="AK113" s="39">
        <f>IF(AND('鱼属性|FishAttribute'!C9=5,OR('鱼属性|FishAttribute'!A9&lt;51,'鱼属性|FishAttribute'!A9=52,'鱼属性|FishAttribute'!A9&gt;57)),6,'鱼属性|FishAttribute'!C9)</f>
        <v>1</v>
      </c>
      <c r="AL113" s="39">
        <f>'鱼属性|FishAttribute'!F9</f>
        <v>5</v>
      </c>
      <c r="AM113" s="74">
        <f>'鱼属性|FishAttribute'!C9</f>
        <v>1</v>
      </c>
      <c r="AN113" s="42">
        <f>'鱼属性|FishAttribute'!CA9</f>
        <v>1</v>
      </c>
      <c r="AO113" s="42">
        <f>'鱼属性|FishAttribute'!CB9</f>
        <v>1</v>
      </c>
      <c r="AP113" s="42">
        <f>'鱼属性|FishAttribute'!CC9</f>
        <v>0</v>
      </c>
      <c r="AQ113" s="42">
        <f>'鱼属性|FishAttribute'!CD9</f>
        <v>0</v>
      </c>
      <c r="AR113" s="42">
        <f>'鱼属性|FishAttribute'!CF9</f>
        <v>0</v>
      </c>
      <c r="AS113" s="42">
        <f>'鱼属性|FishAttribute'!CG9</f>
        <v>0</v>
      </c>
      <c r="AT113" s="42">
        <f>'鱼属性|FishAttribute'!CE9</f>
        <v>0</v>
      </c>
      <c r="AV113" s="75"/>
    </row>
    <row r="114" hidden="1" spans="1:48">
      <c r="A114" s="69" t="str">
        <f t="shared" si="36"/>
        <v>1013</v>
      </c>
      <c r="B114" s="50" t="str">
        <f t="shared" si="20"/>
        <v>track_1013</v>
      </c>
      <c r="C114" s="46">
        <f t="shared" si="37"/>
        <v>1</v>
      </c>
      <c r="D114" s="46">
        <f t="shared" si="38"/>
        <v>0</v>
      </c>
      <c r="E114" s="46">
        <f t="shared" si="39"/>
        <v>4</v>
      </c>
      <c r="F114" s="46">
        <f t="shared" si="40"/>
        <v>2</v>
      </c>
      <c r="G114" s="46">
        <f t="shared" si="41"/>
        <v>9</v>
      </c>
      <c r="H114" s="46">
        <f t="shared" si="42"/>
        <v>4</v>
      </c>
      <c r="I114" s="46">
        <f t="shared" si="43"/>
        <v>1</v>
      </c>
      <c r="J114" s="42">
        <f t="shared" si="44"/>
        <v>0</v>
      </c>
      <c r="K114" s="42">
        <f t="shared" si="45"/>
        <v>1</v>
      </c>
      <c r="L114" s="42">
        <f t="shared" si="50"/>
        <v>1</v>
      </c>
      <c r="M114" s="42">
        <f t="shared" si="46"/>
        <v>1</v>
      </c>
      <c r="N114" s="42">
        <f t="shared" si="47"/>
        <v>0</v>
      </c>
      <c r="O114" s="42">
        <f t="shared" si="48"/>
        <v>0</v>
      </c>
      <c r="P114" s="42">
        <f t="shared" si="49"/>
        <v>0</v>
      </c>
      <c r="Q114" s="42" t="s">
        <v>845</v>
      </c>
      <c r="R114" s="42">
        <v>0</v>
      </c>
      <c r="S114" s="42">
        <v>0</v>
      </c>
      <c r="T114" s="42">
        <v>3</v>
      </c>
      <c r="U114" s="68" t="s">
        <v>846</v>
      </c>
      <c r="V114" s="68">
        <v>0</v>
      </c>
      <c r="W114" s="70" t="s">
        <v>865</v>
      </c>
      <c r="X114" s="71"/>
      <c r="Z114" s="71"/>
      <c r="AA114" s="71"/>
      <c r="AB114" s="71"/>
      <c r="AE114" s="71"/>
      <c r="AF114" s="71"/>
      <c r="AI114" s="39">
        <f>'鱼属性|FishAttribute'!A10</f>
        <v>6</v>
      </c>
      <c r="AJ114" s="73" t="str">
        <f>'鱼属性|FishAttribute'!B10</f>
        <v>heibaimo</v>
      </c>
      <c r="AK114" s="39">
        <f>IF(AND('鱼属性|FishAttribute'!C10=5,OR('鱼属性|FishAttribute'!A10&lt;51,'鱼属性|FishAttribute'!A10=52,'鱼属性|FishAttribute'!A10&gt;57)),6,'鱼属性|FishAttribute'!C10)</f>
        <v>1</v>
      </c>
      <c r="AL114" s="39">
        <f>'鱼属性|FishAttribute'!F10</f>
        <v>5</v>
      </c>
      <c r="AM114" s="74">
        <f>'鱼属性|FishAttribute'!C10</f>
        <v>1</v>
      </c>
      <c r="AN114" s="42">
        <f>'鱼属性|FishAttribute'!CA10</f>
        <v>0</v>
      </c>
      <c r="AO114" s="42">
        <f>'鱼属性|FishAttribute'!CB10</f>
        <v>0</v>
      </c>
      <c r="AP114" s="42">
        <f>'鱼属性|FishAttribute'!CC10</f>
        <v>1</v>
      </c>
      <c r="AQ114" s="42">
        <f>'鱼属性|FishAttribute'!CD10</f>
        <v>1</v>
      </c>
      <c r="AR114" s="42">
        <f>'鱼属性|FishAttribute'!CF10</f>
        <v>1</v>
      </c>
      <c r="AS114" s="42">
        <f>'鱼属性|FishAttribute'!CG10</f>
        <v>1</v>
      </c>
      <c r="AT114" s="42">
        <f>'鱼属性|FishAttribute'!CE10</f>
        <v>1</v>
      </c>
      <c r="AV114" s="75"/>
    </row>
    <row r="115" hidden="1" spans="1:48">
      <c r="A115" s="69" t="str">
        <f t="shared" si="36"/>
        <v>1014</v>
      </c>
      <c r="B115" s="50" t="str">
        <f t="shared" si="20"/>
        <v>track_1014</v>
      </c>
      <c r="C115" s="46">
        <f t="shared" si="37"/>
        <v>1</v>
      </c>
      <c r="D115" s="46">
        <f t="shared" si="38"/>
        <v>0</v>
      </c>
      <c r="E115" s="46">
        <f t="shared" si="39"/>
        <v>4</v>
      </c>
      <c r="F115" s="46">
        <f t="shared" si="40"/>
        <v>2</v>
      </c>
      <c r="G115" s="46">
        <f t="shared" si="41"/>
        <v>9</v>
      </c>
      <c r="H115" s="46">
        <f t="shared" si="42"/>
        <v>11</v>
      </c>
      <c r="I115" s="46">
        <f t="shared" si="43"/>
        <v>1</v>
      </c>
      <c r="J115" s="42">
        <f t="shared" si="44"/>
        <v>0</v>
      </c>
      <c r="K115" s="42">
        <f t="shared" si="45"/>
        <v>1</v>
      </c>
      <c r="L115" s="42">
        <f t="shared" si="50"/>
        <v>1</v>
      </c>
      <c r="M115" s="42">
        <f t="shared" si="46"/>
        <v>1</v>
      </c>
      <c r="N115" s="42">
        <f t="shared" si="47"/>
        <v>0</v>
      </c>
      <c r="O115" s="42">
        <f t="shared" si="48"/>
        <v>0</v>
      </c>
      <c r="P115" s="42">
        <f t="shared" si="49"/>
        <v>0</v>
      </c>
      <c r="Q115" s="42" t="s">
        <v>845</v>
      </c>
      <c r="R115" s="42">
        <v>0</v>
      </c>
      <c r="S115" s="42">
        <v>0</v>
      </c>
      <c r="T115" s="42">
        <v>3</v>
      </c>
      <c r="U115" s="68" t="s">
        <v>846</v>
      </c>
      <c r="V115" s="68">
        <v>0</v>
      </c>
      <c r="W115" s="70" t="s">
        <v>866</v>
      </c>
      <c r="X115" s="71"/>
      <c r="Z115" s="71"/>
      <c r="AA115" s="71"/>
      <c r="AB115" s="71"/>
      <c r="AC115" s="47"/>
      <c r="AE115" s="71"/>
      <c r="AF115" s="71"/>
      <c r="AG115" s="47"/>
      <c r="AI115" s="39">
        <f>'鱼属性|FishAttribute'!A11</f>
        <v>7</v>
      </c>
      <c r="AJ115" s="73" t="str">
        <f>'鱼属性|FishAttribute'!B11</f>
        <v>huangbaoshi</v>
      </c>
      <c r="AK115" s="39">
        <f>IF(AND('鱼属性|FishAttribute'!C11=5,OR('鱼属性|FishAttribute'!A11&lt;51,'鱼属性|FishAttribute'!A11=52,'鱼属性|FishAttribute'!A11&gt;57)),6,'鱼属性|FishAttribute'!C11)</f>
        <v>1</v>
      </c>
      <c r="AL115" s="39">
        <f>'鱼属性|FishAttribute'!F11</f>
        <v>6</v>
      </c>
      <c r="AM115" s="74">
        <f>'鱼属性|FishAttribute'!C11</f>
        <v>1</v>
      </c>
      <c r="AN115" s="42">
        <f>'鱼属性|FishAttribute'!CA11</f>
        <v>1</v>
      </c>
      <c r="AO115" s="42">
        <f>'鱼属性|FishAttribute'!CB11</f>
        <v>1</v>
      </c>
      <c r="AP115" s="42">
        <f>'鱼属性|FishAttribute'!CC11</f>
        <v>1</v>
      </c>
      <c r="AQ115" s="42">
        <f>'鱼属性|FishAttribute'!CD11</f>
        <v>1</v>
      </c>
      <c r="AR115" s="42">
        <f>'鱼属性|FishAttribute'!CF11</f>
        <v>1</v>
      </c>
      <c r="AS115" s="42">
        <f>'鱼属性|FishAttribute'!CG11</f>
        <v>1</v>
      </c>
      <c r="AT115" s="42">
        <f>'鱼属性|FishAttribute'!CE11</f>
        <v>1</v>
      </c>
      <c r="AV115" s="75"/>
    </row>
    <row r="116" hidden="1" spans="1:48">
      <c r="A116" s="69" t="str">
        <f t="shared" si="36"/>
        <v>1015</v>
      </c>
      <c r="B116" s="50" t="str">
        <f t="shared" si="20"/>
        <v>track_1015</v>
      </c>
      <c r="C116" s="46">
        <f t="shared" si="37"/>
        <v>2</v>
      </c>
      <c r="D116" s="46">
        <f t="shared" si="38"/>
        <v>0</v>
      </c>
      <c r="E116" s="46">
        <f t="shared" si="39"/>
        <v>1</v>
      </c>
      <c r="F116" s="46">
        <f t="shared" si="40"/>
        <v>2</v>
      </c>
      <c r="G116" s="46">
        <f t="shared" si="41"/>
        <v>1</v>
      </c>
      <c r="H116" s="46">
        <f t="shared" si="42"/>
        <v>6</v>
      </c>
      <c r="I116" s="46">
        <f t="shared" si="43"/>
        <v>1</v>
      </c>
      <c r="J116" s="42">
        <f t="shared" si="44"/>
        <v>1</v>
      </c>
      <c r="K116" s="42">
        <f t="shared" si="45"/>
        <v>1</v>
      </c>
      <c r="L116" s="42">
        <f t="shared" si="50"/>
        <v>1</v>
      </c>
      <c r="M116" s="42">
        <f t="shared" si="46"/>
        <v>1</v>
      </c>
      <c r="N116" s="42">
        <f t="shared" si="47"/>
        <v>0</v>
      </c>
      <c r="O116" s="42">
        <f t="shared" si="48"/>
        <v>1</v>
      </c>
      <c r="P116" s="42">
        <f t="shared" si="49"/>
        <v>1</v>
      </c>
      <c r="Q116" s="42" t="s">
        <v>845</v>
      </c>
      <c r="R116" s="42">
        <v>0</v>
      </c>
      <c r="S116" s="42">
        <v>0</v>
      </c>
      <c r="T116" s="42">
        <v>3</v>
      </c>
      <c r="U116" s="68" t="s">
        <v>867</v>
      </c>
      <c r="V116" s="68">
        <v>0</v>
      </c>
      <c r="W116" s="70" t="s">
        <v>868</v>
      </c>
      <c r="X116" s="71"/>
      <c r="Z116" s="71"/>
      <c r="AA116" s="71"/>
      <c r="AB116" s="71"/>
      <c r="AC116" s="47"/>
      <c r="AE116" s="71"/>
      <c r="AF116" s="71"/>
      <c r="AG116" s="47"/>
      <c r="AI116" s="39">
        <f>'鱼属性|FishAttribute'!A12</f>
        <v>8</v>
      </c>
      <c r="AJ116" s="73" t="str">
        <f>'鱼属性|FishAttribute'!B12</f>
        <v>muguayu</v>
      </c>
      <c r="AK116" s="39">
        <f>IF(AND('鱼属性|FishAttribute'!C12=5,OR('鱼属性|FishAttribute'!A12&lt;51,'鱼属性|FishAttribute'!A12=52,'鱼属性|FishAttribute'!A12&gt;57)),6,'鱼属性|FishAttribute'!C12)</f>
        <v>1</v>
      </c>
      <c r="AL116" s="39">
        <f>'鱼属性|FishAttribute'!F12</f>
        <v>7</v>
      </c>
      <c r="AM116" s="74">
        <f>'鱼属性|FishAttribute'!C12</f>
        <v>1</v>
      </c>
      <c r="AN116" s="42">
        <f>'鱼属性|FishAttribute'!CA12</f>
        <v>1</v>
      </c>
      <c r="AO116" s="42">
        <f>'鱼属性|FishAttribute'!CB12</f>
        <v>1</v>
      </c>
      <c r="AP116" s="42">
        <f>'鱼属性|FishAttribute'!CC12</f>
        <v>1</v>
      </c>
      <c r="AQ116" s="42">
        <f>'鱼属性|FishAttribute'!CD12</f>
        <v>1</v>
      </c>
      <c r="AR116" s="42">
        <f>'鱼属性|FishAttribute'!CF12</f>
        <v>1</v>
      </c>
      <c r="AS116" s="42">
        <f>'鱼属性|FishAttribute'!CG12</f>
        <v>1</v>
      </c>
      <c r="AT116" s="42">
        <f>'鱼属性|FishAttribute'!CE12</f>
        <v>1</v>
      </c>
      <c r="AV116" s="75"/>
    </row>
    <row r="117" hidden="1" spans="1:48">
      <c r="A117" s="69" t="str">
        <f t="shared" si="36"/>
        <v>1016</v>
      </c>
      <c r="B117" s="50" t="str">
        <f t="shared" si="20"/>
        <v>track_1016</v>
      </c>
      <c r="C117" s="46">
        <f t="shared" si="37"/>
        <v>2</v>
      </c>
      <c r="D117" s="46">
        <f t="shared" si="38"/>
        <v>0</v>
      </c>
      <c r="E117" s="46">
        <f t="shared" si="39"/>
        <v>1</v>
      </c>
      <c r="F117" s="46">
        <f t="shared" si="40"/>
        <v>2</v>
      </c>
      <c r="G117" s="46">
        <f t="shared" si="41"/>
        <v>1</v>
      </c>
      <c r="H117" s="46">
        <f t="shared" si="42"/>
        <v>9</v>
      </c>
      <c r="I117" s="46">
        <f t="shared" si="43"/>
        <v>1</v>
      </c>
      <c r="J117" s="42">
        <f t="shared" si="44"/>
        <v>1</v>
      </c>
      <c r="K117" s="42">
        <f t="shared" si="45"/>
        <v>1</v>
      </c>
      <c r="L117" s="42">
        <f t="shared" si="50"/>
        <v>1</v>
      </c>
      <c r="M117" s="42">
        <f t="shared" si="46"/>
        <v>1</v>
      </c>
      <c r="N117" s="42">
        <f t="shared" si="47"/>
        <v>0</v>
      </c>
      <c r="O117" s="42">
        <f t="shared" si="48"/>
        <v>1</v>
      </c>
      <c r="P117" s="42">
        <f t="shared" si="49"/>
        <v>1</v>
      </c>
      <c r="Q117" s="42" t="s">
        <v>845</v>
      </c>
      <c r="R117" s="42">
        <v>0</v>
      </c>
      <c r="S117" s="42">
        <v>0</v>
      </c>
      <c r="T117" s="42">
        <v>3</v>
      </c>
      <c r="U117" s="68" t="s">
        <v>867</v>
      </c>
      <c r="V117" s="68">
        <v>0</v>
      </c>
      <c r="W117" s="70" t="s">
        <v>869</v>
      </c>
      <c r="X117" s="71"/>
      <c r="Y117" s="64"/>
      <c r="AB117" s="71"/>
      <c r="AC117" s="47"/>
      <c r="AF117" s="71"/>
      <c r="AG117" s="47"/>
      <c r="AI117" s="39">
        <f>'鱼属性|FishAttribute'!A13</f>
        <v>9</v>
      </c>
      <c r="AJ117" s="73">
        <f>'鱼属性|FishAttribute'!B13</f>
        <v>0</v>
      </c>
      <c r="AK117" s="39">
        <f>IF(AND('鱼属性|FishAttribute'!C13=5,OR('鱼属性|FishAttribute'!A13&lt;51,'鱼属性|FishAttribute'!A13=52,'鱼属性|FishAttribute'!A13&gt;57)),6,'鱼属性|FishAttribute'!C13)</f>
        <v>1</v>
      </c>
      <c r="AL117" s="39">
        <f>'鱼属性|FishAttribute'!F13</f>
        <v>4</v>
      </c>
      <c r="AM117" s="74">
        <f>'鱼属性|FishAttribute'!C13</f>
        <v>1</v>
      </c>
      <c r="AN117" s="42">
        <f>'鱼属性|FishAttribute'!CA13</f>
        <v>0</v>
      </c>
      <c r="AO117" s="42">
        <f>'鱼属性|FishAttribute'!CB13</f>
        <v>0</v>
      </c>
      <c r="AP117" s="42">
        <f>'鱼属性|FishAttribute'!CC13</f>
        <v>0</v>
      </c>
      <c r="AQ117" s="42">
        <f>'鱼属性|FishAttribute'!CD13</f>
        <v>0</v>
      </c>
      <c r="AR117" s="42">
        <f>'鱼属性|FishAttribute'!CF13</f>
        <v>0</v>
      </c>
      <c r="AS117" s="42">
        <f>'鱼属性|FishAttribute'!CG13</f>
        <v>0</v>
      </c>
      <c r="AT117" s="42">
        <f>'鱼属性|FishAttribute'!CE13</f>
        <v>0</v>
      </c>
      <c r="AV117" s="75"/>
    </row>
    <row r="118" hidden="1" spans="1:48">
      <c r="A118" s="69" t="str">
        <f t="shared" si="36"/>
        <v>1017</v>
      </c>
      <c r="B118" s="50" t="str">
        <f t="shared" si="20"/>
        <v>track_1017</v>
      </c>
      <c r="C118" s="46">
        <f t="shared" si="37"/>
        <v>2</v>
      </c>
      <c r="D118" s="46">
        <f t="shared" si="38"/>
        <v>0</v>
      </c>
      <c r="E118" s="46">
        <f t="shared" si="39"/>
        <v>2</v>
      </c>
      <c r="F118" s="46">
        <f t="shared" si="40"/>
        <v>4</v>
      </c>
      <c r="G118" s="46">
        <f t="shared" si="41"/>
        <v>1</v>
      </c>
      <c r="H118" s="46">
        <f t="shared" si="42"/>
        <v>4</v>
      </c>
      <c r="I118" s="46">
        <f t="shared" si="43"/>
        <v>1</v>
      </c>
      <c r="J118" s="42">
        <f t="shared" si="44"/>
        <v>1</v>
      </c>
      <c r="K118" s="42">
        <f t="shared" si="45"/>
        <v>1</v>
      </c>
      <c r="L118" s="42">
        <f t="shared" si="50"/>
        <v>1</v>
      </c>
      <c r="M118" s="42">
        <f t="shared" si="46"/>
        <v>1</v>
      </c>
      <c r="N118" s="42">
        <f t="shared" si="47"/>
        <v>0</v>
      </c>
      <c r="O118" s="42">
        <f t="shared" si="48"/>
        <v>1</v>
      </c>
      <c r="P118" s="42">
        <f t="shared" si="49"/>
        <v>1</v>
      </c>
      <c r="Q118" s="42" t="s">
        <v>845</v>
      </c>
      <c r="R118" s="42">
        <v>0</v>
      </c>
      <c r="S118" s="42">
        <v>0</v>
      </c>
      <c r="T118" s="42">
        <v>3</v>
      </c>
      <c r="U118" s="68" t="s">
        <v>867</v>
      </c>
      <c r="V118" s="68">
        <v>0</v>
      </c>
      <c r="W118" s="70" t="s">
        <v>870</v>
      </c>
      <c r="X118" s="71"/>
      <c r="AB118" s="71"/>
      <c r="AC118" s="47"/>
      <c r="AF118" s="71"/>
      <c r="AG118" s="47"/>
      <c r="AI118" s="39">
        <f>'鱼属性|FishAttribute'!A14</f>
        <v>20</v>
      </c>
      <c r="AJ118" s="73" t="str">
        <f>'鱼属性|FishAttribute'!B14</f>
        <v>huashuimu</v>
      </c>
      <c r="AK118" s="39">
        <f>IF(AND('鱼属性|FishAttribute'!C14=5,OR('鱼属性|FishAttribute'!A14&lt;51,'鱼属性|FishAttribute'!A14=52,'鱼属性|FishAttribute'!A14&gt;57)),6,'鱼属性|FishAttribute'!C14)</f>
        <v>1</v>
      </c>
      <c r="AL118" s="39">
        <f>'鱼属性|FishAttribute'!F14</f>
        <v>8</v>
      </c>
      <c r="AM118" s="74">
        <f>'鱼属性|FishAttribute'!C14</f>
        <v>1</v>
      </c>
      <c r="AN118" s="42">
        <f>'鱼属性|FishAttribute'!CA14</f>
        <v>1</v>
      </c>
      <c r="AO118" s="42">
        <f>'鱼属性|FishAttribute'!CB14</f>
        <v>1</v>
      </c>
      <c r="AP118" s="42">
        <f>'鱼属性|FishAttribute'!CC14</f>
        <v>1</v>
      </c>
      <c r="AQ118" s="42">
        <f>'鱼属性|FishAttribute'!CD14</f>
        <v>1</v>
      </c>
      <c r="AR118" s="42">
        <f>'鱼属性|FishAttribute'!CF14</f>
        <v>0</v>
      </c>
      <c r="AS118" s="42">
        <f>'鱼属性|FishAttribute'!CG14</f>
        <v>1</v>
      </c>
      <c r="AT118" s="42">
        <f>'鱼属性|FishAttribute'!CE14</f>
        <v>1</v>
      </c>
      <c r="AV118" s="75"/>
    </row>
    <row r="119" ht="62.4" hidden="1" spans="1:46">
      <c r="A119" s="69" t="str">
        <f t="shared" si="36"/>
        <v>1018</v>
      </c>
      <c r="B119" s="50" t="str">
        <f t="shared" si="20"/>
        <v>track_1018</v>
      </c>
      <c r="C119" s="46">
        <f t="shared" si="37"/>
        <v>2</v>
      </c>
      <c r="D119" s="46">
        <f t="shared" si="38"/>
        <v>0</v>
      </c>
      <c r="E119" s="46">
        <f t="shared" si="39"/>
        <v>2</v>
      </c>
      <c r="F119" s="46">
        <f t="shared" si="40"/>
        <v>4</v>
      </c>
      <c r="G119" s="46">
        <f t="shared" si="41"/>
        <v>6</v>
      </c>
      <c r="H119" s="46">
        <f t="shared" si="42"/>
        <v>7</v>
      </c>
      <c r="I119" s="46">
        <f t="shared" si="43"/>
        <v>1</v>
      </c>
      <c r="J119" s="42">
        <f t="shared" si="44"/>
        <v>1</v>
      </c>
      <c r="K119" s="42">
        <f t="shared" si="45"/>
        <v>1</v>
      </c>
      <c r="L119" s="42">
        <f t="shared" si="50"/>
        <v>1</v>
      </c>
      <c r="M119" s="42">
        <f t="shared" si="46"/>
        <v>1</v>
      </c>
      <c r="N119" s="42">
        <f t="shared" si="47"/>
        <v>0</v>
      </c>
      <c r="O119" s="42">
        <f t="shared" si="48"/>
        <v>1</v>
      </c>
      <c r="P119" s="42">
        <f t="shared" si="49"/>
        <v>1</v>
      </c>
      <c r="Q119" s="42" t="s">
        <v>845</v>
      </c>
      <c r="R119" s="42">
        <v>0</v>
      </c>
      <c r="S119" s="42">
        <v>0</v>
      </c>
      <c r="T119" s="42">
        <v>3</v>
      </c>
      <c r="U119" s="68" t="s">
        <v>867</v>
      </c>
      <c r="V119" s="68">
        <v>0</v>
      </c>
      <c r="W119" s="70" t="s">
        <v>871</v>
      </c>
      <c r="X119" s="71"/>
      <c r="Z119" s="71" t="s">
        <v>872</v>
      </c>
      <c r="AA119" s="71"/>
      <c r="AE119" s="71"/>
      <c r="AI119" s="39">
        <f>'鱼属性|FishAttribute'!A15</f>
        <v>10</v>
      </c>
      <c r="AJ119" s="73" t="str">
        <f>'鱼属性|FishAttribute'!B15</f>
        <v>fengweiyu</v>
      </c>
      <c r="AK119" s="39">
        <f>IF(AND('鱼属性|FishAttribute'!C15=5,OR('鱼属性|FishAttribute'!A15&lt;51,'鱼属性|FishAttribute'!A15=52,'鱼属性|FishAttribute'!A15&gt;57)),6,'鱼属性|FishAttribute'!C15)</f>
        <v>1</v>
      </c>
      <c r="AL119" s="39">
        <f>'鱼属性|FishAttribute'!F15</f>
        <v>10</v>
      </c>
      <c r="AM119" s="74">
        <f>'鱼属性|FishAttribute'!C15</f>
        <v>1</v>
      </c>
      <c r="AN119" s="42">
        <f>'鱼属性|FishAttribute'!CA15</f>
        <v>1</v>
      </c>
      <c r="AO119" s="42">
        <f>'鱼属性|FishAttribute'!CB15</f>
        <v>1</v>
      </c>
      <c r="AP119" s="42">
        <f>'鱼属性|FishAttribute'!CC15</f>
        <v>1</v>
      </c>
      <c r="AQ119" s="42">
        <f>'鱼属性|FishAttribute'!CD15</f>
        <v>1</v>
      </c>
      <c r="AR119" s="42">
        <f>'鱼属性|FishAttribute'!CF15</f>
        <v>1</v>
      </c>
      <c r="AS119" s="42">
        <f>'鱼属性|FishAttribute'!CG15</f>
        <v>0</v>
      </c>
      <c r="AT119" s="42">
        <f>'鱼属性|FishAttribute'!CE15</f>
        <v>0</v>
      </c>
    </row>
    <row r="120" hidden="1" spans="1:46">
      <c r="A120" s="69" t="str">
        <f t="shared" si="36"/>
        <v>1019</v>
      </c>
      <c r="B120" s="50" t="str">
        <f t="shared" si="20"/>
        <v>track_1019</v>
      </c>
      <c r="C120" s="46">
        <f t="shared" si="37"/>
        <v>2</v>
      </c>
      <c r="D120" s="46">
        <f t="shared" si="38"/>
        <v>0</v>
      </c>
      <c r="E120" s="46">
        <f t="shared" si="39"/>
        <v>3</v>
      </c>
      <c r="F120" s="46">
        <f t="shared" si="40"/>
        <v>2</v>
      </c>
      <c r="G120" s="46">
        <f t="shared" si="41"/>
        <v>1</v>
      </c>
      <c r="H120" s="46">
        <f t="shared" si="42"/>
        <v>5</v>
      </c>
      <c r="I120" s="46">
        <f t="shared" si="43"/>
        <v>1</v>
      </c>
      <c r="J120" s="42">
        <f t="shared" si="44"/>
        <v>1</v>
      </c>
      <c r="K120" s="42">
        <f t="shared" si="45"/>
        <v>1</v>
      </c>
      <c r="L120" s="42">
        <f t="shared" si="50"/>
        <v>1</v>
      </c>
      <c r="M120" s="42">
        <f t="shared" si="46"/>
        <v>1</v>
      </c>
      <c r="N120" s="42">
        <f t="shared" si="47"/>
        <v>0</v>
      </c>
      <c r="O120" s="42">
        <f t="shared" si="48"/>
        <v>1</v>
      </c>
      <c r="P120" s="42">
        <f t="shared" si="49"/>
        <v>1</v>
      </c>
      <c r="Q120" s="42" t="s">
        <v>845</v>
      </c>
      <c r="R120" s="42">
        <v>0</v>
      </c>
      <c r="S120" s="42">
        <v>0</v>
      </c>
      <c r="T120" s="42">
        <v>3</v>
      </c>
      <c r="U120" s="68" t="s">
        <v>867</v>
      </c>
      <c r="V120" s="68">
        <v>0</v>
      </c>
      <c r="W120" s="70" t="s">
        <v>873</v>
      </c>
      <c r="X120" s="71"/>
      <c r="Z120" s="71"/>
      <c r="AA120" s="71"/>
      <c r="AE120" s="71"/>
      <c r="AI120" s="39">
        <f>'鱼属性|FishAttribute'!A16</f>
        <v>11</v>
      </c>
      <c r="AJ120" s="73" t="str">
        <f>'鱼属性|FishAttribute'!B16</f>
        <v>bimuyu</v>
      </c>
      <c r="AK120" s="39">
        <f>IF(AND('鱼属性|FishAttribute'!C16=5,OR('鱼属性|FishAttribute'!A16&lt;51,'鱼属性|FishAttribute'!A16=52,'鱼属性|FishAttribute'!A16&gt;57)),6,'鱼属性|FishAttribute'!C16)</f>
        <v>1</v>
      </c>
      <c r="AL120" s="39">
        <f>'鱼属性|FishAttribute'!F16</f>
        <v>12</v>
      </c>
      <c r="AM120" s="74">
        <f>'鱼属性|FishAttribute'!C16</f>
        <v>1</v>
      </c>
      <c r="AN120" s="42">
        <f>'鱼属性|FishAttribute'!CA16</f>
        <v>0</v>
      </c>
      <c r="AO120" s="42">
        <f>'鱼属性|FishAttribute'!CB16</f>
        <v>0</v>
      </c>
      <c r="AP120" s="42">
        <f>'鱼属性|FishAttribute'!CC16</f>
        <v>1</v>
      </c>
      <c r="AQ120" s="42">
        <f>'鱼属性|FishAttribute'!CD16</f>
        <v>1</v>
      </c>
      <c r="AR120" s="42">
        <f>'鱼属性|FishAttribute'!CF16</f>
        <v>1</v>
      </c>
      <c r="AS120" s="42">
        <f>'鱼属性|FishAttribute'!CG16</f>
        <v>1</v>
      </c>
      <c r="AT120" s="42">
        <f>'鱼属性|FishAttribute'!CE16</f>
        <v>1</v>
      </c>
    </row>
    <row r="121" ht="16.5" hidden="1" customHeight="1" spans="1:46">
      <c r="A121" s="69" t="str">
        <f t="shared" si="36"/>
        <v>1020</v>
      </c>
      <c r="B121" s="50" t="str">
        <f t="shared" si="20"/>
        <v>track_1020</v>
      </c>
      <c r="C121" s="46">
        <f t="shared" si="37"/>
        <v>2</v>
      </c>
      <c r="D121" s="46">
        <f t="shared" si="38"/>
        <v>0</v>
      </c>
      <c r="E121" s="46">
        <f t="shared" si="39"/>
        <v>3</v>
      </c>
      <c r="F121" s="46">
        <f t="shared" si="40"/>
        <v>4</v>
      </c>
      <c r="G121" s="46">
        <f t="shared" si="41"/>
        <v>2</v>
      </c>
      <c r="H121" s="46">
        <f t="shared" si="42"/>
        <v>3</v>
      </c>
      <c r="I121" s="46">
        <f t="shared" si="43"/>
        <v>1</v>
      </c>
      <c r="J121" s="42">
        <f t="shared" si="44"/>
        <v>1</v>
      </c>
      <c r="K121" s="42">
        <f t="shared" si="45"/>
        <v>1</v>
      </c>
      <c r="L121" s="42">
        <f t="shared" si="50"/>
        <v>1</v>
      </c>
      <c r="M121" s="42">
        <f t="shared" si="46"/>
        <v>1</v>
      </c>
      <c r="N121" s="42">
        <f t="shared" si="47"/>
        <v>0</v>
      </c>
      <c r="O121" s="42">
        <f t="shared" si="48"/>
        <v>1</v>
      </c>
      <c r="P121" s="42">
        <f t="shared" si="49"/>
        <v>1</v>
      </c>
      <c r="Q121" s="42" t="s">
        <v>845</v>
      </c>
      <c r="R121" s="42">
        <v>0</v>
      </c>
      <c r="S121" s="42">
        <v>0</v>
      </c>
      <c r="T121" s="42">
        <v>3</v>
      </c>
      <c r="U121" s="68" t="s">
        <v>867</v>
      </c>
      <c r="V121" s="68">
        <v>0</v>
      </c>
      <c r="W121" s="70" t="s">
        <v>874</v>
      </c>
      <c r="X121" s="71"/>
      <c r="Z121" s="71"/>
      <c r="AA121" s="71"/>
      <c r="AB121" s="71"/>
      <c r="AC121" s="47"/>
      <c r="AE121" s="71"/>
      <c r="AF121" s="71"/>
      <c r="AG121" s="47"/>
      <c r="AI121" s="39">
        <f>'鱼属性|FishAttribute'!A17</f>
        <v>12</v>
      </c>
      <c r="AJ121" s="73" t="str">
        <f>'鱼属性|FishAttribute'!B17</f>
        <v>lvqiyu</v>
      </c>
      <c r="AK121" s="39">
        <f>IF(AND('鱼属性|FishAttribute'!C17=5,OR('鱼属性|FishAttribute'!A17&lt;51,'鱼属性|FishAttribute'!A17=52,'鱼属性|FishAttribute'!A17&gt;57)),6,'鱼属性|FishAttribute'!C17)</f>
        <v>2</v>
      </c>
      <c r="AL121" s="39">
        <f>'鱼属性|FishAttribute'!F17</f>
        <v>12</v>
      </c>
      <c r="AM121" s="74">
        <f>'鱼属性|FishAttribute'!C17</f>
        <v>2</v>
      </c>
      <c r="AN121" s="42">
        <f>'鱼属性|FishAttribute'!CA17</f>
        <v>1</v>
      </c>
      <c r="AO121" s="42">
        <f>'鱼属性|FishAttribute'!CB17</f>
        <v>1</v>
      </c>
      <c r="AP121" s="42">
        <f>'鱼属性|FishAttribute'!CC17</f>
        <v>0</v>
      </c>
      <c r="AQ121" s="42">
        <f>'鱼属性|FishAttribute'!CD17</f>
        <v>0</v>
      </c>
      <c r="AR121" s="42">
        <f>'鱼属性|FishAttribute'!CF17</f>
        <v>1</v>
      </c>
      <c r="AS121" s="42">
        <f>'鱼属性|FishAttribute'!CG17</f>
        <v>0</v>
      </c>
      <c r="AT121" s="42">
        <f>'鱼属性|FishAttribute'!CE17</f>
        <v>0</v>
      </c>
    </row>
    <row r="122" hidden="1" spans="1:46">
      <c r="A122" s="69" t="str">
        <f t="shared" si="36"/>
        <v>1021</v>
      </c>
      <c r="B122" s="50" t="str">
        <f t="shared" si="20"/>
        <v>track_1021</v>
      </c>
      <c r="C122" s="46">
        <f t="shared" si="37"/>
        <v>2</v>
      </c>
      <c r="D122" s="46">
        <f t="shared" si="38"/>
        <v>0</v>
      </c>
      <c r="E122" s="46">
        <f t="shared" si="39"/>
        <v>3</v>
      </c>
      <c r="F122" s="46">
        <f t="shared" si="40"/>
        <v>4</v>
      </c>
      <c r="G122" s="46">
        <f t="shared" si="41"/>
        <v>4</v>
      </c>
      <c r="H122" s="46">
        <f t="shared" si="42"/>
        <v>10</v>
      </c>
      <c r="I122" s="46">
        <f t="shared" si="43"/>
        <v>1</v>
      </c>
      <c r="J122" s="42">
        <f t="shared" si="44"/>
        <v>1</v>
      </c>
      <c r="K122" s="42">
        <f t="shared" si="45"/>
        <v>1</v>
      </c>
      <c r="L122" s="42">
        <f t="shared" si="50"/>
        <v>1</v>
      </c>
      <c r="M122" s="42">
        <f t="shared" si="46"/>
        <v>1</v>
      </c>
      <c r="N122" s="42">
        <f t="shared" si="47"/>
        <v>0</v>
      </c>
      <c r="O122" s="42">
        <f t="shared" si="48"/>
        <v>1</v>
      </c>
      <c r="P122" s="42">
        <f t="shared" si="49"/>
        <v>1</v>
      </c>
      <c r="Q122" s="42" t="s">
        <v>845</v>
      </c>
      <c r="R122" s="42">
        <v>0</v>
      </c>
      <c r="S122" s="42">
        <v>0</v>
      </c>
      <c r="T122" s="42" t="s">
        <v>875</v>
      </c>
      <c r="U122" s="68" t="s">
        <v>867</v>
      </c>
      <c r="V122" s="68">
        <v>0</v>
      </c>
      <c r="W122" s="70" t="s">
        <v>876</v>
      </c>
      <c r="X122" s="71"/>
      <c r="Z122" s="71"/>
      <c r="AA122" s="71"/>
      <c r="AB122" s="71"/>
      <c r="AC122" s="47"/>
      <c r="AE122" s="71"/>
      <c r="AF122" s="71"/>
      <c r="AG122" s="47"/>
      <c r="AI122" s="39">
        <f>'鱼属性|FishAttribute'!A18</f>
        <v>24</v>
      </c>
      <c r="AJ122" s="73" t="str">
        <f>'鱼属性|FishAttribute'!B18</f>
        <v>qiyu</v>
      </c>
      <c r="AK122" s="39">
        <f>IF(AND('鱼属性|FishAttribute'!C18=5,OR('鱼属性|FishAttribute'!A18&lt;51,'鱼属性|FishAttribute'!A18=52,'鱼属性|FishAttribute'!A18&gt;57)),6,'鱼属性|FishAttribute'!C18)</f>
        <v>2</v>
      </c>
      <c r="AL122" s="39">
        <f>'鱼属性|FishAttribute'!F18</f>
        <v>15</v>
      </c>
      <c r="AM122" s="74">
        <f>'鱼属性|FishAttribute'!C18</f>
        <v>2</v>
      </c>
      <c r="AN122" s="42">
        <f>'鱼属性|FishAttribute'!CA18</f>
        <v>0</v>
      </c>
      <c r="AO122" s="42">
        <f>'鱼属性|FishAttribute'!CB18</f>
        <v>0</v>
      </c>
      <c r="AP122" s="42">
        <f>'鱼属性|FishAttribute'!CC18</f>
        <v>1</v>
      </c>
      <c r="AQ122" s="42">
        <f>'鱼属性|FishAttribute'!CD18</f>
        <v>1</v>
      </c>
      <c r="AR122" s="42">
        <f>'鱼属性|FishAttribute'!CF18</f>
        <v>1</v>
      </c>
      <c r="AS122" s="42">
        <f>'鱼属性|FishAttribute'!CG18</f>
        <v>1</v>
      </c>
      <c r="AT122" s="42">
        <f>'鱼属性|FishAttribute'!CE18</f>
        <v>1</v>
      </c>
    </row>
    <row r="123" hidden="1" spans="1:46">
      <c r="A123" s="69" t="str">
        <f t="shared" si="36"/>
        <v>1022</v>
      </c>
      <c r="B123" s="50" t="str">
        <f t="shared" si="20"/>
        <v>track_1022</v>
      </c>
      <c r="C123" s="46">
        <f t="shared" si="37"/>
        <v>2</v>
      </c>
      <c r="D123" s="46">
        <f t="shared" si="38"/>
        <v>0</v>
      </c>
      <c r="E123" s="46">
        <f t="shared" si="39"/>
        <v>4</v>
      </c>
      <c r="F123" s="46">
        <f t="shared" si="40"/>
        <v>2</v>
      </c>
      <c r="G123" s="46">
        <f t="shared" si="41"/>
        <v>1</v>
      </c>
      <c r="H123" s="46">
        <f t="shared" si="42"/>
        <v>2</v>
      </c>
      <c r="I123" s="46">
        <f t="shared" si="43"/>
        <v>1</v>
      </c>
      <c r="J123" s="42">
        <f t="shared" si="44"/>
        <v>1</v>
      </c>
      <c r="K123" s="42">
        <f t="shared" si="45"/>
        <v>1</v>
      </c>
      <c r="L123" s="42">
        <f t="shared" si="50"/>
        <v>1</v>
      </c>
      <c r="M123" s="42">
        <f t="shared" si="46"/>
        <v>1</v>
      </c>
      <c r="N123" s="42">
        <f t="shared" si="47"/>
        <v>0</v>
      </c>
      <c r="O123" s="42">
        <f t="shared" si="48"/>
        <v>1</v>
      </c>
      <c r="P123" s="42">
        <f t="shared" si="49"/>
        <v>1</v>
      </c>
      <c r="Q123" s="42" t="s">
        <v>845</v>
      </c>
      <c r="R123" s="42">
        <v>0</v>
      </c>
      <c r="S123" s="42">
        <v>0</v>
      </c>
      <c r="T123" s="42" t="s">
        <v>875</v>
      </c>
      <c r="U123" s="68" t="s">
        <v>867</v>
      </c>
      <c r="V123" s="68">
        <v>0</v>
      </c>
      <c r="W123" s="70" t="s">
        <v>877</v>
      </c>
      <c r="X123" s="71"/>
      <c r="Z123" s="71"/>
      <c r="AA123" s="71"/>
      <c r="AB123" s="71"/>
      <c r="AC123" s="47"/>
      <c r="AE123" s="71"/>
      <c r="AF123" s="71"/>
      <c r="AG123" s="47"/>
      <c r="AI123" s="39">
        <f>'鱼属性|FishAttribute'!A19</f>
        <v>19</v>
      </c>
      <c r="AJ123" s="73" t="str">
        <f>'鱼属性|FishAttribute'!B19</f>
        <v>damaha</v>
      </c>
      <c r="AK123" s="39">
        <f>IF(AND('鱼属性|FishAttribute'!C19=5,OR('鱼属性|FishAttribute'!A19&lt;51,'鱼属性|FishAttribute'!A19=52,'鱼属性|FishAttribute'!A19&gt;57)),6,'鱼属性|FishAttribute'!C19)</f>
        <v>2</v>
      </c>
      <c r="AL123" s="39">
        <f>'鱼属性|FishAttribute'!F19</f>
        <v>15</v>
      </c>
      <c r="AM123" s="74">
        <f>'鱼属性|FishAttribute'!C19</f>
        <v>2</v>
      </c>
      <c r="AN123" s="42">
        <f>'鱼属性|FishAttribute'!CA19</f>
        <v>1</v>
      </c>
      <c r="AO123" s="42">
        <f>'鱼属性|FishAttribute'!CB19</f>
        <v>1</v>
      </c>
      <c r="AP123" s="42">
        <f>'鱼属性|FishAttribute'!CC19</f>
        <v>0</v>
      </c>
      <c r="AQ123" s="42">
        <f>'鱼属性|FishAttribute'!CD19</f>
        <v>0</v>
      </c>
      <c r="AR123" s="42">
        <f>'鱼属性|FishAttribute'!CF19</f>
        <v>1</v>
      </c>
      <c r="AS123" s="42">
        <f>'鱼属性|FishAttribute'!CG19</f>
        <v>1</v>
      </c>
      <c r="AT123" s="42">
        <f>'鱼属性|FishAttribute'!CE19</f>
        <v>1</v>
      </c>
    </row>
    <row r="124" hidden="1" spans="1:46">
      <c r="A124" s="69" t="str">
        <f t="shared" si="36"/>
        <v>1023</v>
      </c>
      <c r="B124" s="50" t="str">
        <f t="shared" si="20"/>
        <v>track_1023</v>
      </c>
      <c r="C124" s="46">
        <f t="shared" si="37"/>
        <v>2</v>
      </c>
      <c r="D124" s="46">
        <f t="shared" si="38"/>
        <v>0</v>
      </c>
      <c r="E124" s="46">
        <f t="shared" si="39"/>
        <v>4</v>
      </c>
      <c r="F124" s="46">
        <f t="shared" si="40"/>
        <v>2</v>
      </c>
      <c r="G124" s="46">
        <f t="shared" si="41"/>
        <v>2</v>
      </c>
      <c r="H124" s="46">
        <f t="shared" si="42"/>
        <v>1</v>
      </c>
      <c r="I124" s="46">
        <f t="shared" si="43"/>
        <v>1</v>
      </c>
      <c r="J124" s="42">
        <f t="shared" si="44"/>
        <v>1</v>
      </c>
      <c r="K124" s="42">
        <f t="shared" si="45"/>
        <v>1</v>
      </c>
      <c r="L124" s="42">
        <f t="shared" si="50"/>
        <v>1</v>
      </c>
      <c r="M124" s="42">
        <f t="shared" si="46"/>
        <v>1</v>
      </c>
      <c r="N124" s="42">
        <f t="shared" si="47"/>
        <v>0</v>
      </c>
      <c r="O124" s="42">
        <f t="shared" si="48"/>
        <v>1</v>
      </c>
      <c r="P124" s="42">
        <f t="shared" si="49"/>
        <v>1</v>
      </c>
      <c r="Q124" s="42" t="s">
        <v>845</v>
      </c>
      <c r="R124" s="42">
        <v>0</v>
      </c>
      <c r="S124" s="42">
        <v>0</v>
      </c>
      <c r="T124" s="42" t="s">
        <v>875</v>
      </c>
      <c r="U124" s="68" t="s">
        <v>867</v>
      </c>
      <c r="V124" s="68">
        <v>0</v>
      </c>
      <c r="W124" s="70" t="s">
        <v>878</v>
      </c>
      <c r="X124" s="71"/>
      <c r="Z124" s="71"/>
      <c r="AA124" s="71"/>
      <c r="AB124" s="71"/>
      <c r="AC124" s="47"/>
      <c r="AE124" s="71"/>
      <c r="AF124" s="71"/>
      <c r="AG124" s="47"/>
      <c r="AI124" s="39">
        <f>'鱼属性|FishAttribute'!A20</f>
        <v>13</v>
      </c>
      <c r="AJ124" s="73" t="str">
        <f>'鱼属性|FishAttribute'!B20</f>
        <v>hetun</v>
      </c>
      <c r="AK124" s="39">
        <f>IF(AND('鱼属性|FishAttribute'!C20=5,OR('鱼属性|FishAttribute'!A20&lt;51,'鱼属性|FishAttribute'!A20=52,'鱼属性|FishAttribute'!A20&gt;57)),6,'鱼属性|FishAttribute'!C20)</f>
        <v>2</v>
      </c>
      <c r="AL124" s="39">
        <f>'鱼属性|FishAttribute'!F20</f>
        <v>18</v>
      </c>
      <c r="AM124" s="74">
        <f>'鱼属性|FishAttribute'!C20</f>
        <v>2</v>
      </c>
      <c r="AN124" s="42">
        <f>'鱼属性|FishAttribute'!CA20</f>
        <v>1</v>
      </c>
      <c r="AO124" s="42">
        <f>'鱼属性|FishAttribute'!CB20</f>
        <v>1</v>
      </c>
      <c r="AP124" s="42">
        <f>'鱼属性|FishAttribute'!CC20</f>
        <v>1</v>
      </c>
      <c r="AQ124" s="42">
        <f>'鱼属性|FishAttribute'!CD20</f>
        <v>1</v>
      </c>
      <c r="AR124" s="42">
        <f>'鱼属性|FishAttribute'!CF20</f>
        <v>1</v>
      </c>
      <c r="AS124" s="42">
        <f>'鱼属性|FishAttribute'!CG20</f>
        <v>1</v>
      </c>
      <c r="AT124" s="42">
        <f>'鱼属性|FishAttribute'!CE20</f>
        <v>1</v>
      </c>
    </row>
    <row r="125" hidden="1" spans="1:46">
      <c r="A125" s="69" t="str">
        <f t="shared" si="36"/>
        <v>1024</v>
      </c>
      <c r="B125" s="50" t="str">
        <f t="shared" si="20"/>
        <v>track_1024</v>
      </c>
      <c r="C125" s="46">
        <f t="shared" si="37"/>
        <v>2</v>
      </c>
      <c r="D125" s="46">
        <f t="shared" si="38"/>
        <v>0</v>
      </c>
      <c r="E125" s="46">
        <f t="shared" si="39"/>
        <v>4</v>
      </c>
      <c r="F125" s="46">
        <f t="shared" si="40"/>
        <v>2</v>
      </c>
      <c r="G125" s="46">
        <f t="shared" si="41"/>
        <v>3</v>
      </c>
      <c r="H125" s="46">
        <f t="shared" si="42"/>
        <v>8</v>
      </c>
      <c r="I125" s="46">
        <f t="shared" si="43"/>
        <v>1</v>
      </c>
      <c r="J125" s="42">
        <f t="shared" si="44"/>
        <v>1</v>
      </c>
      <c r="K125" s="42">
        <f t="shared" si="45"/>
        <v>1</v>
      </c>
      <c r="L125" s="42">
        <f t="shared" si="50"/>
        <v>1</v>
      </c>
      <c r="M125" s="42">
        <f t="shared" si="46"/>
        <v>1</v>
      </c>
      <c r="N125" s="42">
        <f t="shared" si="47"/>
        <v>0</v>
      </c>
      <c r="O125" s="42">
        <f t="shared" si="48"/>
        <v>1</v>
      </c>
      <c r="P125" s="42">
        <f t="shared" si="49"/>
        <v>1</v>
      </c>
      <c r="Q125" s="42" t="s">
        <v>845</v>
      </c>
      <c r="R125" s="42">
        <v>0</v>
      </c>
      <c r="S125" s="42">
        <v>0</v>
      </c>
      <c r="T125" s="42" t="s">
        <v>875</v>
      </c>
      <c r="U125" s="68" t="s">
        <v>867</v>
      </c>
      <c r="V125" s="68">
        <v>0</v>
      </c>
      <c r="W125" s="70" t="s">
        <v>879</v>
      </c>
      <c r="X125" s="71"/>
      <c r="Z125" s="71"/>
      <c r="AA125" s="71"/>
      <c r="AB125" s="71"/>
      <c r="AC125" s="47"/>
      <c r="AE125" s="71"/>
      <c r="AF125" s="71"/>
      <c r="AG125" s="47"/>
      <c r="AI125" s="39">
        <f>'鱼属性|FishAttribute'!A21</f>
        <v>14</v>
      </c>
      <c r="AJ125" s="73" t="str">
        <f>'鱼属性|FishAttribute'!B21</f>
        <v>zhangyu</v>
      </c>
      <c r="AK125" s="39">
        <f>IF(AND('鱼属性|FishAttribute'!C21=5,OR('鱼属性|FishAttribute'!A21&lt;51,'鱼属性|FishAttribute'!A21=52,'鱼属性|FishAttribute'!A21&gt;57)),6,'鱼属性|FishAttribute'!C21)</f>
        <v>2</v>
      </c>
      <c r="AL125" s="39">
        <f>'鱼属性|FishAttribute'!F21</f>
        <v>20</v>
      </c>
      <c r="AM125" s="74">
        <f>'鱼属性|FishAttribute'!C21</f>
        <v>2</v>
      </c>
      <c r="AN125" s="42">
        <f>'鱼属性|FishAttribute'!CA21</f>
        <v>0</v>
      </c>
      <c r="AO125" s="42">
        <f>'鱼属性|FishAttribute'!CB21</f>
        <v>0</v>
      </c>
      <c r="AP125" s="42">
        <f>'鱼属性|FishAttribute'!CC21</f>
        <v>1</v>
      </c>
      <c r="AQ125" s="42">
        <f>'鱼属性|FishAttribute'!CD21</f>
        <v>1</v>
      </c>
      <c r="AR125" s="42">
        <f>'鱼属性|FishAttribute'!CF21</f>
        <v>0</v>
      </c>
      <c r="AS125" s="42">
        <f>'鱼属性|FishAttribute'!CG21</f>
        <v>1</v>
      </c>
      <c r="AT125" s="42">
        <f>'鱼属性|FishAttribute'!CE21</f>
        <v>1</v>
      </c>
    </row>
    <row r="126" hidden="1" spans="1:46">
      <c r="A126" s="69" t="str">
        <f t="shared" si="36"/>
        <v>1025</v>
      </c>
      <c r="B126" s="50" t="str">
        <f t="shared" si="20"/>
        <v>track_1025</v>
      </c>
      <c r="C126" s="46">
        <f t="shared" si="37"/>
        <v>3</v>
      </c>
      <c r="D126" s="46">
        <f t="shared" si="38"/>
        <v>0</v>
      </c>
      <c r="E126" s="46">
        <f t="shared" si="39"/>
        <v>1</v>
      </c>
      <c r="F126" s="46">
        <f t="shared" si="40"/>
        <v>2</v>
      </c>
      <c r="G126" s="46">
        <f t="shared" si="41"/>
        <v>1</v>
      </c>
      <c r="H126" s="46">
        <f t="shared" si="42"/>
        <v>4</v>
      </c>
      <c r="I126" s="46">
        <f t="shared" si="43"/>
        <v>1</v>
      </c>
      <c r="J126" s="42">
        <f t="shared" si="44"/>
        <v>1</v>
      </c>
      <c r="K126" s="42">
        <f t="shared" si="45"/>
        <v>1</v>
      </c>
      <c r="L126" s="42">
        <f t="shared" si="50"/>
        <v>1</v>
      </c>
      <c r="M126" s="42">
        <f t="shared" si="46"/>
        <v>1</v>
      </c>
      <c r="N126" s="42">
        <f t="shared" si="47"/>
        <v>1</v>
      </c>
      <c r="O126" s="42">
        <f t="shared" si="48"/>
        <v>1</v>
      </c>
      <c r="P126" s="42">
        <f t="shared" si="49"/>
        <v>1</v>
      </c>
      <c r="Q126" s="42" t="s">
        <v>845</v>
      </c>
      <c r="R126" s="42">
        <v>0</v>
      </c>
      <c r="S126" s="42">
        <v>0</v>
      </c>
      <c r="T126" s="42" t="s">
        <v>875</v>
      </c>
      <c r="U126" s="68" t="s">
        <v>880</v>
      </c>
      <c r="V126" s="68">
        <v>0</v>
      </c>
      <c r="W126" s="70" t="s">
        <v>881</v>
      </c>
      <c r="X126" s="71"/>
      <c r="Z126" s="71"/>
      <c r="AA126" s="71"/>
      <c r="AB126" s="71"/>
      <c r="AC126" s="47"/>
      <c r="AE126" s="71"/>
      <c r="AF126" s="71"/>
      <c r="AG126" s="47"/>
      <c r="AI126" s="39">
        <f>'鱼属性|FishAttribute'!A22</f>
        <v>15</v>
      </c>
      <c r="AJ126" s="73" t="str">
        <f>'鱼属性|FishAttribute'!B22</f>
        <v>xingbanyu</v>
      </c>
      <c r="AK126" s="39">
        <f>IF(AND('鱼属性|FishAttribute'!C22=5,OR('鱼属性|FishAttribute'!A22&lt;51,'鱼属性|FishAttribute'!A22=52,'鱼属性|FishAttribute'!A22&gt;57)),6,'鱼属性|FishAttribute'!C22)</f>
        <v>2</v>
      </c>
      <c r="AL126" s="39">
        <f>'鱼属性|FishAttribute'!F22</f>
        <v>20</v>
      </c>
      <c r="AM126" s="74">
        <f>'鱼属性|FishAttribute'!C22</f>
        <v>2</v>
      </c>
      <c r="AN126" s="42">
        <f>'鱼属性|FishAttribute'!CA22</f>
        <v>1</v>
      </c>
      <c r="AO126" s="42">
        <f>'鱼属性|FishAttribute'!CB22</f>
        <v>1</v>
      </c>
      <c r="AP126" s="42">
        <f>'鱼属性|FishAttribute'!CC22</f>
        <v>0</v>
      </c>
      <c r="AQ126" s="42">
        <f>'鱼属性|FishAttribute'!CD22</f>
        <v>0</v>
      </c>
      <c r="AR126" s="42">
        <f>'鱼属性|FishAttribute'!CF22</f>
        <v>1</v>
      </c>
      <c r="AS126" s="42">
        <f>'鱼属性|FishAttribute'!CG22</f>
        <v>0</v>
      </c>
      <c r="AT126" s="42">
        <f>'鱼属性|FishAttribute'!CE22</f>
        <v>0</v>
      </c>
    </row>
    <row r="127" hidden="1" spans="1:46">
      <c r="A127" s="69" t="str">
        <f t="shared" si="36"/>
        <v>1026</v>
      </c>
      <c r="B127" s="50" t="str">
        <f t="shared" si="20"/>
        <v>track_1026</v>
      </c>
      <c r="C127" s="46">
        <f t="shared" si="37"/>
        <v>3</v>
      </c>
      <c r="D127" s="46">
        <f t="shared" si="38"/>
        <v>0</v>
      </c>
      <c r="E127" s="46">
        <f t="shared" si="39"/>
        <v>1</v>
      </c>
      <c r="F127" s="46">
        <f t="shared" si="40"/>
        <v>2</v>
      </c>
      <c r="G127" s="46">
        <f t="shared" si="41"/>
        <v>3</v>
      </c>
      <c r="H127" s="46">
        <f t="shared" si="42"/>
        <v>1</v>
      </c>
      <c r="I127" s="46">
        <f t="shared" si="43"/>
        <v>1</v>
      </c>
      <c r="J127" s="42">
        <f t="shared" si="44"/>
        <v>1</v>
      </c>
      <c r="K127" s="42">
        <f t="shared" si="45"/>
        <v>1</v>
      </c>
      <c r="L127" s="42">
        <f t="shared" si="50"/>
        <v>1</v>
      </c>
      <c r="M127" s="42">
        <f t="shared" si="46"/>
        <v>1</v>
      </c>
      <c r="N127" s="42">
        <f t="shared" si="47"/>
        <v>1</v>
      </c>
      <c r="O127" s="42">
        <f t="shared" si="48"/>
        <v>1</v>
      </c>
      <c r="P127" s="42">
        <f t="shared" si="49"/>
        <v>1</v>
      </c>
      <c r="Q127" s="42" t="s">
        <v>845</v>
      </c>
      <c r="R127" s="42">
        <v>0</v>
      </c>
      <c r="S127" s="42">
        <v>0</v>
      </c>
      <c r="T127" s="42" t="s">
        <v>875</v>
      </c>
      <c r="U127" s="68" t="s">
        <v>880</v>
      </c>
      <c r="V127" s="68">
        <v>0</v>
      </c>
      <c r="W127" s="70" t="s">
        <v>882</v>
      </c>
      <c r="X127" s="71"/>
      <c r="Z127" s="71"/>
      <c r="AA127" s="71"/>
      <c r="AB127" s="71"/>
      <c r="AC127" s="47"/>
      <c r="AE127" s="71"/>
      <c r="AF127" s="71"/>
      <c r="AG127" s="47"/>
      <c r="AI127" s="39">
        <f>'鱼属性|FishAttribute'!A23</f>
        <v>16</v>
      </c>
      <c r="AJ127" s="73" t="str">
        <f>'鱼属性|FishAttribute'!B23</f>
        <v>landiaodiao</v>
      </c>
      <c r="AK127" s="39">
        <f>IF(AND('鱼属性|FishAttribute'!C23=5,OR('鱼属性|FishAttribute'!A23&lt;51,'鱼属性|FishAttribute'!A23=52,'鱼属性|FishAttribute'!A23&gt;57)),6,'鱼属性|FishAttribute'!C23)</f>
        <v>3</v>
      </c>
      <c r="AL127" s="39">
        <f>'鱼属性|FishAttribute'!F23</f>
        <v>20</v>
      </c>
      <c r="AM127" s="74">
        <f>'鱼属性|FishAttribute'!C23</f>
        <v>3</v>
      </c>
      <c r="AN127" s="42">
        <f>'鱼属性|FishAttribute'!CA23</f>
        <v>1</v>
      </c>
      <c r="AO127" s="42">
        <f>'鱼属性|FishAttribute'!CB23</f>
        <v>1</v>
      </c>
      <c r="AP127" s="42">
        <f>'鱼属性|FishAttribute'!CC23</f>
        <v>1</v>
      </c>
      <c r="AQ127" s="42">
        <f>'鱼属性|FishAttribute'!CD23</f>
        <v>1</v>
      </c>
      <c r="AR127" s="42">
        <f>'鱼属性|FishAttribute'!CF23</f>
        <v>1</v>
      </c>
      <c r="AS127" s="42">
        <f>'鱼属性|FishAttribute'!CG23</f>
        <v>1</v>
      </c>
      <c r="AT127" s="42">
        <f>'鱼属性|FishAttribute'!CE23</f>
        <v>1</v>
      </c>
    </row>
    <row r="128" hidden="1" spans="1:46">
      <c r="A128" s="69" t="str">
        <f t="shared" si="36"/>
        <v>1027</v>
      </c>
      <c r="B128" s="50" t="str">
        <f t="shared" si="20"/>
        <v>track_1027</v>
      </c>
      <c r="C128" s="46">
        <f t="shared" si="37"/>
        <v>3</v>
      </c>
      <c r="D128" s="46">
        <f t="shared" si="38"/>
        <v>0</v>
      </c>
      <c r="E128" s="46">
        <f t="shared" si="39"/>
        <v>1</v>
      </c>
      <c r="F128" s="46">
        <f t="shared" si="40"/>
        <v>2</v>
      </c>
      <c r="G128" s="46">
        <f t="shared" si="41"/>
        <v>6</v>
      </c>
      <c r="H128" s="46">
        <f t="shared" si="42"/>
        <v>2</v>
      </c>
      <c r="I128" s="46">
        <f t="shared" si="43"/>
        <v>1</v>
      </c>
      <c r="J128" s="42">
        <f t="shared" si="44"/>
        <v>1</v>
      </c>
      <c r="K128" s="42">
        <f t="shared" si="45"/>
        <v>1</v>
      </c>
      <c r="L128" s="42">
        <f t="shared" si="50"/>
        <v>1</v>
      </c>
      <c r="M128" s="42">
        <f t="shared" si="46"/>
        <v>1</v>
      </c>
      <c r="N128" s="42">
        <f t="shared" si="47"/>
        <v>1</v>
      </c>
      <c r="O128" s="42">
        <f t="shared" si="48"/>
        <v>1</v>
      </c>
      <c r="P128" s="42">
        <f t="shared" si="49"/>
        <v>1</v>
      </c>
      <c r="Q128" s="42" t="s">
        <v>845</v>
      </c>
      <c r="R128" s="42">
        <v>0</v>
      </c>
      <c r="S128" s="42">
        <v>0</v>
      </c>
      <c r="T128" s="42" t="s">
        <v>875</v>
      </c>
      <c r="U128" s="68" t="s">
        <v>880</v>
      </c>
      <c r="V128" s="68">
        <v>0</v>
      </c>
      <c r="W128" s="70" t="s">
        <v>883</v>
      </c>
      <c r="X128" s="71"/>
      <c r="Z128" s="71"/>
      <c r="AA128" s="71"/>
      <c r="AB128" s="71"/>
      <c r="AC128" s="47"/>
      <c r="AE128" s="71"/>
      <c r="AF128" s="71"/>
      <c r="AG128" s="47"/>
      <c r="AI128" s="39">
        <f>'鱼属性|FishAttribute'!A24</f>
        <v>17</v>
      </c>
      <c r="AJ128" s="73" t="str">
        <f>'鱼属性|FishAttribute'!B24</f>
        <v>paodanyu</v>
      </c>
      <c r="AK128" s="39">
        <f>IF(AND('鱼属性|FishAttribute'!C24=5,OR('鱼属性|FishAttribute'!A24&lt;51,'鱼属性|FishAttribute'!A24=52,'鱼属性|FishAttribute'!A24&gt;57)),6,'鱼属性|FishAttribute'!C24)</f>
        <v>3</v>
      </c>
      <c r="AL128" s="39">
        <f>'鱼属性|FishAttribute'!F24</f>
        <v>20</v>
      </c>
      <c r="AM128" s="74">
        <f>'鱼属性|FishAttribute'!C24</f>
        <v>3</v>
      </c>
      <c r="AN128" s="42">
        <f>'鱼属性|FishAttribute'!CA24</f>
        <v>0</v>
      </c>
      <c r="AO128" s="42">
        <f>'鱼属性|FishAttribute'!CB24</f>
        <v>0</v>
      </c>
      <c r="AP128" s="42">
        <f>'鱼属性|FishAttribute'!CC24</f>
        <v>1</v>
      </c>
      <c r="AQ128" s="42">
        <f>'鱼属性|FishAttribute'!CD24</f>
        <v>1</v>
      </c>
      <c r="AR128" s="42">
        <f>'鱼属性|FishAttribute'!CF24</f>
        <v>0</v>
      </c>
      <c r="AS128" s="42">
        <f>'鱼属性|FishAttribute'!CG24</f>
        <v>1</v>
      </c>
      <c r="AT128" s="42">
        <f>'鱼属性|FishAttribute'!CE24</f>
        <v>1</v>
      </c>
    </row>
    <row r="129" ht="46.8" hidden="1" spans="1:46">
      <c r="A129" s="69" t="str">
        <f t="shared" si="36"/>
        <v>1028</v>
      </c>
      <c r="B129" s="50" t="str">
        <f t="shared" si="20"/>
        <v>track_1028</v>
      </c>
      <c r="C129" s="46">
        <f t="shared" si="37"/>
        <v>3</v>
      </c>
      <c r="D129" s="46">
        <f t="shared" si="38"/>
        <v>0</v>
      </c>
      <c r="E129" s="46">
        <f t="shared" si="39"/>
        <v>1</v>
      </c>
      <c r="F129" s="46">
        <f t="shared" si="40"/>
        <v>4</v>
      </c>
      <c r="G129" s="46">
        <f t="shared" si="41"/>
        <v>1</v>
      </c>
      <c r="H129" s="46">
        <f t="shared" si="42"/>
        <v>7</v>
      </c>
      <c r="I129" s="46">
        <f t="shared" si="43"/>
        <v>1</v>
      </c>
      <c r="J129" s="42">
        <f t="shared" si="44"/>
        <v>1</v>
      </c>
      <c r="K129" s="42">
        <f t="shared" si="45"/>
        <v>1</v>
      </c>
      <c r="L129" s="42">
        <f t="shared" si="50"/>
        <v>1</v>
      </c>
      <c r="M129" s="42">
        <f t="shared" si="46"/>
        <v>1</v>
      </c>
      <c r="N129" s="42">
        <f t="shared" si="47"/>
        <v>1</v>
      </c>
      <c r="O129" s="42">
        <f t="shared" si="48"/>
        <v>1</v>
      </c>
      <c r="P129" s="42">
        <f t="shared" si="49"/>
        <v>1</v>
      </c>
      <c r="Q129" s="42" t="s">
        <v>845</v>
      </c>
      <c r="R129" s="42">
        <v>0</v>
      </c>
      <c r="S129" s="42">
        <v>0</v>
      </c>
      <c r="T129" s="42" t="s">
        <v>875</v>
      </c>
      <c r="U129" s="68" t="s">
        <v>880</v>
      </c>
      <c r="V129" s="68">
        <v>0</v>
      </c>
      <c r="W129" s="70" t="s">
        <v>884</v>
      </c>
      <c r="X129" s="71"/>
      <c r="Z129" s="71" t="s">
        <v>885</v>
      </c>
      <c r="AA129" s="71"/>
      <c r="AB129" s="71"/>
      <c r="AC129" s="47"/>
      <c r="AE129" s="71"/>
      <c r="AF129" s="71"/>
      <c r="AG129" s="47"/>
      <c r="AI129" s="39">
        <f>'鱼属性|FishAttribute'!A25</f>
        <v>18</v>
      </c>
      <c r="AJ129" s="73" t="str">
        <f>'鱼属性|FishAttribute'!B25</f>
        <v>shiziyu</v>
      </c>
      <c r="AK129" s="39">
        <f>IF(AND('鱼属性|FishAttribute'!C25=5,OR('鱼属性|FishAttribute'!A25&lt;51,'鱼属性|FishAttribute'!A25=52,'鱼属性|FishAttribute'!A25&gt;57)),6,'鱼属性|FishAttribute'!C25)</f>
        <v>3</v>
      </c>
      <c r="AL129" s="39">
        <f>'鱼属性|FishAttribute'!F25</f>
        <v>25</v>
      </c>
      <c r="AM129" s="74">
        <f>'鱼属性|FishAttribute'!C25</f>
        <v>3</v>
      </c>
      <c r="AN129" s="42">
        <f>'鱼属性|FishAttribute'!CA25</f>
        <v>1</v>
      </c>
      <c r="AO129" s="42">
        <f>'鱼属性|FishAttribute'!CB25</f>
        <v>1</v>
      </c>
      <c r="AP129" s="42">
        <f>'鱼属性|FishAttribute'!CC25</f>
        <v>0</v>
      </c>
      <c r="AQ129" s="42">
        <f>'鱼属性|FishAttribute'!CD25</f>
        <v>0</v>
      </c>
      <c r="AR129" s="42">
        <f>'鱼属性|FishAttribute'!CF25</f>
        <v>1</v>
      </c>
      <c r="AS129" s="42">
        <f>'鱼属性|FishAttribute'!CG25</f>
        <v>0</v>
      </c>
      <c r="AT129" s="42">
        <f>'鱼属性|FishAttribute'!CE25</f>
        <v>0</v>
      </c>
    </row>
    <row r="130" hidden="1" spans="1:46">
      <c r="A130" s="69" t="str">
        <f t="shared" si="36"/>
        <v>1029</v>
      </c>
      <c r="B130" s="50" t="str">
        <f t="shared" si="20"/>
        <v>track_1029</v>
      </c>
      <c r="C130" s="46">
        <f t="shared" si="37"/>
        <v>3</v>
      </c>
      <c r="D130" s="46">
        <f t="shared" si="38"/>
        <v>0</v>
      </c>
      <c r="E130" s="46">
        <f t="shared" si="39"/>
        <v>2</v>
      </c>
      <c r="F130" s="46">
        <f t="shared" si="40"/>
        <v>4</v>
      </c>
      <c r="G130" s="46">
        <f t="shared" si="41"/>
        <v>8</v>
      </c>
      <c r="H130" s="46">
        <f t="shared" si="42"/>
        <v>5</v>
      </c>
      <c r="I130" s="46">
        <f t="shared" si="43"/>
        <v>1</v>
      </c>
      <c r="J130" s="42">
        <f t="shared" si="44"/>
        <v>1</v>
      </c>
      <c r="K130" s="42">
        <f t="shared" si="45"/>
        <v>1</v>
      </c>
      <c r="L130" s="42">
        <f t="shared" si="50"/>
        <v>1</v>
      </c>
      <c r="M130" s="42">
        <f t="shared" si="46"/>
        <v>1</v>
      </c>
      <c r="N130" s="42">
        <f t="shared" si="47"/>
        <v>1</v>
      </c>
      <c r="O130" s="42">
        <f t="shared" si="48"/>
        <v>1</v>
      </c>
      <c r="P130" s="42">
        <f t="shared" si="49"/>
        <v>1</v>
      </c>
      <c r="Q130" s="42" t="s">
        <v>845</v>
      </c>
      <c r="R130" s="42">
        <v>0</v>
      </c>
      <c r="S130" s="42">
        <v>0</v>
      </c>
      <c r="T130" s="42" t="s">
        <v>875</v>
      </c>
      <c r="U130" s="68" t="s">
        <v>880</v>
      </c>
      <c r="V130" s="68">
        <v>0</v>
      </c>
      <c r="W130" s="70" t="s">
        <v>886</v>
      </c>
      <c r="X130" s="71"/>
      <c r="Z130" s="71"/>
      <c r="AA130" s="71"/>
      <c r="AB130" s="71"/>
      <c r="AC130" s="47"/>
      <c r="AE130" s="71"/>
      <c r="AF130" s="71"/>
      <c r="AG130" s="47"/>
      <c r="AI130" s="39">
        <f>'鱼属性|FishAttribute'!A26</f>
        <v>21</v>
      </c>
      <c r="AJ130" s="73" t="str">
        <f>'鱼属性|FishAttribute'!B26</f>
        <v>bianfuyu</v>
      </c>
      <c r="AK130" s="39">
        <f>IF(AND('鱼属性|FishAttribute'!C26=5,OR('鱼属性|FishAttribute'!A26&lt;51,'鱼属性|FishAttribute'!A26=52,'鱼属性|FishAttribute'!A26&gt;57)),6,'鱼属性|FishAttribute'!C26)</f>
        <v>3</v>
      </c>
      <c r="AL130" s="39">
        <f>'鱼属性|FishAttribute'!F26</f>
        <v>25</v>
      </c>
      <c r="AM130" s="74">
        <f>'鱼属性|FishAttribute'!C26</f>
        <v>3</v>
      </c>
      <c r="AN130" s="42">
        <f>'鱼属性|FishAttribute'!CA26</f>
        <v>0</v>
      </c>
      <c r="AO130" s="42">
        <f>'鱼属性|FishAttribute'!CB26</f>
        <v>0</v>
      </c>
      <c r="AP130" s="42">
        <f>'鱼属性|FishAttribute'!CC26</f>
        <v>1</v>
      </c>
      <c r="AQ130" s="42">
        <f>'鱼属性|FishAttribute'!CD26</f>
        <v>1</v>
      </c>
      <c r="AR130" s="42">
        <f>'鱼属性|FishAttribute'!CF26</f>
        <v>0</v>
      </c>
      <c r="AS130" s="42">
        <f>'鱼属性|FishAttribute'!CG26</f>
        <v>1</v>
      </c>
      <c r="AT130" s="42">
        <f>'鱼属性|FishAttribute'!CE26</f>
        <v>1</v>
      </c>
    </row>
    <row r="131" ht="16.5" hidden="1" customHeight="1" spans="1:46">
      <c r="A131" s="69" t="str">
        <f t="shared" si="36"/>
        <v>1030</v>
      </c>
      <c r="B131" s="50" t="str">
        <f t="shared" si="20"/>
        <v>track_1030</v>
      </c>
      <c r="C131" s="46">
        <f t="shared" si="37"/>
        <v>3</v>
      </c>
      <c r="D131" s="46">
        <f t="shared" si="38"/>
        <v>0</v>
      </c>
      <c r="E131" s="46">
        <f t="shared" si="39"/>
        <v>3</v>
      </c>
      <c r="F131" s="46">
        <f t="shared" si="40"/>
        <v>4</v>
      </c>
      <c r="G131" s="46">
        <f t="shared" si="41"/>
        <v>3</v>
      </c>
      <c r="H131" s="46">
        <f t="shared" si="42"/>
        <v>6</v>
      </c>
      <c r="I131" s="46">
        <f t="shared" si="43"/>
        <v>1</v>
      </c>
      <c r="J131" s="42">
        <f t="shared" si="44"/>
        <v>1</v>
      </c>
      <c r="K131" s="42">
        <f t="shared" si="45"/>
        <v>1</v>
      </c>
      <c r="L131" s="42">
        <f t="shared" si="50"/>
        <v>1</v>
      </c>
      <c r="M131" s="42">
        <f t="shared" si="46"/>
        <v>1</v>
      </c>
      <c r="N131" s="42">
        <f t="shared" si="47"/>
        <v>1</v>
      </c>
      <c r="O131" s="42">
        <f t="shared" si="48"/>
        <v>1</v>
      </c>
      <c r="P131" s="42">
        <f t="shared" si="49"/>
        <v>1</v>
      </c>
      <c r="Q131" s="42" t="s">
        <v>845</v>
      </c>
      <c r="R131" s="42">
        <v>0</v>
      </c>
      <c r="S131" s="42">
        <v>0</v>
      </c>
      <c r="T131" s="42" t="s">
        <v>875</v>
      </c>
      <c r="U131" s="68" t="s">
        <v>880</v>
      </c>
      <c r="V131" s="68">
        <v>0</v>
      </c>
      <c r="W131" s="70" t="s">
        <v>887</v>
      </c>
      <c r="X131" s="71"/>
      <c r="Z131" s="71"/>
      <c r="AA131" s="71"/>
      <c r="AB131" s="71"/>
      <c r="AE131" s="71"/>
      <c r="AF131" s="71"/>
      <c r="AI131" s="39">
        <f>'鱼属性|FishAttribute'!A27</f>
        <v>22</v>
      </c>
      <c r="AJ131" s="73">
        <f>'鱼属性|FishAttribute'!B27</f>
        <v>0</v>
      </c>
      <c r="AK131" s="39">
        <f>IF(AND('鱼属性|FishAttribute'!C27=5,OR('鱼属性|FishAttribute'!A27&lt;51,'鱼属性|FishAttribute'!A27=52,'鱼属性|FishAttribute'!A27&gt;57)),6,'鱼属性|FishAttribute'!C27)</f>
        <v>1</v>
      </c>
      <c r="AL131" s="39">
        <f>'鱼属性|FishAttribute'!F27</f>
        <v>4</v>
      </c>
      <c r="AM131" s="74">
        <f>'鱼属性|FishAttribute'!C27</f>
        <v>1</v>
      </c>
      <c r="AN131" s="42">
        <f>'鱼属性|FishAttribute'!CA27</f>
        <v>0</v>
      </c>
      <c r="AO131" s="42">
        <f>'鱼属性|FishAttribute'!CB27</f>
        <v>0</v>
      </c>
      <c r="AP131" s="42">
        <f>'鱼属性|FishAttribute'!CC27</f>
        <v>0</v>
      </c>
      <c r="AQ131" s="42">
        <f>'鱼属性|FishAttribute'!CD27</f>
        <v>0</v>
      </c>
      <c r="AR131" s="42">
        <f>'鱼属性|FishAttribute'!CF27</f>
        <v>0</v>
      </c>
      <c r="AS131" s="42">
        <f>'鱼属性|FishAttribute'!CG27</f>
        <v>0</v>
      </c>
      <c r="AT131" s="42">
        <f>'鱼属性|FishAttribute'!CE27</f>
        <v>0</v>
      </c>
    </row>
    <row r="132" hidden="1" spans="1:46">
      <c r="A132" s="69" t="str">
        <f t="shared" si="36"/>
        <v>1031</v>
      </c>
      <c r="B132" s="50" t="str">
        <f t="shared" si="20"/>
        <v>track_1031</v>
      </c>
      <c r="C132" s="46">
        <f t="shared" si="37"/>
        <v>3</v>
      </c>
      <c r="D132" s="46">
        <f t="shared" si="38"/>
        <v>0</v>
      </c>
      <c r="E132" s="46">
        <f t="shared" si="39"/>
        <v>3</v>
      </c>
      <c r="F132" s="46">
        <f t="shared" si="40"/>
        <v>4</v>
      </c>
      <c r="G132" s="46">
        <f t="shared" si="41"/>
        <v>9</v>
      </c>
      <c r="H132" s="46">
        <f t="shared" si="42"/>
        <v>8</v>
      </c>
      <c r="I132" s="46">
        <f t="shared" si="43"/>
        <v>1</v>
      </c>
      <c r="J132" s="42">
        <f t="shared" si="44"/>
        <v>1</v>
      </c>
      <c r="K132" s="42">
        <f t="shared" si="45"/>
        <v>1</v>
      </c>
      <c r="L132" s="42">
        <f t="shared" si="50"/>
        <v>1</v>
      </c>
      <c r="M132" s="42">
        <f t="shared" si="46"/>
        <v>1</v>
      </c>
      <c r="N132" s="42">
        <f t="shared" si="47"/>
        <v>1</v>
      </c>
      <c r="O132" s="42">
        <f t="shared" si="48"/>
        <v>1</v>
      </c>
      <c r="P132" s="42">
        <f t="shared" si="49"/>
        <v>1</v>
      </c>
      <c r="Q132" s="42" t="s">
        <v>845</v>
      </c>
      <c r="R132" s="42">
        <v>0</v>
      </c>
      <c r="S132" s="42">
        <v>0</v>
      </c>
      <c r="T132" s="42" t="s">
        <v>875</v>
      </c>
      <c r="U132" s="68" t="s">
        <v>880</v>
      </c>
      <c r="V132" s="68">
        <v>0</v>
      </c>
      <c r="W132" s="70" t="s">
        <v>888</v>
      </c>
      <c r="X132" s="71"/>
      <c r="Z132" s="71"/>
      <c r="AA132" s="71"/>
      <c r="AB132" s="71"/>
      <c r="AE132" s="71"/>
      <c r="AF132" s="71"/>
      <c r="AI132" s="39">
        <f>'鱼属性|FishAttribute'!A28</f>
        <v>23</v>
      </c>
      <c r="AJ132" s="73">
        <f>'鱼属性|FishAttribute'!B28</f>
        <v>0</v>
      </c>
      <c r="AK132" s="39">
        <f>IF(AND('鱼属性|FishAttribute'!C28=5,OR('鱼属性|FishAttribute'!A28&lt;51,'鱼属性|FishAttribute'!A28=52,'鱼属性|FishAttribute'!A28&gt;57)),6,'鱼属性|FishAttribute'!C28)</f>
        <v>3</v>
      </c>
      <c r="AL132" s="39">
        <f>'鱼属性|FishAttribute'!F28</f>
        <v>135</v>
      </c>
      <c r="AM132" s="74">
        <f>'鱼属性|FishAttribute'!C28</f>
        <v>3</v>
      </c>
      <c r="AN132" s="42">
        <f>'鱼属性|FishAttribute'!CA28</f>
        <v>0</v>
      </c>
      <c r="AO132" s="42">
        <f>'鱼属性|FishAttribute'!CB28</f>
        <v>1</v>
      </c>
      <c r="AP132" s="42">
        <f>'鱼属性|FishAttribute'!CC28</f>
        <v>1</v>
      </c>
      <c r="AQ132" s="42">
        <f>'鱼属性|FishAttribute'!CD28</f>
        <v>1</v>
      </c>
      <c r="AR132" s="42">
        <f>'鱼属性|FishAttribute'!CF28</f>
        <v>0</v>
      </c>
      <c r="AS132" s="42">
        <f>'鱼属性|FishAttribute'!CG28</f>
        <v>1</v>
      </c>
      <c r="AT132" s="42">
        <f>'鱼属性|FishAttribute'!CE28</f>
        <v>1</v>
      </c>
    </row>
    <row r="133" hidden="1" spans="1:46">
      <c r="A133" s="69" t="str">
        <f t="shared" si="36"/>
        <v>1032</v>
      </c>
      <c r="B133" s="50" t="str">
        <f t="shared" ref="B133:B196" si="51">"track_"&amp;A133</f>
        <v>track_1032</v>
      </c>
      <c r="C133" s="46">
        <f t="shared" si="37"/>
        <v>3</v>
      </c>
      <c r="D133" s="46">
        <f t="shared" si="38"/>
        <v>0</v>
      </c>
      <c r="E133" s="46">
        <f t="shared" si="39"/>
        <v>4</v>
      </c>
      <c r="F133" s="46">
        <f t="shared" si="40"/>
        <v>2</v>
      </c>
      <c r="G133" s="46">
        <f t="shared" si="41"/>
        <v>8</v>
      </c>
      <c r="H133" s="46">
        <f t="shared" si="42"/>
        <v>3</v>
      </c>
      <c r="I133" s="46">
        <f t="shared" si="43"/>
        <v>1</v>
      </c>
      <c r="J133" s="42">
        <f t="shared" si="44"/>
        <v>1</v>
      </c>
      <c r="K133" s="42">
        <f t="shared" si="45"/>
        <v>1</v>
      </c>
      <c r="L133" s="42">
        <f t="shared" si="50"/>
        <v>1</v>
      </c>
      <c r="M133" s="42">
        <f t="shared" si="46"/>
        <v>1</v>
      </c>
      <c r="N133" s="42">
        <f t="shared" si="47"/>
        <v>1</v>
      </c>
      <c r="O133" s="42">
        <f t="shared" si="48"/>
        <v>1</v>
      </c>
      <c r="P133" s="42">
        <f t="shared" si="49"/>
        <v>1</v>
      </c>
      <c r="Q133" s="42" t="s">
        <v>845</v>
      </c>
      <c r="R133" s="42">
        <v>0</v>
      </c>
      <c r="S133" s="42">
        <v>0</v>
      </c>
      <c r="T133" s="42" t="s">
        <v>875</v>
      </c>
      <c r="U133" s="68" t="s">
        <v>880</v>
      </c>
      <c r="V133" s="68">
        <v>0</v>
      </c>
      <c r="W133" s="70" t="s">
        <v>889</v>
      </c>
      <c r="X133" s="71"/>
      <c r="Z133" s="71"/>
      <c r="AA133" s="71"/>
      <c r="AB133" s="71"/>
      <c r="AC133" s="64"/>
      <c r="AD133" s="64"/>
      <c r="AE133" s="71"/>
      <c r="AF133" s="71"/>
      <c r="AG133" s="64"/>
      <c r="AH133" s="64"/>
      <c r="AI133" s="39">
        <f>'鱼属性|FishAttribute'!A29</f>
        <v>59</v>
      </c>
      <c r="AJ133" s="73">
        <f>'鱼属性|FishAttribute'!B29</f>
        <v>0</v>
      </c>
      <c r="AK133" s="39">
        <f>IF(AND('鱼属性|FishAttribute'!C29=5,OR('鱼属性|FishAttribute'!A29&lt;51,'鱼属性|FishAttribute'!A29=52,'鱼属性|FishAttribute'!A29&gt;57)),6,'鱼属性|FishAttribute'!C29)</f>
        <v>3</v>
      </c>
      <c r="AL133" s="39">
        <f>'鱼属性|FishAttribute'!F29</f>
        <v>30</v>
      </c>
      <c r="AM133" s="74">
        <f>'鱼属性|FishAttribute'!C29</f>
        <v>3</v>
      </c>
      <c r="AN133" s="42">
        <f>'鱼属性|FishAttribute'!CA29</f>
        <v>0</v>
      </c>
      <c r="AO133" s="42">
        <f>'鱼属性|FishAttribute'!CB29</f>
        <v>0</v>
      </c>
      <c r="AP133" s="42">
        <f>'鱼属性|FishAttribute'!CC29</f>
        <v>0</v>
      </c>
      <c r="AQ133" s="42">
        <f>'鱼属性|FishAttribute'!CD29</f>
        <v>0</v>
      </c>
      <c r="AR133" s="42">
        <f>'鱼属性|FishAttribute'!CF29</f>
        <v>0</v>
      </c>
      <c r="AS133" s="42">
        <f>'鱼属性|FishAttribute'!CG29</f>
        <v>0</v>
      </c>
      <c r="AT133" s="42">
        <f>'鱼属性|FishAttribute'!CE29</f>
        <v>0</v>
      </c>
    </row>
    <row r="134" hidden="1" spans="1:46">
      <c r="A134" s="69" t="str">
        <f t="shared" si="36"/>
        <v>1033</v>
      </c>
      <c r="B134" s="50" t="str">
        <f t="shared" si="51"/>
        <v>track_1033</v>
      </c>
      <c r="C134" s="46">
        <f t="shared" si="37"/>
        <v>4</v>
      </c>
      <c r="D134" s="46">
        <f t="shared" si="38"/>
        <v>0</v>
      </c>
      <c r="E134" s="46">
        <f t="shared" si="39"/>
        <v>1</v>
      </c>
      <c r="F134" s="46">
        <f t="shared" si="40"/>
        <v>2</v>
      </c>
      <c r="G134" s="46">
        <f t="shared" si="41"/>
        <v>1</v>
      </c>
      <c r="H134" s="46">
        <f t="shared" si="42"/>
        <v>3</v>
      </c>
      <c r="I134" s="46">
        <f t="shared" si="43"/>
        <v>1</v>
      </c>
      <c r="J134" s="42">
        <f t="shared" si="44"/>
        <v>0</v>
      </c>
      <c r="K134" s="42">
        <f t="shared" si="45"/>
        <v>0</v>
      </c>
      <c r="L134" s="42">
        <f t="shared" si="50"/>
        <v>1</v>
      </c>
      <c r="M134" s="42">
        <f t="shared" si="46"/>
        <v>1</v>
      </c>
      <c r="N134" s="42">
        <f t="shared" si="47"/>
        <v>0</v>
      </c>
      <c r="O134" s="42">
        <f t="shared" si="48"/>
        <v>1</v>
      </c>
      <c r="P134" s="42">
        <f t="shared" si="49"/>
        <v>1</v>
      </c>
      <c r="Q134" s="42" t="s">
        <v>845</v>
      </c>
      <c r="R134" s="42">
        <v>0</v>
      </c>
      <c r="S134" s="42">
        <v>0</v>
      </c>
      <c r="T134" s="42" t="s">
        <v>875</v>
      </c>
      <c r="U134" s="68" t="s">
        <v>890</v>
      </c>
      <c r="V134" s="68">
        <v>0</v>
      </c>
      <c r="W134" s="70" t="s">
        <v>891</v>
      </c>
      <c r="X134" s="71"/>
      <c r="Z134" s="71"/>
      <c r="AA134" s="71"/>
      <c r="AB134" s="71"/>
      <c r="AE134" s="71"/>
      <c r="AF134" s="71"/>
      <c r="AI134" s="39">
        <f>'鱼属性|FishAttribute'!A30</f>
        <v>60</v>
      </c>
      <c r="AJ134" s="73">
        <f>'鱼属性|FishAttribute'!B30</f>
        <v>0</v>
      </c>
      <c r="AK134" s="39">
        <f>IF(AND('鱼属性|FishAttribute'!C30=5,OR('鱼属性|FishAttribute'!A30&lt;51,'鱼属性|FishAttribute'!A30=52,'鱼属性|FishAttribute'!A30&gt;57)),6,'鱼属性|FishAttribute'!C30)</f>
        <v>3</v>
      </c>
      <c r="AL134" s="39">
        <f>'鱼属性|FishAttribute'!F30</f>
        <v>35</v>
      </c>
      <c r="AM134" s="74">
        <f>'鱼属性|FishAttribute'!C30</f>
        <v>3</v>
      </c>
      <c r="AN134" s="42">
        <f>'鱼属性|FishAttribute'!CA30</f>
        <v>0</v>
      </c>
      <c r="AO134" s="42">
        <f>'鱼属性|FishAttribute'!CB30</f>
        <v>0</v>
      </c>
      <c r="AP134" s="42">
        <f>'鱼属性|FishAttribute'!CC30</f>
        <v>0</v>
      </c>
      <c r="AQ134" s="42">
        <f>'鱼属性|FishAttribute'!CD30</f>
        <v>0</v>
      </c>
      <c r="AR134" s="42">
        <f>'鱼属性|FishAttribute'!CF30</f>
        <v>0</v>
      </c>
      <c r="AS134" s="42">
        <f>'鱼属性|FishAttribute'!CG30</f>
        <v>0</v>
      </c>
      <c r="AT134" s="42">
        <f>'鱼属性|FishAttribute'!CE30</f>
        <v>0</v>
      </c>
    </row>
    <row r="135" hidden="1" spans="1:46">
      <c r="A135" s="69" t="str">
        <f t="shared" si="36"/>
        <v>1034</v>
      </c>
      <c r="B135" s="50" t="str">
        <f t="shared" si="51"/>
        <v>track_1034</v>
      </c>
      <c r="C135" s="46">
        <f t="shared" si="37"/>
        <v>4</v>
      </c>
      <c r="D135" s="46">
        <f t="shared" si="38"/>
        <v>0</v>
      </c>
      <c r="E135" s="46">
        <f t="shared" si="39"/>
        <v>1</v>
      </c>
      <c r="F135" s="46">
        <f t="shared" si="40"/>
        <v>2</v>
      </c>
      <c r="G135" s="46">
        <f t="shared" si="41"/>
        <v>6</v>
      </c>
      <c r="H135" s="46">
        <f t="shared" si="42"/>
        <v>7</v>
      </c>
      <c r="I135" s="46">
        <f t="shared" si="43"/>
        <v>1</v>
      </c>
      <c r="J135" s="42">
        <f t="shared" si="44"/>
        <v>0</v>
      </c>
      <c r="K135" s="42">
        <f t="shared" si="45"/>
        <v>0</v>
      </c>
      <c r="L135" s="42">
        <f t="shared" si="50"/>
        <v>1</v>
      </c>
      <c r="M135" s="42">
        <f t="shared" si="46"/>
        <v>1</v>
      </c>
      <c r="N135" s="42">
        <f t="shared" si="47"/>
        <v>0</v>
      </c>
      <c r="O135" s="42">
        <f t="shared" si="48"/>
        <v>1</v>
      </c>
      <c r="P135" s="42">
        <f t="shared" si="49"/>
        <v>1</v>
      </c>
      <c r="Q135" s="42" t="s">
        <v>845</v>
      </c>
      <c r="R135" s="42">
        <v>0</v>
      </c>
      <c r="S135" s="42">
        <v>0</v>
      </c>
      <c r="T135" s="42" t="s">
        <v>875</v>
      </c>
      <c r="U135" s="68" t="s">
        <v>890</v>
      </c>
      <c r="V135" s="68">
        <v>0</v>
      </c>
      <c r="W135" s="70" t="s">
        <v>892</v>
      </c>
      <c r="X135" s="71"/>
      <c r="Z135" s="71"/>
      <c r="AA135" s="71"/>
      <c r="AB135" s="71"/>
      <c r="AE135" s="71"/>
      <c r="AF135" s="71"/>
      <c r="AI135" s="39">
        <f>'鱼属性|FishAttribute'!A31</f>
        <v>25</v>
      </c>
      <c r="AJ135" s="73" t="str">
        <f>'鱼属性|FishAttribute'!B31</f>
        <v>shayu</v>
      </c>
      <c r="AK135" s="39">
        <f>IF(AND('鱼属性|FishAttribute'!C31=5,OR('鱼属性|FishAttribute'!A31&lt;51,'鱼属性|FishAttribute'!A31=52,'鱼属性|FishAttribute'!A31&gt;57)),6,'鱼属性|FishAttribute'!C31)</f>
        <v>3</v>
      </c>
      <c r="AL135" s="39">
        <f>'鱼属性|FishAttribute'!F31</f>
        <v>45</v>
      </c>
      <c r="AM135" s="74">
        <f>'鱼属性|FishAttribute'!C31</f>
        <v>3</v>
      </c>
      <c r="AN135" s="42">
        <f>'鱼属性|FishAttribute'!CA31</f>
        <v>0</v>
      </c>
      <c r="AO135" s="42">
        <f>'鱼属性|FishAttribute'!CB31</f>
        <v>0</v>
      </c>
      <c r="AP135" s="42">
        <f>'鱼属性|FishAttribute'!CC31</f>
        <v>1</v>
      </c>
      <c r="AQ135" s="42">
        <f>'鱼属性|FishAttribute'!CD31</f>
        <v>1</v>
      </c>
      <c r="AR135" s="42">
        <f>'鱼属性|FishAttribute'!CF31</f>
        <v>1</v>
      </c>
      <c r="AS135" s="42">
        <f>'鱼属性|FishAttribute'!CG31</f>
        <v>1</v>
      </c>
      <c r="AT135" s="42">
        <f>'鱼属性|FishAttribute'!CE31</f>
        <v>1</v>
      </c>
    </row>
    <row r="136" hidden="1" spans="1:46">
      <c r="A136" s="69" t="str">
        <f t="shared" si="36"/>
        <v>1035</v>
      </c>
      <c r="B136" s="50" t="str">
        <f t="shared" si="51"/>
        <v>track_1035</v>
      </c>
      <c r="C136" s="46">
        <f t="shared" si="37"/>
        <v>4</v>
      </c>
      <c r="D136" s="46">
        <f t="shared" si="38"/>
        <v>0</v>
      </c>
      <c r="E136" s="46">
        <f t="shared" si="39"/>
        <v>1</v>
      </c>
      <c r="F136" s="46">
        <f t="shared" si="40"/>
        <v>3</v>
      </c>
      <c r="G136" s="46">
        <f t="shared" si="41"/>
        <v>1</v>
      </c>
      <c r="H136" s="46">
        <f t="shared" si="42"/>
        <v>4</v>
      </c>
      <c r="I136" s="46">
        <f t="shared" si="43"/>
        <v>1</v>
      </c>
      <c r="J136" s="42">
        <f t="shared" si="44"/>
        <v>0</v>
      </c>
      <c r="K136" s="42">
        <f t="shared" si="45"/>
        <v>0</v>
      </c>
      <c r="L136" s="42">
        <f t="shared" si="50"/>
        <v>1</v>
      </c>
      <c r="M136" s="42">
        <f t="shared" si="46"/>
        <v>1</v>
      </c>
      <c r="N136" s="42">
        <f t="shared" si="47"/>
        <v>0</v>
      </c>
      <c r="O136" s="42">
        <f t="shared" si="48"/>
        <v>1</v>
      </c>
      <c r="P136" s="42">
        <f t="shared" si="49"/>
        <v>1</v>
      </c>
      <c r="Q136" s="42" t="s">
        <v>845</v>
      </c>
      <c r="R136" s="42">
        <v>0</v>
      </c>
      <c r="S136" s="42">
        <v>0</v>
      </c>
      <c r="T136" s="42" t="s">
        <v>875</v>
      </c>
      <c r="U136" s="68" t="s">
        <v>890</v>
      </c>
      <c r="V136" s="68">
        <v>0</v>
      </c>
      <c r="W136" s="70" t="s">
        <v>893</v>
      </c>
      <c r="X136" s="71"/>
      <c r="Z136" s="71"/>
      <c r="AA136" s="71"/>
      <c r="AB136" s="71"/>
      <c r="AE136" s="71"/>
      <c r="AF136" s="71"/>
      <c r="AI136" s="39">
        <f>'鱼属性|FishAttribute'!A32</f>
        <v>26</v>
      </c>
      <c r="AJ136" s="73" t="str">
        <f>'鱼属性|FishAttribute'!B32</f>
        <v>jinsanjiao</v>
      </c>
      <c r="AK136" s="39">
        <f>IF(AND('鱼属性|FishAttribute'!C32=5,OR('鱼属性|FishAttribute'!A32&lt;51,'鱼属性|FishAttribute'!A32=52,'鱼属性|FishAttribute'!A32&gt;57)),6,'鱼属性|FishAttribute'!C32)</f>
        <v>4</v>
      </c>
      <c r="AL136" s="39">
        <f>'鱼属性|FishAttribute'!F32</f>
        <v>70</v>
      </c>
      <c r="AM136" s="74">
        <f>'鱼属性|FishAttribute'!C32</f>
        <v>4</v>
      </c>
      <c r="AN136" s="42">
        <f>'鱼属性|FishAttribute'!CA32</f>
        <v>1</v>
      </c>
      <c r="AO136" s="42">
        <f>'鱼属性|FishAttribute'!CB32</f>
        <v>1</v>
      </c>
      <c r="AP136" s="42">
        <f>'鱼属性|FishAttribute'!CC32</f>
        <v>1</v>
      </c>
      <c r="AQ136" s="42">
        <f>'鱼属性|FishAttribute'!CD32</f>
        <v>1</v>
      </c>
      <c r="AR136" s="42">
        <f>'鱼属性|FishAttribute'!CF32</f>
        <v>1</v>
      </c>
      <c r="AS136" s="42">
        <f>'鱼属性|FishAttribute'!CG32</f>
        <v>1</v>
      </c>
      <c r="AT136" s="42">
        <f>'鱼属性|FishAttribute'!CE32</f>
        <v>1</v>
      </c>
    </row>
    <row r="137" hidden="1" spans="1:46">
      <c r="A137" s="69" t="str">
        <f t="shared" si="36"/>
        <v>1036</v>
      </c>
      <c r="B137" s="50" t="str">
        <f t="shared" si="51"/>
        <v>track_1036</v>
      </c>
      <c r="C137" s="46">
        <f t="shared" si="37"/>
        <v>4</v>
      </c>
      <c r="D137" s="46">
        <f t="shared" si="38"/>
        <v>0</v>
      </c>
      <c r="E137" s="46">
        <f t="shared" si="39"/>
        <v>2</v>
      </c>
      <c r="F137" s="46">
        <f t="shared" si="40"/>
        <v>4</v>
      </c>
      <c r="G137" s="46">
        <f t="shared" si="41"/>
        <v>6</v>
      </c>
      <c r="H137" s="46">
        <f t="shared" si="42"/>
        <v>8</v>
      </c>
      <c r="I137" s="46">
        <f t="shared" si="43"/>
        <v>1</v>
      </c>
      <c r="J137" s="42">
        <f t="shared" si="44"/>
        <v>0</v>
      </c>
      <c r="K137" s="42">
        <f t="shared" si="45"/>
        <v>0</v>
      </c>
      <c r="L137" s="42">
        <f t="shared" si="50"/>
        <v>1</v>
      </c>
      <c r="M137" s="42">
        <f t="shared" si="46"/>
        <v>1</v>
      </c>
      <c r="N137" s="42">
        <f t="shared" si="47"/>
        <v>0</v>
      </c>
      <c r="O137" s="42">
        <f t="shared" si="48"/>
        <v>1</v>
      </c>
      <c r="P137" s="42">
        <f t="shared" si="49"/>
        <v>1</v>
      </c>
      <c r="Q137" s="42" t="s">
        <v>845</v>
      </c>
      <c r="R137" s="42">
        <v>0</v>
      </c>
      <c r="S137" s="42">
        <v>0</v>
      </c>
      <c r="T137" s="42" t="s">
        <v>875</v>
      </c>
      <c r="U137" s="68" t="s">
        <v>890</v>
      </c>
      <c r="V137" s="68">
        <v>0</v>
      </c>
      <c r="W137" s="70" t="s">
        <v>894</v>
      </c>
      <c r="X137" s="71"/>
      <c r="Z137" s="71"/>
      <c r="AA137" s="71"/>
      <c r="AB137" s="71"/>
      <c r="AE137" s="71"/>
      <c r="AF137" s="71"/>
      <c r="AI137" s="39">
        <f>'鱼属性|FishAttribute'!A33</f>
        <v>27</v>
      </c>
      <c r="AJ137" s="73" t="str">
        <f>'鱼属性|FishAttribute'!B33</f>
        <v>jinwuzei</v>
      </c>
      <c r="AK137" s="39">
        <f>IF(AND('鱼属性|FishAttribute'!C33=5,OR('鱼属性|FishAttribute'!A33&lt;51,'鱼属性|FishAttribute'!A33=52,'鱼属性|FishAttribute'!A33&gt;57)),6,'鱼属性|FishAttribute'!C33)</f>
        <v>4</v>
      </c>
      <c r="AL137" s="39">
        <f>'鱼属性|FishAttribute'!F33</f>
        <v>80</v>
      </c>
      <c r="AM137" s="74">
        <f>'鱼属性|FishAttribute'!C33</f>
        <v>4</v>
      </c>
      <c r="AN137" s="42">
        <f>'鱼属性|FishAttribute'!CA33</f>
        <v>0</v>
      </c>
      <c r="AO137" s="42">
        <f>'鱼属性|FishAttribute'!CB33</f>
        <v>0</v>
      </c>
      <c r="AP137" s="42">
        <f>'鱼属性|FishAttribute'!CC33</f>
        <v>1</v>
      </c>
      <c r="AQ137" s="42">
        <f>'鱼属性|FishAttribute'!CD33</f>
        <v>1</v>
      </c>
      <c r="AR137" s="42">
        <f>'鱼属性|FishAttribute'!CF33</f>
        <v>1</v>
      </c>
      <c r="AS137" s="42">
        <f>'鱼属性|FishAttribute'!CG33</f>
        <v>1</v>
      </c>
      <c r="AT137" s="42">
        <f>'鱼属性|FishAttribute'!CE33</f>
        <v>1</v>
      </c>
    </row>
    <row r="138" hidden="1" spans="1:46">
      <c r="A138" s="69" t="str">
        <f t="shared" si="36"/>
        <v>1037</v>
      </c>
      <c r="B138" s="50" t="str">
        <f t="shared" si="51"/>
        <v>track_1037</v>
      </c>
      <c r="C138" s="46">
        <f t="shared" si="37"/>
        <v>4</v>
      </c>
      <c r="D138" s="46">
        <f t="shared" si="38"/>
        <v>0</v>
      </c>
      <c r="E138" s="46">
        <f t="shared" si="39"/>
        <v>2</v>
      </c>
      <c r="F138" s="46">
        <f t="shared" si="40"/>
        <v>4</v>
      </c>
      <c r="G138" s="46">
        <f t="shared" si="41"/>
        <v>8</v>
      </c>
      <c r="H138" s="46">
        <f t="shared" si="42"/>
        <v>2</v>
      </c>
      <c r="I138" s="46">
        <f t="shared" si="43"/>
        <v>1</v>
      </c>
      <c r="J138" s="42">
        <f t="shared" si="44"/>
        <v>0</v>
      </c>
      <c r="K138" s="42">
        <f t="shared" si="45"/>
        <v>0</v>
      </c>
      <c r="L138" s="42">
        <f t="shared" si="50"/>
        <v>1</v>
      </c>
      <c r="M138" s="42">
        <f t="shared" si="46"/>
        <v>1</v>
      </c>
      <c r="N138" s="42">
        <f t="shared" si="47"/>
        <v>0</v>
      </c>
      <c r="O138" s="42">
        <f t="shared" si="48"/>
        <v>1</v>
      </c>
      <c r="P138" s="42">
        <f t="shared" si="49"/>
        <v>1</v>
      </c>
      <c r="Q138" s="42" t="s">
        <v>845</v>
      </c>
      <c r="R138" s="42">
        <v>0</v>
      </c>
      <c r="S138" s="42">
        <v>0</v>
      </c>
      <c r="T138" s="42" t="s">
        <v>875</v>
      </c>
      <c r="U138" s="68" t="s">
        <v>890</v>
      </c>
      <c r="V138" s="68">
        <v>0</v>
      </c>
      <c r="W138" s="70" t="s">
        <v>895</v>
      </c>
      <c r="X138" s="71"/>
      <c r="Z138" s="71"/>
      <c r="AA138" s="71"/>
      <c r="AB138" s="71"/>
      <c r="AE138" s="71"/>
      <c r="AF138" s="71"/>
      <c r="AI138" s="39">
        <f>'鱼属性|FishAttribute'!A34</f>
        <v>28</v>
      </c>
      <c r="AJ138" s="73" t="str">
        <f>'鱼属性|FishAttribute'!B34</f>
        <v>huangjindie</v>
      </c>
      <c r="AK138" s="39">
        <f>IF(AND('鱼属性|FishAttribute'!C34=5,OR('鱼属性|FishAttribute'!A34&lt;51,'鱼属性|FishAttribute'!A34=52,'鱼属性|FishAttribute'!A34&gt;57)),6,'鱼属性|FishAttribute'!C34)</f>
        <v>4</v>
      </c>
      <c r="AL138" s="39">
        <f>'鱼属性|FishAttribute'!F34</f>
        <v>90</v>
      </c>
      <c r="AM138" s="74">
        <f>'鱼属性|FishAttribute'!C34</f>
        <v>4</v>
      </c>
      <c r="AN138" s="42">
        <f>'鱼属性|FishAttribute'!CA34</f>
        <v>1</v>
      </c>
      <c r="AO138" s="42">
        <f>'鱼属性|FishAttribute'!CB34</f>
        <v>1</v>
      </c>
      <c r="AP138" s="42">
        <f>'鱼属性|FishAttribute'!CC34</f>
        <v>1</v>
      </c>
      <c r="AQ138" s="42">
        <f>'鱼属性|FishAttribute'!CD34</f>
        <v>1</v>
      </c>
      <c r="AR138" s="42">
        <f>'鱼属性|FishAttribute'!CF34</f>
        <v>1</v>
      </c>
      <c r="AS138" s="42">
        <f>'鱼属性|FishAttribute'!CG34</f>
        <v>1</v>
      </c>
      <c r="AT138" s="42">
        <f>'鱼属性|FishAttribute'!CE34</f>
        <v>1</v>
      </c>
    </row>
    <row r="139" ht="78" hidden="1" spans="1:46">
      <c r="A139" s="69" t="str">
        <f t="shared" si="36"/>
        <v>1038</v>
      </c>
      <c r="B139" s="50" t="str">
        <f t="shared" si="51"/>
        <v>track_1038</v>
      </c>
      <c r="C139" s="46">
        <f t="shared" si="37"/>
        <v>4</v>
      </c>
      <c r="D139" s="46">
        <f t="shared" si="38"/>
        <v>0</v>
      </c>
      <c r="E139" s="46">
        <f t="shared" si="39"/>
        <v>3</v>
      </c>
      <c r="F139" s="46">
        <f t="shared" si="40"/>
        <v>1</v>
      </c>
      <c r="G139" s="46">
        <f t="shared" si="41"/>
        <v>3</v>
      </c>
      <c r="H139" s="46">
        <f t="shared" si="42"/>
        <v>5</v>
      </c>
      <c r="I139" s="46">
        <f t="shared" si="43"/>
        <v>1</v>
      </c>
      <c r="J139" s="42">
        <f t="shared" si="44"/>
        <v>0</v>
      </c>
      <c r="K139" s="42">
        <f t="shared" si="45"/>
        <v>0</v>
      </c>
      <c r="L139" s="42">
        <f t="shared" si="50"/>
        <v>1</v>
      </c>
      <c r="M139" s="42">
        <f t="shared" si="46"/>
        <v>1</v>
      </c>
      <c r="N139" s="42">
        <f t="shared" si="47"/>
        <v>0</v>
      </c>
      <c r="O139" s="42">
        <f t="shared" si="48"/>
        <v>1</v>
      </c>
      <c r="P139" s="42">
        <f t="shared" si="49"/>
        <v>1</v>
      </c>
      <c r="Q139" s="42" t="s">
        <v>845</v>
      </c>
      <c r="R139" s="42">
        <v>0</v>
      </c>
      <c r="S139" s="42">
        <v>0</v>
      </c>
      <c r="T139" s="42" t="s">
        <v>875</v>
      </c>
      <c r="U139" s="68" t="s">
        <v>890</v>
      </c>
      <c r="V139" s="68">
        <v>0</v>
      </c>
      <c r="W139" s="70" t="s">
        <v>896</v>
      </c>
      <c r="X139" s="71"/>
      <c r="Z139" s="71" t="s">
        <v>897</v>
      </c>
      <c r="AA139" s="71"/>
      <c r="AB139" s="71"/>
      <c r="AE139" s="71"/>
      <c r="AF139" s="71"/>
      <c r="AI139" s="39">
        <f>'鱼属性|FishAttribute'!A35</f>
        <v>29</v>
      </c>
      <c r="AJ139" s="73" t="str">
        <f>'鱼属性|FishAttribute'!B35</f>
        <v>jinlongxia</v>
      </c>
      <c r="AK139" s="39">
        <f>IF(AND('鱼属性|FishAttribute'!C35=5,OR('鱼属性|FishAttribute'!A35&lt;51,'鱼属性|FishAttribute'!A35=52,'鱼属性|FishAttribute'!A35&gt;57)),6,'鱼属性|FishAttribute'!C35)</f>
        <v>4</v>
      </c>
      <c r="AL139" s="39">
        <f>'鱼属性|FishAttribute'!F35</f>
        <v>90</v>
      </c>
      <c r="AM139" s="74">
        <f>'鱼属性|FishAttribute'!C35</f>
        <v>4</v>
      </c>
      <c r="AN139" s="42">
        <f>'鱼属性|FishAttribute'!CA35</f>
        <v>0</v>
      </c>
      <c r="AO139" s="42">
        <f>'鱼属性|FishAttribute'!CB35</f>
        <v>1</v>
      </c>
      <c r="AP139" s="42">
        <f>'鱼属性|FishAttribute'!CC35</f>
        <v>1</v>
      </c>
      <c r="AQ139" s="42">
        <f>'鱼属性|FishAttribute'!CD35</f>
        <v>1</v>
      </c>
      <c r="AR139" s="42">
        <f>'鱼属性|FishAttribute'!CF35</f>
        <v>0</v>
      </c>
      <c r="AS139" s="42">
        <f>'鱼属性|FishAttribute'!CG35</f>
        <v>1</v>
      </c>
      <c r="AT139" s="42">
        <f>'鱼属性|FishAttribute'!CE35</f>
        <v>1</v>
      </c>
    </row>
    <row r="140" hidden="1" spans="1:46">
      <c r="A140" s="69" t="str">
        <f t="shared" si="36"/>
        <v>1039</v>
      </c>
      <c r="B140" s="50" t="str">
        <f t="shared" si="51"/>
        <v>track_1039</v>
      </c>
      <c r="C140" s="46">
        <f t="shared" si="37"/>
        <v>4</v>
      </c>
      <c r="D140" s="46">
        <f t="shared" si="38"/>
        <v>0</v>
      </c>
      <c r="E140" s="46">
        <f t="shared" si="39"/>
        <v>3</v>
      </c>
      <c r="F140" s="46">
        <f t="shared" si="40"/>
        <v>1</v>
      </c>
      <c r="G140" s="46">
        <f t="shared" si="41"/>
        <v>6</v>
      </c>
      <c r="H140" s="46">
        <f t="shared" si="42"/>
        <v>6</v>
      </c>
      <c r="I140" s="46">
        <f t="shared" si="43"/>
        <v>1</v>
      </c>
      <c r="J140" s="42">
        <f t="shared" si="44"/>
        <v>0</v>
      </c>
      <c r="K140" s="42">
        <f t="shared" si="45"/>
        <v>0</v>
      </c>
      <c r="L140" s="42">
        <f t="shared" si="50"/>
        <v>1</v>
      </c>
      <c r="M140" s="42">
        <f t="shared" si="46"/>
        <v>1</v>
      </c>
      <c r="N140" s="42">
        <f t="shared" si="47"/>
        <v>0</v>
      </c>
      <c r="O140" s="42">
        <f t="shared" si="48"/>
        <v>1</v>
      </c>
      <c r="P140" s="42">
        <f t="shared" si="49"/>
        <v>1</v>
      </c>
      <c r="Q140" s="42" t="s">
        <v>845</v>
      </c>
      <c r="R140" s="42">
        <v>0</v>
      </c>
      <c r="S140" s="42">
        <v>0</v>
      </c>
      <c r="T140" s="42" t="s">
        <v>875</v>
      </c>
      <c r="U140" s="68" t="s">
        <v>890</v>
      </c>
      <c r="V140" s="68">
        <v>0</v>
      </c>
      <c r="W140" s="70" t="s">
        <v>898</v>
      </c>
      <c r="X140" s="71"/>
      <c r="Z140" s="71"/>
      <c r="AA140" s="71"/>
      <c r="AB140" s="71"/>
      <c r="AE140" s="71"/>
      <c r="AF140" s="71"/>
      <c r="AI140" s="39">
        <f>'鱼属性|FishAttribute'!A36</f>
        <v>30</v>
      </c>
      <c r="AJ140" s="73" t="str">
        <f>'鱼属性|FishAttribute'!B36</f>
        <v>yaoyu</v>
      </c>
      <c r="AK140" s="39">
        <f>IF(AND('鱼属性|FishAttribute'!C36=5,OR('鱼属性|FishAttribute'!A36&lt;51,'鱼属性|FishAttribute'!A36=52,'鱼属性|FishAttribute'!A36&gt;57)),6,'鱼属性|FishAttribute'!C36)</f>
        <v>4</v>
      </c>
      <c r="AL140" s="39">
        <f>'鱼属性|FishAttribute'!F36</f>
        <v>110</v>
      </c>
      <c r="AM140" s="74">
        <f>'鱼属性|FishAttribute'!C36</f>
        <v>4</v>
      </c>
      <c r="AN140" s="42">
        <f>'鱼属性|FishAttribute'!CA36</f>
        <v>1</v>
      </c>
      <c r="AO140" s="42">
        <f>'鱼属性|FishAttribute'!CB36</f>
        <v>1</v>
      </c>
      <c r="AP140" s="42">
        <f>'鱼属性|FishAttribute'!CC36</f>
        <v>1</v>
      </c>
      <c r="AQ140" s="42">
        <f>'鱼属性|FishAttribute'!CD36</f>
        <v>1</v>
      </c>
      <c r="AR140" s="42">
        <f>'鱼属性|FishAttribute'!CF36</f>
        <v>0</v>
      </c>
      <c r="AS140" s="42">
        <f>'鱼属性|FishAttribute'!CG36</f>
        <v>1</v>
      </c>
      <c r="AT140" s="42">
        <f>'鱼属性|FishAttribute'!CE36</f>
        <v>1</v>
      </c>
    </row>
    <row r="141" ht="16.5" hidden="1" customHeight="1" spans="1:46">
      <c r="A141" s="69" t="str">
        <f t="shared" si="36"/>
        <v>1040</v>
      </c>
      <c r="B141" s="50" t="str">
        <f t="shared" si="51"/>
        <v>track_1040</v>
      </c>
      <c r="C141" s="46">
        <f t="shared" si="37"/>
        <v>4</v>
      </c>
      <c r="D141" s="46">
        <f t="shared" si="38"/>
        <v>0</v>
      </c>
      <c r="E141" s="46">
        <f t="shared" si="39"/>
        <v>4</v>
      </c>
      <c r="F141" s="46">
        <f t="shared" si="40"/>
        <v>2</v>
      </c>
      <c r="G141" s="46">
        <f t="shared" si="41"/>
        <v>7</v>
      </c>
      <c r="H141" s="46">
        <f t="shared" si="42"/>
        <v>1</v>
      </c>
      <c r="I141" s="46">
        <f t="shared" si="43"/>
        <v>1</v>
      </c>
      <c r="J141" s="42">
        <f t="shared" si="44"/>
        <v>0</v>
      </c>
      <c r="K141" s="42">
        <f t="shared" si="45"/>
        <v>0</v>
      </c>
      <c r="L141" s="42">
        <f t="shared" si="50"/>
        <v>1</v>
      </c>
      <c r="M141" s="42">
        <f t="shared" si="46"/>
        <v>1</v>
      </c>
      <c r="N141" s="42">
        <f t="shared" si="47"/>
        <v>0</v>
      </c>
      <c r="O141" s="42">
        <f t="shared" si="48"/>
        <v>1</v>
      </c>
      <c r="P141" s="42">
        <f t="shared" si="49"/>
        <v>1</v>
      </c>
      <c r="Q141" s="42" t="s">
        <v>845</v>
      </c>
      <c r="R141" s="42">
        <v>0</v>
      </c>
      <c r="S141" s="42">
        <v>0</v>
      </c>
      <c r="T141" s="42" t="s">
        <v>875</v>
      </c>
      <c r="U141" s="68" t="s">
        <v>890</v>
      </c>
      <c r="V141" s="68">
        <v>0</v>
      </c>
      <c r="W141" s="70" t="s">
        <v>899</v>
      </c>
      <c r="X141" s="71"/>
      <c r="Z141" s="71"/>
      <c r="AA141" s="71"/>
      <c r="AB141" s="71"/>
      <c r="AE141" s="71"/>
      <c r="AF141" s="71"/>
      <c r="AI141" s="39">
        <f>'鱼属性|FishAttribute'!A37</f>
        <v>31</v>
      </c>
      <c r="AJ141" s="73" t="str">
        <f>'鱼属性|FishAttribute'!B37</f>
        <v>bixi</v>
      </c>
      <c r="AK141" s="39">
        <f>IF(AND('鱼属性|FishAttribute'!C37=5,OR('鱼属性|FishAttribute'!A37&lt;51,'鱼属性|FishAttribute'!A37=52,'鱼属性|FishAttribute'!A37&gt;57)),6,'鱼属性|FishAttribute'!C37)</f>
        <v>4</v>
      </c>
      <c r="AL141" s="39">
        <f>'鱼属性|FishAttribute'!F37</f>
        <v>130</v>
      </c>
      <c r="AM141" s="74">
        <f>'鱼属性|FishAttribute'!C37</f>
        <v>4</v>
      </c>
      <c r="AN141" s="42">
        <f>'鱼属性|FishAttribute'!CA37</f>
        <v>0</v>
      </c>
      <c r="AO141" s="42">
        <f>'鱼属性|FishAttribute'!CB37</f>
        <v>1</v>
      </c>
      <c r="AP141" s="42">
        <f>'鱼属性|FishAttribute'!CC37</f>
        <v>1</v>
      </c>
      <c r="AQ141" s="42">
        <f>'鱼属性|FishAttribute'!CD37</f>
        <v>1</v>
      </c>
      <c r="AR141" s="42">
        <f>'鱼属性|FishAttribute'!CF37</f>
        <v>0</v>
      </c>
      <c r="AS141" s="42">
        <f>'鱼属性|FishAttribute'!CG37</f>
        <v>1</v>
      </c>
      <c r="AT141" s="42">
        <f>'鱼属性|FishAttribute'!CE37</f>
        <v>1</v>
      </c>
    </row>
    <row r="142" hidden="1" spans="1:46">
      <c r="A142" s="69" t="str">
        <f t="shared" si="36"/>
        <v>1041</v>
      </c>
      <c r="B142" s="50" t="str">
        <f t="shared" si="51"/>
        <v>track_1041</v>
      </c>
      <c r="C142" s="46">
        <f t="shared" si="37"/>
        <v>5</v>
      </c>
      <c r="D142" s="46">
        <f t="shared" si="38"/>
        <v>0</v>
      </c>
      <c r="E142" s="46">
        <f t="shared" si="39"/>
        <v>1</v>
      </c>
      <c r="F142" s="46">
        <f t="shared" si="40"/>
        <v>2</v>
      </c>
      <c r="G142" s="46">
        <f t="shared" si="41"/>
        <v>1</v>
      </c>
      <c r="H142" s="46">
        <f t="shared" si="42"/>
        <v>6</v>
      </c>
      <c r="I142" s="46">
        <f t="shared" si="43"/>
        <v>1</v>
      </c>
      <c r="J142" s="42">
        <f t="shared" si="44"/>
        <v>1</v>
      </c>
      <c r="K142" s="42">
        <f t="shared" si="45"/>
        <v>1</v>
      </c>
      <c r="L142" s="42">
        <f t="shared" si="50"/>
        <v>0</v>
      </c>
      <c r="M142" s="42">
        <f t="shared" si="46"/>
        <v>0</v>
      </c>
      <c r="N142" s="42">
        <f t="shared" si="47"/>
        <v>0</v>
      </c>
      <c r="O142" s="42">
        <f t="shared" si="48"/>
        <v>0</v>
      </c>
      <c r="P142" s="42">
        <f t="shared" si="49"/>
        <v>0</v>
      </c>
      <c r="Q142" s="42" t="s">
        <v>845</v>
      </c>
      <c r="R142" s="42">
        <v>0</v>
      </c>
      <c r="S142" s="42">
        <v>0</v>
      </c>
      <c r="T142" s="42" t="s">
        <v>875</v>
      </c>
      <c r="U142" s="68" t="s">
        <v>900</v>
      </c>
      <c r="V142" s="68">
        <v>0</v>
      </c>
      <c r="W142" s="70" t="s">
        <v>901</v>
      </c>
      <c r="X142" s="71"/>
      <c r="Z142" s="71"/>
      <c r="AA142" s="71"/>
      <c r="AB142" s="71"/>
      <c r="AE142" s="71"/>
      <c r="AF142" s="71"/>
      <c r="AI142" s="39">
        <f>'鱼属性|FishAttribute'!A38</f>
        <v>32</v>
      </c>
      <c r="AJ142" s="73" t="str">
        <f>'鱼属性|FishAttribute'!B38</f>
        <v>jinjialouluo</v>
      </c>
      <c r="AK142" s="39">
        <f>IF(AND('鱼属性|FishAttribute'!C38=5,OR('鱼属性|FishAttribute'!A38&lt;51,'鱼属性|FishAttribute'!A38=52,'鱼属性|FishAttribute'!A38&gt;57)),6,'鱼属性|FishAttribute'!C38)</f>
        <v>4</v>
      </c>
      <c r="AL142" s="39">
        <f>'鱼属性|FishAttribute'!F38</f>
        <v>145</v>
      </c>
      <c r="AM142" s="74">
        <f>'鱼属性|FishAttribute'!C38</f>
        <v>4</v>
      </c>
      <c r="AN142" s="42">
        <f>'鱼属性|FishAttribute'!CA38</f>
        <v>1</v>
      </c>
      <c r="AO142" s="42">
        <f>'鱼属性|FishAttribute'!CB38</f>
        <v>1</v>
      </c>
      <c r="AP142" s="42">
        <f>'鱼属性|FishAttribute'!CC38</f>
        <v>1</v>
      </c>
      <c r="AQ142" s="42">
        <f>'鱼属性|FishAttribute'!CD38</f>
        <v>1</v>
      </c>
      <c r="AR142" s="42">
        <f>'鱼属性|FishAttribute'!CF38</f>
        <v>1</v>
      </c>
      <c r="AS142" s="42">
        <f>'鱼属性|FishAttribute'!CG38</f>
        <v>1</v>
      </c>
      <c r="AT142" s="42">
        <f>'鱼属性|FishAttribute'!CE38</f>
        <v>1</v>
      </c>
    </row>
    <row r="143" hidden="1" spans="1:46">
      <c r="A143" s="69" t="str">
        <f t="shared" si="36"/>
        <v>1042</v>
      </c>
      <c r="B143" s="50" t="str">
        <f t="shared" si="51"/>
        <v>track_1042</v>
      </c>
      <c r="C143" s="46">
        <f t="shared" si="37"/>
        <v>5</v>
      </c>
      <c r="D143" s="46">
        <f t="shared" si="38"/>
        <v>0</v>
      </c>
      <c r="E143" s="46">
        <f t="shared" si="39"/>
        <v>1</v>
      </c>
      <c r="F143" s="46">
        <f t="shared" si="40"/>
        <v>2</v>
      </c>
      <c r="G143" s="46">
        <f t="shared" si="41"/>
        <v>1</v>
      </c>
      <c r="H143" s="46">
        <f t="shared" si="42"/>
        <v>8</v>
      </c>
      <c r="I143" s="46">
        <f t="shared" si="43"/>
        <v>1</v>
      </c>
      <c r="J143" s="42">
        <f t="shared" si="44"/>
        <v>1</v>
      </c>
      <c r="K143" s="42">
        <f t="shared" si="45"/>
        <v>1</v>
      </c>
      <c r="L143" s="42">
        <f t="shared" si="50"/>
        <v>0</v>
      </c>
      <c r="M143" s="42">
        <f t="shared" si="46"/>
        <v>0</v>
      </c>
      <c r="N143" s="42">
        <f t="shared" si="47"/>
        <v>0</v>
      </c>
      <c r="O143" s="42">
        <f t="shared" si="48"/>
        <v>0</v>
      </c>
      <c r="P143" s="42">
        <f t="shared" si="49"/>
        <v>0</v>
      </c>
      <c r="Q143" s="42" t="s">
        <v>845</v>
      </c>
      <c r="R143" s="42">
        <v>0</v>
      </c>
      <c r="S143" s="42">
        <v>0</v>
      </c>
      <c r="T143" s="42" t="s">
        <v>875</v>
      </c>
      <c r="U143" s="68" t="s">
        <v>900</v>
      </c>
      <c r="V143" s="68">
        <v>0</v>
      </c>
      <c r="W143" s="70" t="s">
        <v>902</v>
      </c>
      <c r="X143" s="72"/>
      <c r="Z143" s="71"/>
      <c r="AA143" s="71"/>
      <c r="AB143" s="71"/>
      <c r="AE143" s="71"/>
      <c r="AF143" s="71"/>
      <c r="AI143" s="39">
        <f>'鱼属性|FishAttribute'!A39</f>
        <v>33</v>
      </c>
      <c r="AJ143" s="73" t="str">
        <f>'鱼属性|FishAttribute'!B39</f>
        <v>hujing</v>
      </c>
      <c r="AK143" s="39">
        <f>IF(AND('鱼属性|FishAttribute'!C39=5,OR('鱼属性|FishAttribute'!A39&lt;51,'鱼属性|FishAttribute'!A39=52,'鱼属性|FishAttribute'!A39&gt;57)),6,'鱼属性|FishAttribute'!C39)</f>
        <v>4</v>
      </c>
      <c r="AL143" s="39">
        <f>'鱼属性|FishAttribute'!F39</f>
        <v>150</v>
      </c>
      <c r="AM143" s="74">
        <f>'鱼属性|FishAttribute'!C39</f>
        <v>4</v>
      </c>
      <c r="AN143" s="42">
        <f>'鱼属性|FishAttribute'!CA39</f>
        <v>0</v>
      </c>
      <c r="AO143" s="42">
        <f>'鱼属性|FishAttribute'!CB39</f>
        <v>1</v>
      </c>
      <c r="AP143" s="42">
        <f>'鱼属性|FishAttribute'!CC39</f>
        <v>1</v>
      </c>
      <c r="AQ143" s="42">
        <f>'鱼属性|FishAttribute'!CD39</f>
        <v>1</v>
      </c>
      <c r="AR143" s="42">
        <f>'鱼属性|FishAttribute'!CF39</f>
        <v>0</v>
      </c>
      <c r="AS143" s="42">
        <f>'鱼属性|FishAttribute'!CG39</f>
        <v>1</v>
      </c>
      <c r="AT143" s="42">
        <f>'鱼属性|FishAttribute'!CE39</f>
        <v>1</v>
      </c>
    </row>
    <row r="144" hidden="1" spans="1:46">
      <c r="A144" s="69" t="str">
        <f t="shared" si="36"/>
        <v>1043</v>
      </c>
      <c r="B144" s="50" t="str">
        <f t="shared" si="51"/>
        <v>track_1043</v>
      </c>
      <c r="C144" s="46">
        <f t="shared" si="37"/>
        <v>5</v>
      </c>
      <c r="D144" s="46">
        <f t="shared" si="38"/>
        <v>0</v>
      </c>
      <c r="E144" s="46">
        <f t="shared" si="39"/>
        <v>2</v>
      </c>
      <c r="F144" s="46">
        <f t="shared" si="40"/>
        <v>4</v>
      </c>
      <c r="G144" s="46">
        <f t="shared" si="41"/>
        <v>6</v>
      </c>
      <c r="H144" s="46">
        <f t="shared" si="42"/>
        <v>7</v>
      </c>
      <c r="I144" s="46">
        <f t="shared" si="43"/>
        <v>1</v>
      </c>
      <c r="J144" s="42">
        <f t="shared" si="44"/>
        <v>1</v>
      </c>
      <c r="K144" s="42">
        <f t="shared" si="45"/>
        <v>1</v>
      </c>
      <c r="L144" s="42">
        <f t="shared" si="50"/>
        <v>0</v>
      </c>
      <c r="M144" s="42">
        <f t="shared" si="46"/>
        <v>0</v>
      </c>
      <c r="N144" s="42">
        <f t="shared" si="47"/>
        <v>0</v>
      </c>
      <c r="O144" s="42">
        <f t="shared" si="48"/>
        <v>0</v>
      </c>
      <c r="P144" s="42">
        <f t="shared" si="49"/>
        <v>0</v>
      </c>
      <c r="Q144" s="42" t="s">
        <v>845</v>
      </c>
      <c r="R144" s="42">
        <v>0</v>
      </c>
      <c r="S144" s="42">
        <v>0</v>
      </c>
      <c r="T144" s="42" t="s">
        <v>875</v>
      </c>
      <c r="U144" s="68" t="s">
        <v>900</v>
      </c>
      <c r="V144" s="68">
        <v>0</v>
      </c>
      <c r="W144" s="70" t="s">
        <v>903</v>
      </c>
      <c r="X144" s="71"/>
      <c r="Z144" s="71"/>
      <c r="AA144" s="71"/>
      <c r="AB144" s="71"/>
      <c r="AE144" s="71"/>
      <c r="AF144" s="71"/>
      <c r="AI144" s="39">
        <f>'鱼属性|FishAttribute'!A40</f>
        <v>34</v>
      </c>
      <c r="AJ144" s="73" t="str">
        <f>'鱼属性|FishAttribute'!B40</f>
        <v>chuitousha</v>
      </c>
      <c r="AK144" s="39">
        <f>IF(AND('鱼属性|FishAttribute'!C40=5,OR('鱼属性|FishAttribute'!A40&lt;51,'鱼属性|FishAttribute'!A40=52,'鱼属性|FishAttribute'!A40&gt;57)),6,'鱼属性|FishAttribute'!C40)</f>
        <v>4</v>
      </c>
      <c r="AL144" s="39">
        <f>'鱼属性|FishAttribute'!F40</f>
        <v>155</v>
      </c>
      <c r="AM144" s="74">
        <f>'鱼属性|FishAttribute'!C40</f>
        <v>4</v>
      </c>
      <c r="AN144" s="42">
        <f>'鱼属性|FishAttribute'!CA40</f>
        <v>1</v>
      </c>
      <c r="AO144" s="42">
        <f>'鱼属性|FishAttribute'!CB40</f>
        <v>1</v>
      </c>
      <c r="AP144" s="42">
        <f>'鱼属性|FishAttribute'!CC40</f>
        <v>1</v>
      </c>
      <c r="AQ144" s="42">
        <f>'鱼属性|FishAttribute'!CD40</f>
        <v>1</v>
      </c>
      <c r="AR144" s="42">
        <f>'鱼属性|FishAttribute'!CF40</f>
        <v>1</v>
      </c>
      <c r="AS144" s="42">
        <f>'鱼属性|FishAttribute'!CG40</f>
        <v>1</v>
      </c>
      <c r="AT144" s="42">
        <f>'鱼属性|FishAttribute'!CE40</f>
        <v>1</v>
      </c>
    </row>
    <row r="145" hidden="1" spans="1:46">
      <c r="A145" s="69" t="str">
        <f t="shared" si="36"/>
        <v>1044</v>
      </c>
      <c r="B145" s="50" t="str">
        <f t="shared" si="51"/>
        <v>track_1044</v>
      </c>
      <c r="C145" s="46">
        <f t="shared" si="37"/>
        <v>5</v>
      </c>
      <c r="D145" s="46">
        <f t="shared" si="38"/>
        <v>0</v>
      </c>
      <c r="E145" s="46">
        <f t="shared" si="39"/>
        <v>2</v>
      </c>
      <c r="F145" s="46">
        <f t="shared" si="40"/>
        <v>4</v>
      </c>
      <c r="G145" s="46">
        <f t="shared" si="41"/>
        <v>7</v>
      </c>
      <c r="H145" s="46">
        <f t="shared" si="42"/>
        <v>9</v>
      </c>
      <c r="I145" s="46">
        <f t="shared" si="43"/>
        <v>1</v>
      </c>
      <c r="J145" s="42">
        <f t="shared" si="44"/>
        <v>1</v>
      </c>
      <c r="K145" s="42">
        <f t="shared" si="45"/>
        <v>1</v>
      </c>
      <c r="L145" s="42">
        <f t="shared" si="50"/>
        <v>0</v>
      </c>
      <c r="M145" s="42">
        <f t="shared" si="46"/>
        <v>0</v>
      </c>
      <c r="N145" s="42">
        <f t="shared" si="47"/>
        <v>0</v>
      </c>
      <c r="O145" s="42">
        <f t="shared" si="48"/>
        <v>0</v>
      </c>
      <c r="P145" s="42">
        <f t="shared" si="49"/>
        <v>0</v>
      </c>
      <c r="Q145" s="42" t="s">
        <v>845</v>
      </c>
      <c r="R145" s="42">
        <v>0</v>
      </c>
      <c r="S145" s="42">
        <v>0</v>
      </c>
      <c r="T145" s="42" t="s">
        <v>875</v>
      </c>
      <c r="U145" s="68" t="s">
        <v>900</v>
      </c>
      <c r="V145" s="68">
        <v>0</v>
      </c>
      <c r="W145" s="70" t="s">
        <v>904</v>
      </c>
      <c r="X145" s="71"/>
      <c r="Z145" s="71"/>
      <c r="AA145" s="71"/>
      <c r="AB145" s="71"/>
      <c r="AE145" s="71"/>
      <c r="AF145" s="71"/>
      <c r="AI145" s="39">
        <f>'鱼属性|FishAttribute'!A41</f>
        <v>35</v>
      </c>
      <c r="AJ145" s="73" t="str">
        <f>'鱼属性|FishAttribute'!B41</f>
        <v>youlingchuan</v>
      </c>
      <c r="AK145" s="39">
        <f>IF(AND('鱼属性|FishAttribute'!C41=5,OR('鱼属性|FishAttribute'!A41&lt;51,'鱼属性|FishAttribute'!A41=52,'鱼属性|FishAttribute'!A41&gt;57)),6,'鱼属性|FishAttribute'!C41)</f>
        <v>6</v>
      </c>
      <c r="AL145" s="39">
        <f>'鱼属性|FishAttribute'!F41</f>
        <v>1050</v>
      </c>
      <c r="AM145" s="74">
        <f>'鱼属性|FishAttribute'!C41</f>
        <v>6</v>
      </c>
      <c r="AN145" s="42">
        <f>'鱼属性|FishAttribute'!CA41</f>
        <v>0</v>
      </c>
      <c r="AO145" s="42">
        <f>'鱼属性|FishAttribute'!CB41</f>
        <v>0</v>
      </c>
      <c r="AP145" s="42">
        <f>'鱼属性|FishAttribute'!CC41</f>
        <v>1</v>
      </c>
      <c r="AQ145" s="42">
        <f>'鱼属性|FishAttribute'!CD41</f>
        <v>0</v>
      </c>
      <c r="AR145" s="42">
        <f>'鱼属性|FishAttribute'!CF41</f>
        <v>0</v>
      </c>
      <c r="AS145" s="42">
        <f>'鱼属性|FishAttribute'!CG41</f>
        <v>0</v>
      </c>
      <c r="AT145" s="42">
        <f>'鱼属性|FishAttribute'!CE41</f>
        <v>0</v>
      </c>
    </row>
    <row r="146" hidden="1" spans="1:46">
      <c r="A146" s="69" t="str">
        <f t="shared" si="36"/>
        <v>1045</v>
      </c>
      <c r="B146" s="50" t="str">
        <f t="shared" si="51"/>
        <v>track_1045</v>
      </c>
      <c r="C146" s="46">
        <f t="shared" si="37"/>
        <v>5</v>
      </c>
      <c r="D146" s="46">
        <f t="shared" si="38"/>
        <v>0</v>
      </c>
      <c r="E146" s="46">
        <f t="shared" si="39"/>
        <v>3</v>
      </c>
      <c r="F146" s="46">
        <f t="shared" si="40"/>
        <v>2</v>
      </c>
      <c r="G146" s="46">
        <f t="shared" si="41"/>
        <v>1</v>
      </c>
      <c r="H146" s="46">
        <f t="shared" si="42"/>
        <v>5</v>
      </c>
      <c r="I146" s="46">
        <f t="shared" si="43"/>
        <v>1</v>
      </c>
      <c r="J146" s="42">
        <f t="shared" si="44"/>
        <v>1</v>
      </c>
      <c r="K146" s="42">
        <f t="shared" si="45"/>
        <v>1</v>
      </c>
      <c r="L146" s="42">
        <f t="shared" si="50"/>
        <v>0</v>
      </c>
      <c r="M146" s="42">
        <f t="shared" si="46"/>
        <v>0</v>
      </c>
      <c r="N146" s="42">
        <f t="shared" si="47"/>
        <v>0</v>
      </c>
      <c r="O146" s="42">
        <f t="shared" si="48"/>
        <v>0</v>
      </c>
      <c r="P146" s="42">
        <f t="shared" si="49"/>
        <v>0</v>
      </c>
      <c r="Q146" s="42" t="s">
        <v>845</v>
      </c>
      <c r="R146" s="42">
        <v>0</v>
      </c>
      <c r="S146" s="42">
        <v>0</v>
      </c>
      <c r="T146" s="42" t="s">
        <v>875</v>
      </c>
      <c r="U146" s="68" t="s">
        <v>900</v>
      </c>
      <c r="V146" s="68">
        <v>0</v>
      </c>
      <c r="W146" s="70" t="s">
        <v>905</v>
      </c>
      <c r="X146" s="71"/>
      <c r="Z146" s="71"/>
      <c r="AA146" s="71"/>
      <c r="AB146" s="71"/>
      <c r="AE146" s="71"/>
      <c r="AF146" s="71"/>
      <c r="AI146" s="39">
        <f>'鱼属性|FishAttribute'!A42</f>
        <v>36</v>
      </c>
      <c r="AJ146" s="73" t="str">
        <f>'鱼属性|FishAttribute'!B42</f>
        <v>huojiansha</v>
      </c>
      <c r="AK146" s="39">
        <f>IF(AND('鱼属性|FishAttribute'!C42=5,OR('鱼属性|FishAttribute'!A42&lt;51,'鱼属性|FishAttribute'!A42=52,'鱼属性|FishAttribute'!A42&gt;57)),6,'鱼属性|FishAttribute'!C42)</f>
        <v>6</v>
      </c>
      <c r="AL146" s="39">
        <f>'鱼属性|FishAttribute'!F42</f>
        <v>950</v>
      </c>
      <c r="AM146" s="74">
        <f>'鱼属性|FishAttribute'!C42</f>
        <v>6</v>
      </c>
      <c r="AN146" s="42">
        <f>'鱼属性|FishAttribute'!CA42</f>
        <v>0</v>
      </c>
      <c r="AO146" s="42">
        <f>'鱼属性|FishAttribute'!CB42</f>
        <v>0</v>
      </c>
      <c r="AP146" s="42">
        <f>'鱼属性|FishAttribute'!CC42</f>
        <v>0</v>
      </c>
      <c r="AQ146" s="42">
        <f>'鱼属性|FishAttribute'!CD42</f>
        <v>1</v>
      </c>
      <c r="AR146" s="42">
        <f>'鱼属性|FishAttribute'!CF42</f>
        <v>0</v>
      </c>
      <c r="AS146" s="42">
        <f>'鱼属性|FishAttribute'!CG42</f>
        <v>0</v>
      </c>
      <c r="AT146" s="42">
        <f>'鱼属性|FishAttribute'!CE42</f>
        <v>1</v>
      </c>
    </row>
    <row r="147" hidden="1" spans="1:46">
      <c r="A147" s="69" t="str">
        <f t="shared" si="36"/>
        <v>1046</v>
      </c>
      <c r="B147" s="50" t="str">
        <f t="shared" si="51"/>
        <v>track_1046</v>
      </c>
      <c r="C147" s="46">
        <f t="shared" si="37"/>
        <v>5</v>
      </c>
      <c r="D147" s="46">
        <f t="shared" si="38"/>
        <v>0</v>
      </c>
      <c r="E147" s="46">
        <f t="shared" si="39"/>
        <v>4</v>
      </c>
      <c r="F147" s="46">
        <f t="shared" si="40"/>
        <v>2</v>
      </c>
      <c r="G147" s="46">
        <f t="shared" si="41"/>
        <v>1</v>
      </c>
      <c r="H147" s="46">
        <f t="shared" si="42"/>
        <v>1</v>
      </c>
      <c r="I147" s="46">
        <f t="shared" si="43"/>
        <v>1</v>
      </c>
      <c r="J147" s="42">
        <f t="shared" si="44"/>
        <v>1</v>
      </c>
      <c r="K147" s="42">
        <f t="shared" si="45"/>
        <v>1</v>
      </c>
      <c r="L147" s="42">
        <f t="shared" si="50"/>
        <v>0</v>
      </c>
      <c r="M147" s="42">
        <f t="shared" si="46"/>
        <v>0</v>
      </c>
      <c r="N147" s="42">
        <f t="shared" si="47"/>
        <v>0</v>
      </c>
      <c r="O147" s="42">
        <f t="shared" si="48"/>
        <v>0</v>
      </c>
      <c r="P147" s="42">
        <f t="shared" si="49"/>
        <v>0</v>
      </c>
      <c r="Q147" s="42" t="s">
        <v>845</v>
      </c>
      <c r="R147" s="42">
        <v>0</v>
      </c>
      <c r="S147" s="42">
        <v>0</v>
      </c>
      <c r="T147" s="42" t="s">
        <v>875</v>
      </c>
      <c r="U147" s="68" t="s">
        <v>900</v>
      </c>
      <c r="V147" s="68">
        <v>0</v>
      </c>
      <c r="W147" s="70" t="s">
        <v>906</v>
      </c>
      <c r="X147" s="71"/>
      <c r="Z147" s="71"/>
      <c r="AA147" s="71"/>
      <c r="AB147" s="71"/>
      <c r="AE147" s="71"/>
      <c r="AF147" s="71"/>
      <c r="AI147" s="39">
        <f>'鱼属性|FishAttribute'!A43</f>
        <v>37</v>
      </c>
      <c r="AJ147" s="73" t="str">
        <f>'鱼属性|FishAttribute'!B43</f>
        <v>xiejiangjun</v>
      </c>
      <c r="AK147" s="39">
        <f>IF(AND('鱼属性|FishAttribute'!C43=5,OR('鱼属性|FishAttribute'!A43&lt;51,'鱼属性|FishAttribute'!A43=52,'鱼属性|FishAttribute'!A43&gt;57)),6,'鱼属性|FishAttribute'!C43)</f>
        <v>6</v>
      </c>
      <c r="AL147" s="39">
        <f>'鱼属性|FishAttribute'!F43</f>
        <v>500</v>
      </c>
      <c r="AM147" s="74">
        <f>'鱼属性|FishAttribute'!C43</f>
        <v>6</v>
      </c>
      <c r="AN147" s="42">
        <f>'鱼属性|FishAttribute'!CA43</f>
        <v>1</v>
      </c>
      <c r="AO147" s="42">
        <f>'鱼属性|FishAttribute'!CB43</f>
        <v>0</v>
      </c>
      <c r="AP147" s="42">
        <f>'鱼属性|FishAttribute'!CC43</f>
        <v>0</v>
      </c>
      <c r="AQ147" s="42">
        <f>'鱼属性|FishAttribute'!CD43</f>
        <v>0</v>
      </c>
      <c r="AR147" s="42">
        <f>'鱼属性|FishAttribute'!CF43</f>
        <v>0</v>
      </c>
      <c r="AS147" s="42">
        <f>'鱼属性|FishAttribute'!CG43</f>
        <v>1</v>
      </c>
      <c r="AT147" s="42">
        <f>'鱼属性|FishAttribute'!CE43</f>
        <v>0</v>
      </c>
    </row>
    <row r="148" hidden="1" spans="1:46">
      <c r="A148" s="69" t="str">
        <f t="shared" si="36"/>
        <v>1047</v>
      </c>
      <c r="B148" s="50" t="str">
        <f t="shared" si="51"/>
        <v>track_1047</v>
      </c>
      <c r="C148" s="46">
        <f t="shared" si="37"/>
        <v>5</v>
      </c>
      <c r="D148" s="46">
        <f t="shared" si="38"/>
        <v>0</v>
      </c>
      <c r="E148" s="46">
        <f t="shared" si="39"/>
        <v>4</v>
      </c>
      <c r="F148" s="46">
        <f t="shared" si="40"/>
        <v>2</v>
      </c>
      <c r="G148" s="46">
        <f t="shared" si="41"/>
        <v>2</v>
      </c>
      <c r="H148" s="46">
        <f t="shared" si="42"/>
        <v>2</v>
      </c>
      <c r="I148" s="46">
        <f t="shared" si="43"/>
        <v>1</v>
      </c>
      <c r="J148" s="42">
        <f t="shared" si="44"/>
        <v>1</v>
      </c>
      <c r="K148" s="42">
        <f t="shared" si="45"/>
        <v>1</v>
      </c>
      <c r="L148" s="42">
        <f t="shared" si="50"/>
        <v>0</v>
      </c>
      <c r="M148" s="42">
        <f t="shared" si="46"/>
        <v>0</v>
      </c>
      <c r="N148" s="42">
        <f t="shared" si="47"/>
        <v>0</v>
      </c>
      <c r="O148" s="42">
        <f t="shared" si="48"/>
        <v>0</v>
      </c>
      <c r="P148" s="42">
        <f t="shared" si="49"/>
        <v>0</v>
      </c>
      <c r="Q148" s="42" t="s">
        <v>845</v>
      </c>
      <c r="R148" s="42">
        <v>0</v>
      </c>
      <c r="S148" s="42">
        <v>0</v>
      </c>
      <c r="T148" s="42" t="s">
        <v>875</v>
      </c>
      <c r="U148" s="68" t="s">
        <v>900</v>
      </c>
      <c r="V148" s="68">
        <v>0</v>
      </c>
      <c r="W148" s="70" t="s">
        <v>907</v>
      </c>
      <c r="X148" s="71"/>
      <c r="Z148" s="71"/>
      <c r="AA148" s="71"/>
      <c r="AB148" s="71"/>
      <c r="AE148" s="71"/>
      <c r="AF148" s="71"/>
      <c r="AI148" s="39">
        <f>'鱼属性|FishAttribute'!A44</f>
        <v>38</v>
      </c>
      <c r="AJ148" s="73" t="str">
        <f>'鱼属性|FishAttribute'!B44</f>
        <v>kedaya</v>
      </c>
      <c r="AK148" s="39">
        <f>IF(AND('鱼属性|FishAttribute'!C44=5,OR('鱼属性|FishAttribute'!A44&lt;51,'鱼属性|FishAttribute'!A44=52,'鱼属性|FishAttribute'!A44&gt;57)),6,'鱼属性|FishAttribute'!C44)</f>
        <v>6</v>
      </c>
      <c r="AL148" s="39">
        <f>'鱼属性|FishAttribute'!F44</f>
        <v>1378</v>
      </c>
      <c r="AM148" s="74">
        <f>'鱼属性|FishAttribute'!C44</f>
        <v>6</v>
      </c>
      <c r="AN148" s="42">
        <f>'鱼属性|FishAttribute'!CA44</f>
        <v>0</v>
      </c>
      <c r="AO148" s="42">
        <f>'鱼属性|FishAttribute'!CB44</f>
        <v>0</v>
      </c>
      <c r="AP148" s="42">
        <f>'鱼属性|FishAttribute'!CC44</f>
        <v>1</v>
      </c>
      <c r="AQ148" s="42">
        <f>'鱼属性|FishAttribute'!CD44</f>
        <v>1</v>
      </c>
      <c r="AR148" s="42">
        <f>'鱼属性|FishAttribute'!CF44</f>
        <v>1</v>
      </c>
      <c r="AS148" s="42">
        <f>'鱼属性|FishAttribute'!CG44</f>
        <v>1</v>
      </c>
      <c r="AT148" s="42">
        <f>'鱼属性|FishAttribute'!CE44</f>
        <v>1</v>
      </c>
    </row>
    <row r="149" ht="62.4" hidden="1" spans="1:46">
      <c r="A149" s="69" t="str">
        <f t="shared" si="36"/>
        <v>1048</v>
      </c>
      <c r="B149" s="50" t="str">
        <f t="shared" si="51"/>
        <v>track_1048</v>
      </c>
      <c r="C149" s="46">
        <f t="shared" si="37"/>
        <v>5</v>
      </c>
      <c r="D149" s="46">
        <f t="shared" si="38"/>
        <v>0</v>
      </c>
      <c r="E149" s="46">
        <f t="shared" si="39"/>
        <v>4</v>
      </c>
      <c r="F149" s="46">
        <f t="shared" si="40"/>
        <v>2</v>
      </c>
      <c r="G149" s="46">
        <f t="shared" si="41"/>
        <v>3</v>
      </c>
      <c r="H149" s="46">
        <f t="shared" si="42"/>
        <v>3</v>
      </c>
      <c r="I149" s="46">
        <f t="shared" si="43"/>
        <v>1</v>
      </c>
      <c r="J149" s="42">
        <f t="shared" si="44"/>
        <v>1</v>
      </c>
      <c r="K149" s="42">
        <f t="shared" si="45"/>
        <v>1</v>
      </c>
      <c r="L149" s="42">
        <f t="shared" si="50"/>
        <v>0</v>
      </c>
      <c r="M149" s="42">
        <f t="shared" si="46"/>
        <v>0</v>
      </c>
      <c r="N149" s="42">
        <f t="shared" si="47"/>
        <v>0</v>
      </c>
      <c r="O149" s="42">
        <f t="shared" si="48"/>
        <v>0</v>
      </c>
      <c r="P149" s="42">
        <f t="shared" si="49"/>
        <v>0</v>
      </c>
      <c r="Q149" s="42" t="s">
        <v>845</v>
      </c>
      <c r="R149" s="42">
        <v>0</v>
      </c>
      <c r="S149" s="42">
        <v>0</v>
      </c>
      <c r="T149" s="42" t="s">
        <v>875</v>
      </c>
      <c r="U149" s="68" t="s">
        <v>900</v>
      </c>
      <c r="V149" s="68">
        <v>0</v>
      </c>
      <c r="W149" s="70" t="s">
        <v>908</v>
      </c>
      <c r="X149" s="71"/>
      <c r="Z149" s="71" t="s">
        <v>909</v>
      </c>
      <c r="AA149" s="71"/>
      <c r="AB149" s="71"/>
      <c r="AE149" s="71"/>
      <c r="AF149" s="71"/>
      <c r="AI149" s="39">
        <f>'鱼属性|FishAttribute'!A45</f>
        <v>39</v>
      </c>
      <c r="AJ149" s="73" t="str">
        <f>'鱼属性|FishAttribute'!B45</f>
        <v>jiatelin</v>
      </c>
      <c r="AK149" s="39">
        <f>IF(AND('鱼属性|FishAttribute'!C45=5,OR('鱼属性|FishAttribute'!A45&lt;51,'鱼属性|FishAttribute'!A45=52,'鱼属性|FishAttribute'!A45&gt;57)),6,'鱼属性|FishAttribute'!C45)</f>
        <v>6</v>
      </c>
      <c r="AL149" s="39">
        <f>'鱼属性|FishAttribute'!F45</f>
        <v>650</v>
      </c>
      <c r="AM149" s="74">
        <f>'鱼属性|FishAttribute'!C45</f>
        <v>5</v>
      </c>
      <c r="AN149" s="42">
        <f>'鱼属性|FishAttribute'!CA45</f>
        <v>0</v>
      </c>
      <c r="AO149" s="42">
        <f>'鱼属性|FishAttribute'!CB45</f>
        <v>0</v>
      </c>
      <c r="AP149" s="42">
        <f>'鱼属性|FishAttribute'!CC45</f>
        <v>1</v>
      </c>
      <c r="AQ149" s="42">
        <f>'鱼属性|FishAttribute'!CD45</f>
        <v>1</v>
      </c>
      <c r="AR149" s="42">
        <f>'鱼属性|FishAttribute'!CF45</f>
        <v>0</v>
      </c>
      <c r="AS149" s="42">
        <f>'鱼属性|FishAttribute'!CG45</f>
        <v>1</v>
      </c>
      <c r="AT149" s="42">
        <f>'鱼属性|FishAttribute'!CE45</f>
        <v>1</v>
      </c>
    </row>
    <row r="150" hidden="1" spans="1:46">
      <c r="A150" s="69" t="str">
        <f t="shared" si="36"/>
        <v>1049</v>
      </c>
      <c r="B150" s="50" t="str">
        <f t="shared" si="51"/>
        <v>track_1049</v>
      </c>
      <c r="C150" s="46">
        <f t="shared" si="37"/>
        <v>5</v>
      </c>
      <c r="D150" s="46">
        <f t="shared" si="38"/>
        <v>0</v>
      </c>
      <c r="E150" s="46">
        <f t="shared" si="39"/>
        <v>4</v>
      </c>
      <c r="F150" s="46">
        <f t="shared" si="40"/>
        <v>2</v>
      </c>
      <c r="G150" s="46">
        <f t="shared" si="41"/>
        <v>5</v>
      </c>
      <c r="H150" s="46">
        <f t="shared" si="42"/>
        <v>4</v>
      </c>
      <c r="I150" s="46">
        <f t="shared" si="43"/>
        <v>1</v>
      </c>
      <c r="J150" s="42">
        <f t="shared" si="44"/>
        <v>1</v>
      </c>
      <c r="K150" s="42">
        <f t="shared" si="45"/>
        <v>1</v>
      </c>
      <c r="L150" s="42">
        <f t="shared" si="50"/>
        <v>0</v>
      </c>
      <c r="M150" s="42">
        <f t="shared" si="46"/>
        <v>0</v>
      </c>
      <c r="N150" s="42">
        <f t="shared" si="47"/>
        <v>0</v>
      </c>
      <c r="O150" s="42">
        <f t="shared" si="48"/>
        <v>0</v>
      </c>
      <c r="P150" s="42">
        <f t="shared" si="49"/>
        <v>0</v>
      </c>
      <c r="Q150" s="42" t="s">
        <v>845</v>
      </c>
      <c r="R150" s="42">
        <v>0</v>
      </c>
      <c r="S150" s="42">
        <v>0</v>
      </c>
      <c r="T150" s="42" t="s">
        <v>875</v>
      </c>
      <c r="U150" s="68" t="s">
        <v>900</v>
      </c>
      <c r="V150" s="68">
        <v>0</v>
      </c>
      <c r="W150" s="70" t="s">
        <v>910</v>
      </c>
      <c r="X150" s="71"/>
      <c r="Z150" s="71"/>
      <c r="AA150" s="71"/>
      <c r="AB150" s="71"/>
      <c r="AE150" s="71"/>
      <c r="AF150" s="71"/>
      <c r="AI150" s="39">
        <f>'鱼属性|FishAttribute'!A46</f>
        <v>40</v>
      </c>
      <c r="AJ150" s="73" t="str">
        <f>'鱼属性|FishAttribute'!B46</f>
        <v>aisha</v>
      </c>
      <c r="AK150" s="39">
        <f>IF(AND('鱼属性|FishAttribute'!C46=5,OR('鱼属性|FishAttribute'!A46&lt;51,'鱼属性|FishAttribute'!A46=52,'鱼属性|FishAttribute'!A46&gt;57)),6,'鱼属性|FishAttribute'!C46)</f>
        <v>6</v>
      </c>
      <c r="AL150" s="39">
        <f>'鱼属性|FishAttribute'!F46</f>
        <v>400</v>
      </c>
      <c r="AM150" s="74">
        <f>'鱼属性|FishAttribute'!C46</f>
        <v>6</v>
      </c>
      <c r="AN150" s="42">
        <f>'鱼属性|FishAttribute'!CA46</f>
        <v>1</v>
      </c>
      <c r="AO150" s="42">
        <f>'鱼属性|FishAttribute'!CB46</f>
        <v>0</v>
      </c>
      <c r="AP150" s="42">
        <f>'鱼属性|FishAttribute'!CC46</f>
        <v>0</v>
      </c>
      <c r="AQ150" s="42">
        <f>'鱼属性|FishAttribute'!CD46</f>
        <v>0</v>
      </c>
      <c r="AR150" s="42">
        <f>'鱼属性|FishAttribute'!CF46</f>
        <v>0</v>
      </c>
      <c r="AS150" s="42">
        <f>'鱼属性|FishAttribute'!CG46</f>
        <v>0</v>
      </c>
      <c r="AT150" s="42">
        <f>'鱼属性|FishAttribute'!CE46</f>
        <v>0</v>
      </c>
    </row>
    <row r="151" ht="16.5" hidden="1" customHeight="1" spans="1:46">
      <c r="A151" s="69" t="str">
        <f t="shared" si="36"/>
        <v>1050</v>
      </c>
      <c r="B151" s="50" t="str">
        <f t="shared" si="51"/>
        <v>track_1050</v>
      </c>
      <c r="C151" s="46">
        <f t="shared" si="37"/>
        <v>6</v>
      </c>
      <c r="D151" s="46">
        <f t="shared" si="38"/>
        <v>1</v>
      </c>
      <c r="E151" s="46">
        <f t="shared" si="39"/>
        <v>1</v>
      </c>
      <c r="F151" s="46">
        <f t="shared" si="40"/>
        <v>3</v>
      </c>
      <c r="G151" s="46">
        <f t="shared" si="41"/>
        <v>3</v>
      </c>
      <c r="H151" s="46">
        <f t="shared" si="42"/>
        <v>1</v>
      </c>
      <c r="I151" s="46">
        <f t="shared" si="43"/>
        <v>1</v>
      </c>
      <c r="J151" s="42">
        <f t="shared" si="44"/>
        <v>0</v>
      </c>
      <c r="K151" s="42">
        <f t="shared" si="45"/>
        <v>0</v>
      </c>
      <c r="L151" s="42">
        <f t="shared" si="50"/>
        <v>1</v>
      </c>
      <c r="M151" s="42">
        <f t="shared" si="46"/>
        <v>1</v>
      </c>
      <c r="N151" s="42">
        <f t="shared" si="47"/>
        <v>1</v>
      </c>
      <c r="O151" s="42">
        <f t="shared" si="48"/>
        <v>1</v>
      </c>
      <c r="P151" s="42">
        <f t="shared" si="49"/>
        <v>1</v>
      </c>
      <c r="Q151" s="42" t="s">
        <v>845</v>
      </c>
      <c r="R151" s="42">
        <v>0</v>
      </c>
      <c r="S151" s="42">
        <v>0</v>
      </c>
      <c r="T151" s="42">
        <v>0</v>
      </c>
      <c r="U151" s="68" t="s">
        <v>911</v>
      </c>
      <c r="V151" s="68">
        <v>0</v>
      </c>
      <c r="W151" s="70" t="s">
        <v>912</v>
      </c>
      <c r="X151" s="71"/>
      <c r="Z151" s="71"/>
      <c r="AA151" s="71"/>
      <c r="AB151" s="71"/>
      <c r="AE151" s="71"/>
      <c r="AF151" s="71"/>
      <c r="AI151" s="39">
        <f>'鱼属性|FishAttribute'!A47</f>
        <v>41</v>
      </c>
      <c r="AJ151" s="73" t="str">
        <f>'鱼属性|FishAttribute'!B47</f>
        <v>caishen</v>
      </c>
      <c r="AK151" s="39">
        <f>IF(AND('鱼属性|FishAttribute'!C47=5,OR('鱼属性|FishAttribute'!A47&lt;51,'鱼属性|FishAttribute'!A47=52,'鱼属性|FishAttribute'!A47&gt;57)),6,'鱼属性|FishAttribute'!C47)</f>
        <v>6</v>
      </c>
      <c r="AL151" s="39">
        <f>'鱼属性|FishAttribute'!F47</f>
        <v>800</v>
      </c>
      <c r="AM151" s="74">
        <f>'鱼属性|FishAttribute'!C47</f>
        <v>6</v>
      </c>
      <c r="AN151" s="42">
        <f>'鱼属性|FishAttribute'!CA47</f>
        <v>0</v>
      </c>
      <c r="AO151" s="42">
        <f>'鱼属性|FishAttribute'!CB47</f>
        <v>1</v>
      </c>
      <c r="AP151" s="42">
        <f>'鱼属性|FishAttribute'!CC47</f>
        <v>1</v>
      </c>
      <c r="AQ151" s="42">
        <f>'鱼属性|FishAttribute'!CD47</f>
        <v>0</v>
      </c>
      <c r="AR151" s="42">
        <f>'鱼属性|FishAttribute'!CF47</f>
        <v>0</v>
      </c>
      <c r="AS151" s="42">
        <f>'鱼属性|FishAttribute'!CG47</f>
        <v>0</v>
      </c>
      <c r="AT151" s="42">
        <f>'鱼属性|FishAttribute'!CE47</f>
        <v>0</v>
      </c>
    </row>
    <row r="152" hidden="1" spans="1:46">
      <c r="A152" s="69" t="str">
        <f t="shared" si="36"/>
        <v>1051</v>
      </c>
      <c r="B152" s="50" t="str">
        <f t="shared" si="51"/>
        <v>track_1051</v>
      </c>
      <c r="C152" s="46">
        <f t="shared" si="37"/>
        <v>6</v>
      </c>
      <c r="D152" s="46">
        <f t="shared" si="38"/>
        <v>1</v>
      </c>
      <c r="E152" s="46">
        <f t="shared" si="39"/>
        <v>2</v>
      </c>
      <c r="F152" s="46">
        <f t="shared" si="40"/>
        <v>1</v>
      </c>
      <c r="G152" s="46">
        <f t="shared" si="41"/>
        <v>4</v>
      </c>
      <c r="H152" s="46">
        <f t="shared" si="42"/>
        <v>3</v>
      </c>
      <c r="I152" s="46">
        <f t="shared" si="43"/>
        <v>1</v>
      </c>
      <c r="J152" s="42">
        <f t="shared" si="44"/>
        <v>0</v>
      </c>
      <c r="K152" s="42">
        <f t="shared" si="45"/>
        <v>0</v>
      </c>
      <c r="L152" s="42">
        <f t="shared" si="50"/>
        <v>1</v>
      </c>
      <c r="M152" s="42">
        <f t="shared" si="46"/>
        <v>1</v>
      </c>
      <c r="N152" s="42">
        <f t="shared" si="47"/>
        <v>1</v>
      </c>
      <c r="O152" s="42">
        <f t="shared" si="48"/>
        <v>1</v>
      </c>
      <c r="P152" s="42">
        <f t="shared" si="49"/>
        <v>1</v>
      </c>
      <c r="Q152" s="42" t="s">
        <v>845</v>
      </c>
      <c r="R152" s="42">
        <v>0</v>
      </c>
      <c r="S152" s="42">
        <v>0</v>
      </c>
      <c r="T152" s="42">
        <v>0</v>
      </c>
      <c r="U152" s="68" t="s">
        <v>911</v>
      </c>
      <c r="V152" s="68">
        <v>0</v>
      </c>
      <c r="W152" s="70" t="s">
        <v>913</v>
      </c>
      <c r="X152" s="71"/>
      <c r="Z152" s="71"/>
      <c r="AA152" s="71"/>
      <c r="AB152" s="71"/>
      <c r="AC152" s="47"/>
      <c r="AE152" s="71"/>
      <c r="AF152" s="71"/>
      <c r="AG152" s="47"/>
      <c r="AI152" s="39">
        <f>'鱼属性|FishAttribute'!A48</f>
        <v>42</v>
      </c>
      <c r="AJ152" s="73" t="str">
        <f>'鱼属性|FishAttribute'!B48</f>
        <v>longjing</v>
      </c>
      <c r="AK152" s="39">
        <f>IF(AND('鱼属性|FishAttribute'!C48=5,OR('鱼属性|FishAttribute'!A48&lt;51,'鱼属性|FishAttribute'!A48=52,'鱼属性|FishAttribute'!A48&gt;57)),6,'鱼属性|FishAttribute'!C48)</f>
        <v>6</v>
      </c>
      <c r="AL152" s="39">
        <f>'鱼属性|FishAttribute'!F48</f>
        <v>700</v>
      </c>
      <c r="AM152" s="74">
        <f>'鱼属性|FishAttribute'!C48</f>
        <v>6</v>
      </c>
      <c r="AN152" s="42">
        <f>'鱼属性|FishAttribute'!CA48</f>
        <v>0</v>
      </c>
      <c r="AO152" s="42">
        <f>'鱼属性|FishAttribute'!CB48</f>
        <v>0</v>
      </c>
      <c r="AP152" s="42">
        <f>'鱼属性|FishAttribute'!CC48</f>
        <v>1</v>
      </c>
      <c r="AQ152" s="42">
        <f>'鱼属性|FishAttribute'!CD48</f>
        <v>1</v>
      </c>
      <c r="AR152" s="42">
        <f>'鱼属性|FishAttribute'!CF48</f>
        <v>0</v>
      </c>
      <c r="AS152" s="42">
        <f>'鱼属性|FishAttribute'!CG48</f>
        <v>0</v>
      </c>
      <c r="AT152" s="42">
        <f>'鱼属性|FishAttribute'!CE48</f>
        <v>1</v>
      </c>
    </row>
    <row r="153" hidden="1" spans="1:46">
      <c r="A153" s="69" t="str">
        <f t="shared" si="36"/>
        <v>1052</v>
      </c>
      <c r="B153" s="50" t="str">
        <f t="shared" si="51"/>
        <v>track_1052</v>
      </c>
      <c r="C153" s="46">
        <f t="shared" si="37"/>
        <v>6</v>
      </c>
      <c r="D153" s="46">
        <f t="shared" si="38"/>
        <v>1</v>
      </c>
      <c r="E153" s="46">
        <f t="shared" si="39"/>
        <v>2</v>
      </c>
      <c r="F153" s="46">
        <f t="shared" si="40"/>
        <v>4</v>
      </c>
      <c r="G153" s="46">
        <f t="shared" si="41"/>
        <v>1</v>
      </c>
      <c r="H153" s="46">
        <f t="shared" si="42"/>
        <v>4</v>
      </c>
      <c r="I153" s="46">
        <f t="shared" si="43"/>
        <v>1</v>
      </c>
      <c r="J153" s="42">
        <f t="shared" si="44"/>
        <v>0</v>
      </c>
      <c r="K153" s="42">
        <f t="shared" si="45"/>
        <v>0</v>
      </c>
      <c r="L153" s="42">
        <f t="shared" si="50"/>
        <v>1</v>
      </c>
      <c r="M153" s="42">
        <f t="shared" si="46"/>
        <v>1</v>
      </c>
      <c r="N153" s="42">
        <f t="shared" si="47"/>
        <v>1</v>
      </c>
      <c r="O153" s="42">
        <f t="shared" si="48"/>
        <v>1</v>
      </c>
      <c r="P153" s="42">
        <f t="shared" si="49"/>
        <v>1</v>
      </c>
      <c r="Q153" s="42" t="s">
        <v>845</v>
      </c>
      <c r="R153" s="42">
        <v>0</v>
      </c>
      <c r="S153" s="42">
        <v>0</v>
      </c>
      <c r="T153" s="42">
        <v>0</v>
      </c>
      <c r="U153" s="68" t="s">
        <v>911</v>
      </c>
      <c r="V153" s="68">
        <v>0</v>
      </c>
      <c r="W153" s="70" t="s">
        <v>914</v>
      </c>
      <c r="X153" s="71"/>
      <c r="Z153" s="71"/>
      <c r="AA153" s="71"/>
      <c r="AB153" s="71"/>
      <c r="AC153" s="47"/>
      <c r="AE153" s="71"/>
      <c r="AF153" s="71"/>
      <c r="AG153" s="47"/>
      <c r="AI153" s="39">
        <f>'鱼属性|FishAttribute'!A49</f>
        <v>43</v>
      </c>
      <c r="AJ153" s="73" t="str">
        <f>'鱼属性|FishAttribute'!B49</f>
        <v>jinchan</v>
      </c>
      <c r="AK153" s="39">
        <f>IF(AND('鱼属性|FishAttribute'!C49=5,OR('鱼属性|FishAttribute'!A49&lt;51,'鱼属性|FishAttribute'!A49=52,'鱼属性|FishAttribute'!A49&gt;57)),6,'鱼属性|FishAttribute'!C49)</f>
        <v>6</v>
      </c>
      <c r="AL153" s="39">
        <f>'鱼属性|FishAttribute'!F49</f>
        <v>1000</v>
      </c>
      <c r="AM153" s="74">
        <f>'鱼属性|FishAttribute'!C49</f>
        <v>6</v>
      </c>
      <c r="AN153" s="42">
        <f>'鱼属性|FishAttribute'!CA49</f>
        <v>0</v>
      </c>
      <c r="AO153" s="42">
        <f>'鱼属性|FishAttribute'!CB49</f>
        <v>0</v>
      </c>
      <c r="AP153" s="42">
        <f>'鱼属性|FishAttribute'!CC49</f>
        <v>1</v>
      </c>
      <c r="AQ153" s="42">
        <f>'鱼属性|FishAttribute'!CD49</f>
        <v>1</v>
      </c>
      <c r="AR153" s="42">
        <f>'鱼属性|FishAttribute'!CF49</f>
        <v>0</v>
      </c>
      <c r="AS153" s="42">
        <f>'鱼属性|FishAttribute'!CG49</f>
        <v>1</v>
      </c>
      <c r="AT153" s="42">
        <f>'鱼属性|FishAttribute'!CE49</f>
        <v>1</v>
      </c>
    </row>
    <row r="154" hidden="1" spans="1:46">
      <c r="A154" s="69" t="str">
        <f t="shared" si="36"/>
        <v>1053</v>
      </c>
      <c r="B154" s="50" t="str">
        <f t="shared" si="51"/>
        <v>track_1053</v>
      </c>
      <c r="C154" s="46">
        <f t="shared" si="37"/>
        <v>6</v>
      </c>
      <c r="D154" s="46">
        <f t="shared" si="38"/>
        <v>1</v>
      </c>
      <c r="E154" s="46">
        <f t="shared" si="39"/>
        <v>3</v>
      </c>
      <c r="F154" s="46">
        <f t="shared" si="40"/>
        <v>1</v>
      </c>
      <c r="G154" s="46">
        <f t="shared" si="41"/>
        <v>4</v>
      </c>
      <c r="H154" s="46">
        <f t="shared" si="42"/>
        <v>2</v>
      </c>
      <c r="I154" s="46">
        <f t="shared" si="43"/>
        <v>1</v>
      </c>
      <c r="J154" s="42">
        <f t="shared" si="44"/>
        <v>0</v>
      </c>
      <c r="K154" s="42">
        <f t="shared" si="45"/>
        <v>0</v>
      </c>
      <c r="L154" s="42">
        <f t="shared" si="50"/>
        <v>1</v>
      </c>
      <c r="M154" s="42">
        <f t="shared" si="46"/>
        <v>1</v>
      </c>
      <c r="N154" s="42">
        <f t="shared" si="47"/>
        <v>1</v>
      </c>
      <c r="O154" s="42">
        <f t="shared" si="48"/>
        <v>1</v>
      </c>
      <c r="P154" s="42">
        <f t="shared" si="49"/>
        <v>1</v>
      </c>
      <c r="Q154" s="42" t="s">
        <v>845</v>
      </c>
      <c r="R154" s="42">
        <v>0</v>
      </c>
      <c r="S154" s="42">
        <v>0</v>
      </c>
      <c r="T154" s="42">
        <v>0</v>
      </c>
      <c r="U154" s="68" t="s">
        <v>911</v>
      </c>
      <c r="V154" s="68">
        <v>0</v>
      </c>
      <c r="W154" s="70" t="s">
        <v>915</v>
      </c>
      <c r="X154" s="71"/>
      <c r="Z154" s="71"/>
      <c r="AA154" s="71"/>
      <c r="AB154" s="71"/>
      <c r="AC154" s="47"/>
      <c r="AE154" s="71"/>
      <c r="AF154" s="71"/>
      <c r="AG154" s="47"/>
      <c r="AI154" s="39">
        <f>'鱼属性|FishAttribute'!A50</f>
        <v>61</v>
      </c>
      <c r="AJ154" s="73" t="str">
        <f>'鱼属性|FishAttribute'!B50</f>
        <v>shihunsha</v>
      </c>
      <c r="AK154" s="39">
        <f>IF(AND('鱼属性|FishAttribute'!C50=5,OR('鱼属性|FishAttribute'!A50&lt;51,'鱼属性|FishAttribute'!A50=52,'鱼属性|FishAttribute'!A50&gt;57)),6,'鱼属性|FishAttribute'!C50)</f>
        <v>6</v>
      </c>
      <c r="AL154" s="39">
        <f>'鱼属性|FishAttribute'!F50</f>
        <v>250</v>
      </c>
      <c r="AM154" s="74">
        <f>'鱼属性|FishAttribute'!C50</f>
        <v>6</v>
      </c>
      <c r="AN154" s="42">
        <f>'鱼属性|FishAttribute'!CA50</f>
        <v>0</v>
      </c>
      <c r="AO154" s="42">
        <f>'鱼属性|FishAttribute'!CB50</f>
        <v>1</v>
      </c>
      <c r="AP154" s="42">
        <f>'鱼属性|FishAttribute'!CC50</f>
        <v>0</v>
      </c>
      <c r="AQ154" s="42">
        <f>'鱼属性|FishAttribute'!CD50</f>
        <v>1</v>
      </c>
      <c r="AR154" s="42">
        <f>'鱼属性|FishAttribute'!CF50</f>
        <v>0</v>
      </c>
      <c r="AS154" s="42">
        <f>'鱼属性|FishAttribute'!CG50</f>
        <v>1</v>
      </c>
      <c r="AT154" s="42">
        <f>'鱼属性|FishAttribute'!CE50</f>
        <v>1</v>
      </c>
    </row>
    <row r="155" hidden="1" spans="1:46">
      <c r="A155" s="69" t="str">
        <f t="shared" si="36"/>
        <v>1054</v>
      </c>
      <c r="B155" s="50" t="str">
        <f t="shared" si="51"/>
        <v>track_1054</v>
      </c>
      <c r="C155" s="46">
        <f t="shared" si="37"/>
        <v>6</v>
      </c>
      <c r="D155" s="46">
        <f t="shared" si="38"/>
        <v>1</v>
      </c>
      <c r="E155" s="46">
        <f t="shared" si="39"/>
        <v>3</v>
      </c>
      <c r="F155" s="46">
        <f t="shared" si="40"/>
        <v>4</v>
      </c>
      <c r="G155" s="46">
        <f t="shared" si="41"/>
        <v>1</v>
      </c>
      <c r="H155" s="46">
        <f t="shared" si="42"/>
        <v>7</v>
      </c>
      <c r="I155" s="46">
        <f t="shared" si="43"/>
        <v>1</v>
      </c>
      <c r="J155" s="42">
        <f t="shared" si="44"/>
        <v>0</v>
      </c>
      <c r="K155" s="42">
        <f t="shared" si="45"/>
        <v>0</v>
      </c>
      <c r="L155" s="42">
        <f t="shared" si="50"/>
        <v>1</v>
      </c>
      <c r="M155" s="42">
        <f t="shared" si="46"/>
        <v>1</v>
      </c>
      <c r="N155" s="42">
        <f t="shared" si="47"/>
        <v>1</v>
      </c>
      <c r="O155" s="42">
        <f t="shared" si="48"/>
        <v>1</v>
      </c>
      <c r="P155" s="42">
        <f t="shared" si="49"/>
        <v>1</v>
      </c>
      <c r="Q155" s="42" t="s">
        <v>845</v>
      </c>
      <c r="R155" s="42">
        <v>0</v>
      </c>
      <c r="S155" s="42">
        <v>0</v>
      </c>
      <c r="T155" s="42">
        <v>0</v>
      </c>
      <c r="U155" s="68" t="s">
        <v>911</v>
      </c>
      <c r="V155" s="68">
        <v>0</v>
      </c>
      <c r="W155" s="70" t="s">
        <v>916</v>
      </c>
      <c r="X155" s="71"/>
      <c r="Z155" s="71"/>
      <c r="AA155" s="71"/>
      <c r="AB155" s="71"/>
      <c r="AC155" s="47"/>
      <c r="AE155" s="71"/>
      <c r="AF155" s="71"/>
      <c r="AG155" s="47"/>
      <c r="AI155" s="39">
        <f>'鱼属性|FishAttribute'!A51</f>
        <v>62</v>
      </c>
      <c r="AJ155" s="73" t="str">
        <f>'鱼属性|FishAttribute'!B51</f>
        <v>kedaya</v>
      </c>
      <c r="AK155" s="39">
        <f>IF(AND('鱼属性|FishAttribute'!C51=5,OR('鱼属性|FishAttribute'!A51&lt;51,'鱼属性|FishAttribute'!A51=52,'鱼属性|FishAttribute'!A51&gt;57)),6,'鱼属性|FishAttribute'!C51)</f>
        <v>6</v>
      </c>
      <c r="AL155" s="39">
        <f>'鱼属性|FishAttribute'!F51</f>
        <v>1950</v>
      </c>
      <c r="AM155" s="74">
        <f>'鱼属性|FishAttribute'!C51</f>
        <v>6</v>
      </c>
      <c r="AN155" s="42">
        <f>'鱼属性|FishAttribute'!CA51</f>
        <v>0</v>
      </c>
      <c r="AO155" s="42">
        <f>'鱼属性|FishAttribute'!CB51</f>
        <v>0</v>
      </c>
      <c r="AP155" s="42">
        <f>'鱼属性|FishAttribute'!CC51</f>
        <v>0</v>
      </c>
      <c r="AQ155" s="42">
        <f>'鱼属性|FishAttribute'!CD51</f>
        <v>0</v>
      </c>
      <c r="AR155" s="42">
        <f>'鱼属性|FishAttribute'!CF51</f>
        <v>0</v>
      </c>
      <c r="AS155" s="42">
        <f>'鱼属性|FishAttribute'!CG51</f>
        <v>0</v>
      </c>
      <c r="AT155" s="42">
        <f>'鱼属性|FishAttribute'!CE51</f>
        <v>0</v>
      </c>
    </row>
    <row r="156" hidden="1" spans="1:46">
      <c r="A156" s="69" t="str">
        <f t="shared" si="36"/>
        <v>1055</v>
      </c>
      <c r="B156" s="50" t="str">
        <f t="shared" si="51"/>
        <v>track_1055</v>
      </c>
      <c r="C156" s="46">
        <f t="shared" si="37"/>
        <v>6</v>
      </c>
      <c r="D156" s="46">
        <f t="shared" si="38"/>
        <v>1</v>
      </c>
      <c r="E156" s="46">
        <f t="shared" si="39"/>
        <v>3</v>
      </c>
      <c r="F156" s="46">
        <f t="shared" si="40"/>
        <v>4</v>
      </c>
      <c r="G156" s="46">
        <f t="shared" si="41"/>
        <v>1</v>
      </c>
      <c r="H156" s="46">
        <f t="shared" si="42"/>
        <v>8</v>
      </c>
      <c r="I156" s="46">
        <f t="shared" si="43"/>
        <v>1</v>
      </c>
      <c r="J156" s="42">
        <f t="shared" si="44"/>
        <v>0</v>
      </c>
      <c r="K156" s="42">
        <f t="shared" si="45"/>
        <v>0</v>
      </c>
      <c r="L156" s="42">
        <f t="shared" si="50"/>
        <v>1</v>
      </c>
      <c r="M156" s="42">
        <f t="shared" si="46"/>
        <v>1</v>
      </c>
      <c r="N156" s="42">
        <f t="shared" si="47"/>
        <v>1</v>
      </c>
      <c r="O156" s="42">
        <f t="shared" si="48"/>
        <v>1</v>
      </c>
      <c r="P156" s="42">
        <f t="shared" si="49"/>
        <v>1</v>
      </c>
      <c r="Q156" s="42" t="s">
        <v>845</v>
      </c>
      <c r="R156" s="42">
        <v>0</v>
      </c>
      <c r="S156" s="42">
        <v>0</v>
      </c>
      <c r="T156" s="42">
        <v>0</v>
      </c>
      <c r="U156" s="68" t="s">
        <v>911</v>
      </c>
      <c r="V156" s="68">
        <v>0</v>
      </c>
      <c r="W156" s="70" t="s">
        <v>917</v>
      </c>
      <c r="X156" s="71"/>
      <c r="Z156" s="71"/>
      <c r="AA156" s="71"/>
      <c r="AB156" s="71"/>
      <c r="AC156" s="47"/>
      <c r="AE156" s="71"/>
      <c r="AF156" s="71"/>
      <c r="AG156" s="47"/>
      <c r="AI156" s="39">
        <f>'鱼属性|FishAttribute'!A52</f>
        <v>63</v>
      </c>
      <c r="AJ156" s="73" t="str">
        <f>'鱼属性|FishAttribute'!B52</f>
        <v>shuimuboss</v>
      </c>
      <c r="AK156" s="39">
        <f>IF(AND('鱼属性|FishAttribute'!C52=5,OR('鱼属性|FishAttribute'!A52&lt;51,'鱼属性|FishAttribute'!A52=52,'鱼属性|FishAttribute'!A52&gt;57)),6,'鱼属性|FishAttribute'!C52)</f>
        <v>6</v>
      </c>
      <c r="AL156" s="39">
        <f>'鱼属性|FishAttribute'!F52</f>
        <v>575</v>
      </c>
      <c r="AM156" s="74">
        <f>'鱼属性|FishAttribute'!C52</f>
        <v>6</v>
      </c>
      <c r="AN156" s="42">
        <f>'鱼属性|FishAttribute'!CA52</f>
        <v>0</v>
      </c>
      <c r="AO156" s="42">
        <f>'鱼属性|FishAttribute'!CB52</f>
        <v>1</v>
      </c>
      <c r="AP156" s="42">
        <f>'鱼属性|FishAttribute'!CC52</f>
        <v>0</v>
      </c>
      <c r="AQ156" s="42">
        <f>'鱼属性|FishAttribute'!CD52</f>
        <v>0</v>
      </c>
      <c r="AR156" s="42">
        <f>'鱼属性|FishAttribute'!CF52</f>
        <v>1</v>
      </c>
      <c r="AS156" s="42">
        <f>'鱼属性|FishAttribute'!CG52</f>
        <v>0</v>
      </c>
      <c r="AT156" s="42">
        <f>'鱼属性|FishAttribute'!CE52</f>
        <v>0</v>
      </c>
    </row>
    <row r="157" hidden="1" spans="1:46">
      <c r="A157" s="69" t="str">
        <f t="shared" si="36"/>
        <v>1056</v>
      </c>
      <c r="B157" s="50" t="str">
        <f t="shared" si="51"/>
        <v>track_1056</v>
      </c>
      <c r="C157" s="46">
        <f t="shared" si="37"/>
        <v>6</v>
      </c>
      <c r="D157" s="46">
        <f t="shared" si="38"/>
        <v>1</v>
      </c>
      <c r="E157" s="46">
        <f t="shared" si="39"/>
        <v>3</v>
      </c>
      <c r="F157" s="46">
        <f t="shared" si="40"/>
        <v>4</v>
      </c>
      <c r="G157" s="46">
        <f t="shared" si="41"/>
        <v>3</v>
      </c>
      <c r="H157" s="46">
        <f t="shared" si="42"/>
        <v>5</v>
      </c>
      <c r="I157" s="46">
        <f t="shared" si="43"/>
        <v>1</v>
      </c>
      <c r="J157" s="42">
        <f t="shared" si="44"/>
        <v>0</v>
      </c>
      <c r="K157" s="42">
        <f t="shared" si="45"/>
        <v>0</v>
      </c>
      <c r="L157" s="42">
        <f t="shared" si="50"/>
        <v>1</v>
      </c>
      <c r="M157" s="42">
        <f t="shared" si="46"/>
        <v>1</v>
      </c>
      <c r="N157" s="42">
        <f t="shared" si="47"/>
        <v>1</v>
      </c>
      <c r="O157" s="42">
        <f t="shared" si="48"/>
        <v>1</v>
      </c>
      <c r="P157" s="42">
        <f t="shared" si="49"/>
        <v>1</v>
      </c>
      <c r="Q157" s="42" t="s">
        <v>845</v>
      </c>
      <c r="R157" s="42">
        <v>0</v>
      </c>
      <c r="S157" s="42">
        <v>0</v>
      </c>
      <c r="T157" s="42">
        <v>0</v>
      </c>
      <c r="U157" s="68" t="s">
        <v>911</v>
      </c>
      <c r="V157" s="68">
        <v>0</v>
      </c>
      <c r="W157" s="70" t="s">
        <v>918</v>
      </c>
      <c r="X157" s="71"/>
      <c r="Z157" s="71"/>
      <c r="AA157" s="71"/>
      <c r="AB157" s="71"/>
      <c r="AC157" s="47"/>
      <c r="AE157" s="71"/>
      <c r="AF157" s="71"/>
      <c r="AG157" s="47"/>
      <c r="AI157" s="39">
        <f>'鱼属性|FishAttribute'!A53</f>
        <v>44</v>
      </c>
      <c r="AJ157" s="73" t="str">
        <f>'鱼属性|FishAttribute'!B53</f>
        <v>leishenchui</v>
      </c>
      <c r="AK157" s="39">
        <f>IF(AND('鱼属性|FishAttribute'!C53=5,OR('鱼属性|FishAttribute'!A53&lt;51,'鱼属性|FishAttribute'!A53=52,'鱼属性|FishAttribute'!A53&gt;57)),6,'鱼属性|FishAttribute'!C53)</f>
        <v>6</v>
      </c>
      <c r="AL157" s="39">
        <f>'鱼属性|FishAttribute'!F53</f>
        <v>200</v>
      </c>
      <c r="AM157" s="74">
        <f>'鱼属性|FishAttribute'!C53</f>
        <v>5</v>
      </c>
      <c r="AN157" s="42">
        <f>'鱼属性|FishAttribute'!CA53</f>
        <v>1</v>
      </c>
      <c r="AO157" s="42">
        <f>'鱼属性|FishAttribute'!CB53</f>
        <v>1</v>
      </c>
      <c r="AP157" s="42">
        <f>'鱼属性|FishAttribute'!CC53</f>
        <v>1</v>
      </c>
      <c r="AQ157" s="42">
        <f>'鱼属性|FishAttribute'!CD53</f>
        <v>0</v>
      </c>
      <c r="AR157" s="42">
        <f>'鱼属性|FishAttribute'!CF53</f>
        <v>0</v>
      </c>
      <c r="AS157" s="42">
        <f>'鱼属性|FishAttribute'!CG53</f>
        <v>0</v>
      </c>
      <c r="AT157" s="42">
        <f>'鱼属性|FishAttribute'!CE53</f>
        <v>0</v>
      </c>
    </row>
    <row r="158" hidden="1" spans="1:46">
      <c r="A158" s="69" t="str">
        <f t="shared" si="36"/>
        <v>1057</v>
      </c>
      <c r="B158" s="50" t="str">
        <f t="shared" si="51"/>
        <v>track_1057</v>
      </c>
      <c r="C158" s="46">
        <f t="shared" si="37"/>
        <v>6</v>
      </c>
      <c r="D158" s="46">
        <f t="shared" si="38"/>
        <v>1</v>
      </c>
      <c r="E158" s="46">
        <f t="shared" si="39"/>
        <v>4</v>
      </c>
      <c r="F158" s="46">
        <f t="shared" si="40"/>
        <v>2</v>
      </c>
      <c r="G158" s="46">
        <f t="shared" si="41"/>
        <v>3</v>
      </c>
      <c r="H158" s="46">
        <f t="shared" si="42"/>
        <v>6</v>
      </c>
      <c r="I158" s="46">
        <f t="shared" si="43"/>
        <v>1</v>
      </c>
      <c r="J158" s="42">
        <f t="shared" si="44"/>
        <v>0</v>
      </c>
      <c r="K158" s="42">
        <f t="shared" si="45"/>
        <v>0</v>
      </c>
      <c r="L158" s="42">
        <f t="shared" si="50"/>
        <v>1</v>
      </c>
      <c r="M158" s="42">
        <f t="shared" si="46"/>
        <v>1</v>
      </c>
      <c r="N158" s="42">
        <f t="shared" si="47"/>
        <v>1</v>
      </c>
      <c r="O158" s="42">
        <f t="shared" si="48"/>
        <v>1</v>
      </c>
      <c r="P158" s="42">
        <f t="shared" si="49"/>
        <v>1</v>
      </c>
      <c r="Q158" s="42" t="s">
        <v>845</v>
      </c>
      <c r="R158" s="42">
        <v>0</v>
      </c>
      <c r="S158" s="42">
        <v>0</v>
      </c>
      <c r="T158" s="42">
        <v>0</v>
      </c>
      <c r="U158" s="68" t="s">
        <v>911</v>
      </c>
      <c r="V158" s="68">
        <v>0</v>
      </c>
      <c r="W158" s="70" t="s">
        <v>919</v>
      </c>
      <c r="X158" s="71"/>
      <c r="Z158" s="71"/>
      <c r="AA158" s="71"/>
      <c r="AB158" s="71"/>
      <c r="AC158" s="47"/>
      <c r="AE158" s="71"/>
      <c r="AF158" s="71"/>
      <c r="AG158" s="47"/>
      <c r="AI158" s="39">
        <f>'鱼属性|FishAttribute'!A54</f>
        <v>45</v>
      </c>
      <c r="AJ158" s="73" t="str">
        <f>'鱼属性|FishAttribute'!B54</f>
        <v>aishaskill</v>
      </c>
      <c r="AK158" s="39">
        <f>IF(AND('鱼属性|FishAttribute'!C54=5,OR('鱼属性|FishAttribute'!A54&lt;51,'鱼属性|FishAttribute'!A54=52,'鱼属性|FishAttribute'!A54&gt;57)),6,'鱼属性|FishAttribute'!C54)</f>
        <v>6</v>
      </c>
      <c r="AL158" s="39">
        <f>'鱼属性|FishAttribute'!F54</f>
        <v>200</v>
      </c>
      <c r="AM158" s="74">
        <f>'鱼属性|FishAttribute'!C54</f>
        <v>5</v>
      </c>
      <c r="AN158" s="42">
        <f>'鱼属性|FishAttribute'!CA54</f>
        <v>0</v>
      </c>
      <c r="AO158" s="42">
        <f>'鱼属性|FishAttribute'!CB54</f>
        <v>0</v>
      </c>
      <c r="AP158" s="42">
        <f>'鱼属性|FishAttribute'!CC54</f>
        <v>0</v>
      </c>
      <c r="AQ158" s="42">
        <f>'鱼属性|FishAttribute'!CD54</f>
        <v>0</v>
      </c>
      <c r="AR158" s="42">
        <f>'鱼属性|FishAttribute'!CF54</f>
        <v>0</v>
      </c>
      <c r="AS158" s="42">
        <f>'鱼属性|FishAttribute'!CG54</f>
        <v>0</v>
      </c>
      <c r="AT158" s="42">
        <f>'鱼属性|FishAttribute'!CE54</f>
        <v>0</v>
      </c>
    </row>
    <row r="159" ht="78" hidden="1" spans="1:46">
      <c r="A159" s="69" t="str">
        <f t="shared" si="36"/>
        <v>1058</v>
      </c>
      <c r="B159" s="50" t="str">
        <f t="shared" si="51"/>
        <v>track_1058</v>
      </c>
      <c r="C159" s="46">
        <f t="shared" si="37"/>
        <v>7</v>
      </c>
      <c r="D159" s="46">
        <f t="shared" si="38"/>
        <v>1</v>
      </c>
      <c r="E159" s="46">
        <f t="shared" si="39"/>
        <v>1</v>
      </c>
      <c r="F159" s="46">
        <f t="shared" si="40"/>
        <v>4</v>
      </c>
      <c r="G159" s="46">
        <f t="shared" si="41"/>
        <v>1</v>
      </c>
      <c r="H159" s="46">
        <f t="shared" si="42"/>
        <v>5</v>
      </c>
      <c r="I159" s="46">
        <f t="shared" si="43"/>
        <v>1</v>
      </c>
      <c r="J159" s="42">
        <f t="shared" si="44"/>
        <v>1</v>
      </c>
      <c r="K159" s="42">
        <f t="shared" si="45"/>
        <v>1</v>
      </c>
      <c r="L159" s="42">
        <f t="shared" si="50"/>
        <v>1</v>
      </c>
      <c r="M159" s="42">
        <f t="shared" si="46"/>
        <v>1</v>
      </c>
      <c r="N159" s="42">
        <f t="shared" si="47"/>
        <v>1</v>
      </c>
      <c r="O159" s="42">
        <f t="shared" si="48"/>
        <v>1</v>
      </c>
      <c r="P159" s="42">
        <f t="shared" si="49"/>
        <v>1</v>
      </c>
      <c r="Q159" s="42" t="s">
        <v>845</v>
      </c>
      <c r="R159" s="42">
        <v>0</v>
      </c>
      <c r="S159" s="42">
        <v>0</v>
      </c>
      <c r="T159" s="42">
        <v>0</v>
      </c>
      <c r="U159" s="68" t="s">
        <v>920</v>
      </c>
      <c r="V159" s="68">
        <v>0</v>
      </c>
      <c r="W159" s="70" t="s">
        <v>921</v>
      </c>
      <c r="X159" s="71"/>
      <c r="Z159" s="71" t="s">
        <v>922</v>
      </c>
      <c r="AA159" s="71"/>
      <c r="AB159" s="71"/>
      <c r="AC159" s="47"/>
      <c r="AE159" s="71"/>
      <c r="AF159" s="71"/>
      <c r="AG159" s="47"/>
      <c r="AI159" s="39">
        <f>'鱼属性|FishAttribute'!A55</f>
        <v>46</v>
      </c>
      <c r="AJ159" s="73" t="str">
        <f>'鱼属性|FishAttribute'!B55</f>
        <v>jubaopen</v>
      </c>
      <c r="AK159" s="39">
        <f>IF(AND('鱼属性|FishAttribute'!C55=5,OR('鱼属性|FishAttribute'!A55&lt;51,'鱼属性|FishAttribute'!A55=52,'鱼属性|FishAttribute'!A55&gt;57)),6,'鱼属性|FishAttribute'!C55)</f>
        <v>6</v>
      </c>
      <c r="AL159" s="39">
        <f>'鱼属性|FishAttribute'!F55</f>
        <v>300</v>
      </c>
      <c r="AM159" s="74">
        <f>'鱼属性|FishAttribute'!C55</f>
        <v>5</v>
      </c>
      <c r="AN159" s="42">
        <f>'鱼属性|FishAttribute'!CA55</f>
        <v>0</v>
      </c>
      <c r="AO159" s="42">
        <f>'鱼属性|FishAttribute'!CB55</f>
        <v>0</v>
      </c>
      <c r="AP159" s="42">
        <f>'鱼属性|FishAttribute'!CC55</f>
        <v>1</v>
      </c>
      <c r="AQ159" s="42">
        <f>'鱼属性|FishAttribute'!CD55</f>
        <v>1</v>
      </c>
      <c r="AR159" s="42">
        <f>'鱼属性|FishAttribute'!CF55</f>
        <v>0</v>
      </c>
      <c r="AS159" s="42">
        <f>'鱼属性|FishAttribute'!CG55</f>
        <v>1</v>
      </c>
      <c r="AT159" s="42">
        <f>'鱼属性|FishAttribute'!CE55</f>
        <v>1</v>
      </c>
    </row>
    <row r="160" hidden="1" spans="1:46">
      <c r="A160" s="69" t="str">
        <f t="shared" si="36"/>
        <v>1059</v>
      </c>
      <c r="B160" s="50" t="str">
        <f t="shared" si="51"/>
        <v>track_1059</v>
      </c>
      <c r="C160" s="46">
        <f t="shared" si="37"/>
        <v>7</v>
      </c>
      <c r="D160" s="46">
        <f t="shared" si="38"/>
        <v>1</v>
      </c>
      <c r="E160" s="46">
        <f t="shared" si="39"/>
        <v>2</v>
      </c>
      <c r="F160" s="46">
        <f t="shared" si="40"/>
        <v>1</v>
      </c>
      <c r="G160" s="46">
        <f t="shared" si="41"/>
        <v>1</v>
      </c>
      <c r="H160" s="46">
        <f t="shared" si="42"/>
        <v>6</v>
      </c>
      <c r="I160" s="46">
        <f t="shared" si="43"/>
        <v>1</v>
      </c>
      <c r="J160" s="42">
        <f t="shared" si="44"/>
        <v>1</v>
      </c>
      <c r="K160" s="42">
        <f t="shared" si="45"/>
        <v>1</v>
      </c>
      <c r="L160" s="42">
        <f t="shared" si="50"/>
        <v>1</v>
      </c>
      <c r="M160" s="42">
        <f t="shared" si="46"/>
        <v>1</v>
      </c>
      <c r="N160" s="42">
        <f t="shared" si="47"/>
        <v>1</v>
      </c>
      <c r="O160" s="42">
        <f t="shared" si="48"/>
        <v>1</v>
      </c>
      <c r="P160" s="42">
        <f t="shared" si="49"/>
        <v>1</v>
      </c>
      <c r="Q160" s="42" t="s">
        <v>845</v>
      </c>
      <c r="R160" s="42">
        <v>0</v>
      </c>
      <c r="S160" s="42">
        <v>0</v>
      </c>
      <c r="T160" s="42">
        <v>0</v>
      </c>
      <c r="U160" s="68" t="s">
        <v>920</v>
      </c>
      <c r="V160" s="68">
        <v>0</v>
      </c>
      <c r="W160" s="70" t="s">
        <v>923</v>
      </c>
      <c r="X160" s="71"/>
      <c r="Z160" s="71"/>
      <c r="AA160" s="71"/>
      <c r="AB160" s="71"/>
      <c r="AC160" s="47"/>
      <c r="AE160" s="71"/>
      <c r="AF160" s="71"/>
      <c r="AG160" s="47"/>
      <c r="AI160" s="39">
        <f>'鱼属性|FishAttribute'!A56</f>
        <v>47</v>
      </c>
      <c r="AJ160" s="73" t="str">
        <f>'鱼属性|FishAttribute'!B56</f>
        <v>piaoliuping</v>
      </c>
      <c r="AK160" s="39">
        <f>IF(AND('鱼属性|FishAttribute'!C56=5,OR('鱼属性|FishAttribute'!A56&lt;51,'鱼属性|FishAttribute'!A56=52,'鱼属性|FishAttribute'!A56&gt;57)),6,'鱼属性|FishAttribute'!C56)</f>
        <v>6</v>
      </c>
      <c r="AL160" s="39">
        <f>'鱼属性|FishAttribute'!F56</f>
        <v>300</v>
      </c>
      <c r="AM160" s="74">
        <f>'鱼属性|FishAttribute'!C56</f>
        <v>5</v>
      </c>
      <c r="AN160" s="42">
        <f>'鱼属性|FishAttribute'!CA56</f>
        <v>0</v>
      </c>
      <c r="AO160" s="42">
        <f>'鱼属性|FishAttribute'!CB56</f>
        <v>0</v>
      </c>
      <c r="AP160" s="42">
        <f>'鱼属性|FishAttribute'!CC56</f>
        <v>0</v>
      </c>
      <c r="AQ160" s="42">
        <f>'鱼属性|FishAttribute'!CD56</f>
        <v>0</v>
      </c>
      <c r="AR160" s="42">
        <f>'鱼属性|FishAttribute'!CF56</f>
        <v>0</v>
      </c>
      <c r="AS160" s="42">
        <f>'鱼属性|FishAttribute'!CG56</f>
        <v>0</v>
      </c>
      <c r="AT160" s="42">
        <f>'鱼属性|FishAttribute'!CE56</f>
        <v>0</v>
      </c>
    </row>
    <row r="161" ht="16.5" hidden="1" customHeight="1" spans="1:46">
      <c r="A161" s="69" t="str">
        <f t="shared" si="36"/>
        <v>1060</v>
      </c>
      <c r="B161" s="50" t="str">
        <f t="shared" si="51"/>
        <v>track_1060</v>
      </c>
      <c r="C161" s="46">
        <f t="shared" si="37"/>
        <v>7</v>
      </c>
      <c r="D161" s="46">
        <f t="shared" si="38"/>
        <v>1</v>
      </c>
      <c r="E161" s="46">
        <f t="shared" si="39"/>
        <v>2</v>
      </c>
      <c r="F161" s="46">
        <f t="shared" si="40"/>
        <v>1</v>
      </c>
      <c r="G161" s="46">
        <f t="shared" si="41"/>
        <v>2</v>
      </c>
      <c r="H161" s="46">
        <f t="shared" si="42"/>
        <v>1</v>
      </c>
      <c r="I161" s="46">
        <f t="shared" si="43"/>
        <v>1</v>
      </c>
      <c r="J161" s="42">
        <f t="shared" si="44"/>
        <v>1</v>
      </c>
      <c r="K161" s="42">
        <f t="shared" si="45"/>
        <v>1</v>
      </c>
      <c r="L161" s="42">
        <f t="shared" si="50"/>
        <v>1</v>
      </c>
      <c r="M161" s="42">
        <f t="shared" si="46"/>
        <v>1</v>
      </c>
      <c r="N161" s="42">
        <f t="shared" si="47"/>
        <v>1</v>
      </c>
      <c r="O161" s="42">
        <f t="shared" si="48"/>
        <v>1</v>
      </c>
      <c r="P161" s="42">
        <f t="shared" si="49"/>
        <v>1</v>
      </c>
      <c r="Q161" s="42" t="s">
        <v>845</v>
      </c>
      <c r="R161" s="42">
        <v>0</v>
      </c>
      <c r="S161" s="42">
        <v>0</v>
      </c>
      <c r="T161" s="42">
        <v>0</v>
      </c>
      <c r="U161" s="68" t="s">
        <v>920</v>
      </c>
      <c r="V161" s="68">
        <v>0</v>
      </c>
      <c r="W161" s="70" t="s">
        <v>924</v>
      </c>
      <c r="X161" s="71"/>
      <c r="Z161" s="71"/>
      <c r="AA161" s="71"/>
      <c r="AB161" s="71"/>
      <c r="AC161" s="47"/>
      <c r="AE161" s="71"/>
      <c r="AF161" s="71"/>
      <c r="AG161" s="47"/>
      <c r="AI161" s="39">
        <f>'鱼属性|FishAttribute'!A57</f>
        <v>48</v>
      </c>
      <c r="AJ161" s="73" t="str">
        <f>'鱼属性|FishAttribute'!B57</f>
        <v>baobaohetun</v>
      </c>
      <c r="AK161" s="39">
        <f>IF(AND('鱼属性|FishAttribute'!C57=5,OR('鱼属性|FishAttribute'!A57&lt;51,'鱼属性|FishAttribute'!A57=52,'鱼属性|FishAttribute'!A57&gt;57)),6,'鱼属性|FishAttribute'!C57)</f>
        <v>6</v>
      </c>
      <c r="AL161" s="39">
        <f>'鱼属性|FishAttribute'!F57</f>
        <v>200</v>
      </c>
      <c r="AM161" s="74">
        <f>'鱼属性|FishAttribute'!C57</f>
        <v>5</v>
      </c>
      <c r="AN161" s="42">
        <f>'鱼属性|FishAttribute'!CA57</f>
        <v>1</v>
      </c>
      <c r="AO161" s="42">
        <f>'鱼属性|FishAttribute'!CB57</f>
        <v>1</v>
      </c>
      <c r="AP161" s="42">
        <f>'鱼属性|FishAttribute'!CC57</f>
        <v>0</v>
      </c>
      <c r="AQ161" s="42">
        <f>'鱼属性|FishAttribute'!CD57</f>
        <v>0</v>
      </c>
      <c r="AR161" s="42">
        <f>'鱼属性|FishAttribute'!CF57</f>
        <v>0</v>
      </c>
      <c r="AS161" s="42">
        <f>'鱼属性|FishAttribute'!CG57</f>
        <v>0</v>
      </c>
      <c r="AT161" s="42">
        <f>'鱼属性|FishAttribute'!CE57</f>
        <v>0</v>
      </c>
    </row>
    <row r="162" hidden="1" spans="1:46">
      <c r="A162" s="69" t="str">
        <f t="shared" si="36"/>
        <v>1061</v>
      </c>
      <c r="B162" s="50" t="str">
        <f t="shared" si="51"/>
        <v>track_1061</v>
      </c>
      <c r="C162" s="46">
        <f t="shared" si="37"/>
        <v>7</v>
      </c>
      <c r="D162" s="46">
        <f t="shared" si="38"/>
        <v>1</v>
      </c>
      <c r="E162" s="46">
        <f t="shared" si="39"/>
        <v>2</v>
      </c>
      <c r="F162" s="46">
        <f t="shared" si="40"/>
        <v>4</v>
      </c>
      <c r="G162" s="46">
        <f t="shared" si="41"/>
        <v>1</v>
      </c>
      <c r="H162" s="46">
        <f t="shared" si="42"/>
        <v>7</v>
      </c>
      <c r="I162" s="46">
        <f t="shared" si="43"/>
        <v>1</v>
      </c>
      <c r="J162" s="42">
        <f t="shared" si="44"/>
        <v>1</v>
      </c>
      <c r="K162" s="42">
        <f t="shared" si="45"/>
        <v>1</v>
      </c>
      <c r="L162" s="42">
        <f t="shared" si="50"/>
        <v>1</v>
      </c>
      <c r="M162" s="42">
        <f t="shared" si="46"/>
        <v>1</v>
      </c>
      <c r="N162" s="42">
        <f t="shared" si="47"/>
        <v>1</v>
      </c>
      <c r="O162" s="42">
        <f t="shared" si="48"/>
        <v>1</v>
      </c>
      <c r="P162" s="42">
        <f t="shared" si="49"/>
        <v>1</v>
      </c>
      <c r="Q162" s="42" t="s">
        <v>845</v>
      </c>
      <c r="R162" s="42">
        <v>0</v>
      </c>
      <c r="S162" s="42">
        <v>0</v>
      </c>
      <c r="T162" s="42">
        <v>0</v>
      </c>
      <c r="U162" s="68" t="s">
        <v>920</v>
      </c>
      <c r="V162" s="68">
        <v>0</v>
      </c>
      <c r="W162" s="70" t="s">
        <v>925</v>
      </c>
      <c r="X162" s="71"/>
      <c r="Z162" s="71"/>
      <c r="AA162" s="71"/>
      <c r="AB162" s="71"/>
      <c r="AE162" s="71"/>
      <c r="AF162" s="71"/>
      <c r="AI162" s="39">
        <f>'鱼属性|FishAttribute'!A58</f>
        <v>49</v>
      </c>
      <c r="AJ162" s="73">
        <f>'鱼属性|FishAttribute'!B58</f>
        <v>0</v>
      </c>
      <c r="AK162" s="39">
        <f>IF(AND('鱼属性|FishAttribute'!C58=5,OR('鱼属性|FishAttribute'!A58&lt;51,'鱼属性|FishAttribute'!A58=52,'鱼属性|FishAttribute'!A58&gt;57)),6,'鱼属性|FishAttribute'!C58)</f>
        <v>7</v>
      </c>
      <c r="AL162" s="39">
        <f>'鱼属性|FishAttribute'!F58</f>
        <v>150</v>
      </c>
      <c r="AM162" s="74">
        <f>'鱼属性|FishAttribute'!C58</f>
        <v>7</v>
      </c>
      <c r="AN162" s="42">
        <f>'鱼属性|FishAttribute'!CA58</f>
        <v>0</v>
      </c>
      <c r="AO162" s="42">
        <f>'鱼属性|FishAttribute'!CB58</f>
        <v>1</v>
      </c>
      <c r="AP162" s="42">
        <f>'鱼属性|FishAttribute'!CC58</f>
        <v>1</v>
      </c>
      <c r="AQ162" s="42">
        <f>'鱼属性|FishAttribute'!CD58</f>
        <v>1</v>
      </c>
      <c r="AR162" s="42">
        <f>'鱼属性|FishAttribute'!CF58</f>
        <v>0</v>
      </c>
      <c r="AS162" s="42">
        <f>'鱼属性|FishAttribute'!CG58</f>
        <v>0</v>
      </c>
      <c r="AT162" s="42">
        <f>'鱼属性|FishAttribute'!CE58</f>
        <v>0</v>
      </c>
    </row>
    <row r="163" hidden="1" spans="1:46">
      <c r="A163" s="69" t="str">
        <f t="shared" si="36"/>
        <v>1062</v>
      </c>
      <c r="B163" s="50" t="str">
        <f t="shared" si="51"/>
        <v>track_1062</v>
      </c>
      <c r="C163" s="46">
        <f t="shared" si="37"/>
        <v>7</v>
      </c>
      <c r="D163" s="46">
        <f t="shared" si="38"/>
        <v>1</v>
      </c>
      <c r="E163" s="46">
        <f t="shared" si="39"/>
        <v>3</v>
      </c>
      <c r="F163" s="46">
        <f t="shared" si="40"/>
        <v>1</v>
      </c>
      <c r="G163" s="46">
        <f t="shared" si="41"/>
        <v>1</v>
      </c>
      <c r="H163" s="46">
        <f t="shared" si="42"/>
        <v>4</v>
      </c>
      <c r="I163" s="46">
        <f t="shared" si="43"/>
        <v>1</v>
      </c>
      <c r="J163" s="42">
        <f t="shared" si="44"/>
        <v>1</v>
      </c>
      <c r="K163" s="42">
        <f t="shared" si="45"/>
        <v>1</v>
      </c>
      <c r="L163" s="42">
        <f t="shared" si="50"/>
        <v>1</v>
      </c>
      <c r="M163" s="42">
        <f t="shared" si="46"/>
        <v>1</v>
      </c>
      <c r="N163" s="42">
        <f t="shared" si="47"/>
        <v>1</v>
      </c>
      <c r="O163" s="42">
        <f t="shared" si="48"/>
        <v>1</v>
      </c>
      <c r="P163" s="42">
        <f t="shared" si="49"/>
        <v>1</v>
      </c>
      <c r="Q163" s="42" t="s">
        <v>845</v>
      </c>
      <c r="R163" s="42">
        <v>0</v>
      </c>
      <c r="S163" s="42">
        <v>0</v>
      </c>
      <c r="T163" s="42">
        <v>0</v>
      </c>
      <c r="U163" s="68" t="s">
        <v>920</v>
      </c>
      <c r="V163" s="68">
        <v>0</v>
      </c>
      <c r="W163" s="70" t="s">
        <v>926</v>
      </c>
      <c r="X163" s="71"/>
      <c r="Z163" s="71"/>
      <c r="AA163" s="71"/>
      <c r="AB163" s="71"/>
      <c r="AE163" s="71"/>
      <c r="AF163" s="71"/>
      <c r="AI163" s="39">
        <f>'鱼属性|FishAttribute'!A59</f>
        <v>50</v>
      </c>
      <c r="AJ163" s="73" t="str">
        <f>'鱼属性|FishAttribute'!B59</f>
        <v>jiguangjing</v>
      </c>
      <c r="AK163" s="39">
        <f>IF(AND('鱼属性|FishAttribute'!C59=5,OR('鱼属性|FishAttribute'!A59&lt;51,'鱼属性|FishAttribute'!A59=52,'鱼属性|FishAttribute'!A59&gt;57)),6,'鱼属性|FishAttribute'!C59)</f>
        <v>6</v>
      </c>
      <c r="AL163" s="39">
        <f>'鱼属性|FishAttribute'!F59</f>
        <v>300</v>
      </c>
      <c r="AM163" s="74">
        <f>'鱼属性|FishAttribute'!C59</f>
        <v>5</v>
      </c>
      <c r="AN163" s="42">
        <f>'鱼属性|FishAttribute'!CA59</f>
        <v>1</v>
      </c>
      <c r="AO163" s="42">
        <f>'鱼属性|FishAttribute'!CB59</f>
        <v>1</v>
      </c>
      <c r="AP163" s="42">
        <f>'鱼属性|FishAttribute'!CC59</f>
        <v>1</v>
      </c>
      <c r="AQ163" s="42">
        <f>'鱼属性|FishAttribute'!CD59</f>
        <v>0</v>
      </c>
      <c r="AR163" s="42">
        <f>'鱼属性|FishAttribute'!CF59</f>
        <v>0</v>
      </c>
      <c r="AS163" s="42">
        <f>'鱼属性|FishAttribute'!CG59</f>
        <v>0</v>
      </c>
      <c r="AT163" s="42">
        <f>'鱼属性|FishAttribute'!CE59</f>
        <v>0</v>
      </c>
    </row>
    <row r="164" hidden="1" spans="1:46">
      <c r="A164" s="69" t="str">
        <f t="shared" si="36"/>
        <v>1063</v>
      </c>
      <c r="B164" s="50" t="str">
        <f t="shared" si="51"/>
        <v>track_1063</v>
      </c>
      <c r="C164" s="46">
        <f t="shared" si="37"/>
        <v>7</v>
      </c>
      <c r="D164" s="46">
        <f t="shared" si="38"/>
        <v>1</v>
      </c>
      <c r="E164" s="46">
        <f t="shared" si="39"/>
        <v>3</v>
      </c>
      <c r="F164" s="46">
        <f t="shared" si="40"/>
        <v>1</v>
      </c>
      <c r="G164" s="46">
        <f t="shared" si="41"/>
        <v>2</v>
      </c>
      <c r="H164" s="46">
        <f t="shared" si="42"/>
        <v>3</v>
      </c>
      <c r="I164" s="46">
        <f t="shared" si="43"/>
        <v>1</v>
      </c>
      <c r="J164" s="42">
        <f t="shared" si="44"/>
        <v>1</v>
      </c>
      <c r="K164" s="42">
        <f t="shared" si="45"/>
        <v>1</v>
      </c>
      <c r="L164" s="42">
        <f t="shared" si="50"/>
        <v>1</v>
      </c>
      <c r="M164" s="42">
        <f t="shared" si="46"/>
        <v>1</v>
      </c>
      <c r="N164" s="42">
        <f t="shared" si="47"/>
        <v>1</v>
      </c>
      <c r="O164" s="42">
        <f t="shared" si="48"/>
        <v>1</v>
      </c>
      <c r="P164" s="42">
        <f t="shared" si="49"/>
        <v>1</v>
      </c>
      <c r="Q164" s="42" t="s">
        <v>845</v>
      </c>
      <c r="R164" s="42">
        <v>0</v>
      </c>
      <c r="S164" s="42">
        <v>0</v>
      </c>
      <c r="T164" s="42">
        <v>0</v>
      </c>
      <c r="U164" s="68" t="s">
        <v>920</v>
      </c>
      <c r="V164" s="68">
        <v>0</v>
      </c>
      <c r="W164" s="70" t="s">
        <v>927</v>
      </c>
      <c r="X164" s="71"/>
      <c r="Z164" s="71"/>
      <c r="AA164" s="71"/>
      <c r="AB164" s="71"/>
      <c r="AE164" s="71"/>
      <c r="AF164" s="71"/>
      <c r="AI164" s="39">
        <f>'鱼属性|FishAttribute'!A60</f>
        <v>51</v>
      </c>
      <c r="AJ164" s="73" t="str">
        <f>'鱼属性|FishAttribute'!B60</f>
        <v>xuanwoyu</v>
      </c>
      <c r="AK164" s="39">
        <f>IF(AND('鱼属性|FishAttribute'!C60=5,OR('鱼属性|FishAttribute'!A60&lt;51,'鱼属性|FishAttribute'!A60=52,'鱼属性|FishAttribute'!A60&gt;57)),6,'鱼属性|FishAttribute'!C60)</f>
        <v>5</v>
      </c>
      <c r="AL164" s="39">
        <f>'鱼属性|FishAttribute'!F60</f>
        <v>300</v>
      </c>
      <c r="AM164" s="74">
        <f>'鱼属性|FishAttribute'!C60</f>
        <v>5</v>
      </c>
      <c r="AN164" s="42">
        <f>'鱼属性|FishAttribute'!CA60</f>
        <v>1</v>
      </c>
      <c r="AO164" s="42">
        <f>'鱼属性|FishAttribute'!CB60</f>
        <v>1</v>
      </c>
      <c r="AP164" s="42">
        <f>'鱼属性|FishAttribute'!CC60</f>
        <v>0</v>
      </c>
      <c r="AQ164" s="42">
        <f>'鱼属性|FishAttribute'!CD60</f>
        <v>0</v>
      </c>
      <c r="AR164" s="42">
        <f>'鱼属性|FishAttribute'!CF60</f>
        <v>0</v>
      </c>
      <c r="AS164" s="42">
        <f>'鱼属性|FishAttribute'!CG60</f>
        <v>1</v>
      </c>
      <c r="AT164" s="42">
        <f>'鱼属性|FishAttribute'!CE60</f>
        <v>0</v>
      </c>
    </row>
    <row r="165" hidden="1" spans="1:46">
      <c r="A165" s="69" t="str">
        <f t="shared" si="36"/>
        <v>1064</v>
      </c>
      <c r="B165" s="50" t="str">
        <f t="shared" si="51"/>
        <v>track_1064</v>
      </c>
      <c r="C165" s="46">
        <f t="shared" si="37"/>
        <v>7</v>
      </c>
      <c r="D165" s="46">
        <f t="shared" si="38"/>
        <v>1</v>
      </c>
      <c r="E165" s="46">
        <f t="shared" si="39"/>
        <v>4</v>
      </c>
      <c r="F165" s="46">
        <f t="shared" si="40"/>
        <v>2</v>
      </c>
      <c r="G165" s="46">
        <f t="shared" si="41"/>
        <v>1</v>
      </c>
      <c r="H165" s="46">
        <f t="shared" si="42"/>
        <v>2</v>
      </c>
      <c r="I165" s="46">
        <f t="shared" si="43"/>
        <v>1</v>
      </c>
      <c r="J165" s="42">
        <f t="shared" si="44"/>
        <v>1</v>
      </c>
      <c r="K165" s="42">
        <f t="shared" si="45"/>
        <v>1</v>
      </c>
      <c r="L165" s="42">
        <f t="shared" si="50"/>
        <v>1</v>
      </c>
      <c r="M165" s="42">
        <f t="shared" si="46"/>
        <v>1</v>
      </c>
      <c r="N165" s="42">
        <f t="shared" si="47"/>
        <v>1</v>
      </c>
      <c r="O165" s="42">
        <f t="shared" si="48"/>
        <v>1</v>
      </c>
      <c r="P165" s="42">
        <f t="shared" si="49"/>
        <v>1</v>
      </c>
      <c r="Q165" s="42" t="s">
        <v>845</v>
      </c>
      <c r="R165" s="42">
        <v>0</v>
      </c>
      <c r="S165" s="42">
        <v>0</v>
      </c>
      <c r="T165" s="42">
        <v>0</v>
      </c>
      <c r="U165" s="68" t="s">
        <v>920</v>
      </c>
      <c r="V165" s="68">
        <v>0</v>
      </c>
      <c r="W165" s="70" t="s">
        <v>928</v>
      </c>
      <c r="X165" s="71"/>
      <c r="Z165" s="71"/>
      <c r="AA165" s="71"/>
      <c r="AB165" s="71"/>
      <c r="AE165" s="71"/>
      <c r="AF165" s="71"/>
      <c r="AI165" s="39">
        <f>'鱼属性|FishAttribute'!A61</f>
        <v>52</v>
      </c>
      <c r="AJ165" s="73" t="str">
        <f>'鱼属性|FishAttribute'!B61</f>
        <v>baozhahetun</v>
      </c>
      <c r="AK165" s="39">
        <f>IF(AND('鱼属性|FishAttribute'!C61=5,OR('鱼属性|FishAttribute'!A61&lt;51,'鱼属性|FishAttribute'!A61=52,'鱼属性|FishAttribute'!A61&gt;57)),6,'鱼属性|FishAttribute'!C61)</f>
        <v>6</v>
      </c>
      <c r="AL165" s="39">
        <f>'鱼属性|FishAttribute'!F61</f>
        <v>400</v>
      </c>
      <c r="AM165" s="74">
        <f>'鱼属性|FishAttribute'!C61</f>
        <v>5</v>
      </c>
      <c r="AN165" s="42">
        <f>'鱼属性|FishAttribute'!CA61</f>
        <v>1</v>
      </c>
      <c r="AO165" s="42">
        <f>'鱼属性|FishAttribute'!CB61</f>
        <v>1</v>
      </c>
      <c r="AP165" s="42">
        <f>'鱼属性|FishAttribute'!CC61</f>
        <v>1</v>
      </c>
      <c r="AQ165" s="42">
        <f>'鱼属性|FishAttribute'!CD61</f>
        <v>0</v>
      </c>
      <c r="AR165" s="42">
        <f>'鱼属性|FishAttribute'!CF61</f>
        <v>0</v>
      </c>
      <c r="AS165" s="42">
        <f>'鱼属性|FishAttribute'!CG61</f>
        <v>1</v>
      </c>
      <c r="AT165" s="42">
        <f>'鱼属性|FishAttribute'!CE61</f>
        <v>0</v>
      </c>
    </row>
    <row r="166" hidden="1" spans="1:46">
      <c r="A166" s="69" t="str">
        <f t="shared" ref="A166:A229" si="52">RIGHT(W166,4)</f>
        <v>1065</v>
      </c>
      <c r="B166" s="50" t="str">
        <f t="shared" si="51"/>
        <v>track_1065</v>
      </c>
      <c r="C166" s="46">
        <f t="shared" ref="C166:C229" si="53">INT(RIGHT(LEFT(W166,8),2))</f>
        <v>7</v>
      </c>
      <c r="D166" s="46">
        <f t="shared" ref="D166:D229" si="54">INT(RIGHT(LEFT(W166,10),1))</f>
        <v>1</v>
      </c>
      <c r="E166" s="46">
        <f t="shared" ref="E166:E229" si="55">INT(RIGHT(LEFT(W166,11),1))</f>
        <v>4</v>
      </c>
      <c r="F166" s="46">
        <f t="shared" ref="F166:F229" si="56">INT(RIGHT(LEFT(W166,12),1))</f>
        <v>2</v>
      </c>
      <c r="G166" s="46">
        <f t="shared" ref="G166:G229" si="57">INT(RIGHT(LEFT(W166,13),1))</f>
        <v>1</v>
      </c>
      <c r="H166" s="46">
        <f t="shared" ref="H166:H229" si="58">INT(RIGHT(LEFT(W166,16),2))</f>
        <v>8</v>
      </c>
      <c r="I166" s="46">
        <f t="shared" ref="I166:I229" si="59">VLOOKUP(C166,AI:AK,3,0)</f>
        <v>1</v>
      </c>
      <c r="J166" s="42">
        <f t="shared" ref="J166:J229" si="60">VLOOKUP(C166,AI:AN,6,0)</f>
        <v>1</v>
      </c>
      <c r="K166" s="42">
        <f t="shared" ref="K166:K229" si="61">VLOOKUP(C166,AI:AO,7,0)</f>
        <v>1</v>
      </c>
      <c r="L166" s="42">
        <f t="shared" si="50"/>
        <v>1</v>
      </c>
      <c r="M166" s="42">
        <f t="shared" ref="M166:M229" si="62">VLOOKUP(C166,AI:AQ,9,0)</f>
        <v>1</v>
      </c>
      <c r="N166" s="42">
        <f t="shared" ref="N166:N229" si="63">VLOOKUP(C166,AI:AR,10,0)</f>
        <v>1</v>
      </c>
      <c r="O166" s="42">
        <f t="shared" ref="O166:O229" si="64">VLOOKUP(C166,AI:AS,11,0)</f>
        <v>1</v>
      </c>
      <c r="P166" s="42">
        <f t="shared" ref="P166:P229" si="65">VLOOKUP(C166,AI:AT,12,0)</f>
        <v>1</v>
      </c>
      <c r="Q166" s="42" t="s">
        <v>845</v>
      </c>
      <c r="R166" s="42">
        <v>0</v>
      </c>
      <c r="S166" s="42">
        <v>0</v>
      </c>
      <c r="T166" s="42">
        <v>0</v>
      </c>
      <c r="U166" s="68" t="s">
        <v>920</v>
      </c>
      <c r="V166" s="68">
        <v>0</v>
      </c>
      <c r="W166" s="70" t="s">
        <v>929</v>
      </c>
      <c r="X166" s="71"/>
      <c r="Z166" s="71"/>
      <c r="AA166" s="71"/>
      <c r="AB166" s="71"/>
      <c r="AE166" s="71"/>
      <c r="AF166" s="71"/>
      <c r="AI166" s="39">
        <f>'鱼属性|FishAttribute'!A62</f>
        <v>53</v>
      </c>
      <c r="AJ166" s="73" t="str">
        <f>'鱼属性|FishAttribute'!B62</f>
        <v>sanxinggaozhao</v>
      </c>
      <c r="AK166" s="39">
        <f>IF(AND('鱼属性|FishAttribute'!C62=5,OR('鱼属性|FishAttribute'!A62&lt;51,'鱼属性|FishAttribute'!A62=52,'鱼属性|FishAttribute'!A62&gt;57)),6,'鱼属性|FishAttribute'!C62)</f>
        <v>5</v>
      </c>
      <c r="AL166" s="39">
        <f>'鱼属性|FishAttribute'!F62</f>
        <v>135</v>
      </c>
      <c r="AM166" s="74">
        <f>'鱼属性|FishAttribute'!C62</f>
        <v>5</v>
      </c>
      <c r="AN166" s="42">
        <f>'鱼属性|FishAttribute'!CA62</f>
        <v>1</v>
      </c>
      <c r="AO166" s="42">
        <f>'鱼属性|FishAttribute'!CB62</f>
        <v>1</v>
      </c>
      <c r="AP166" s="42">
        <f>'鱼属性|FishAttribute'!CC62</f>
        <v>0</v>
      </c>
      <c r="AQ166" s="42">
        <f>'鱼属性|FishAttribute'!CD62</f>
        <v>0</v>
      </c>
      <c r="AR166" s="42">
        <f>'鱼属性|FishAttribute'!CF62</f>
        <v>0</v>
      </c>
      <c r="AS166" s="42">
        <f>'鱼属性|FishAttribute'!CG62</f>
        <v>0</v>
      </c>
      <c r="AT166" s="42">
        <f>'鱼属性|FishAttribute'!CE62</f>
        <v>0</v>
      </c>
    </row>
    <row r="167" hidden="1" spans="1:46">
      <c r="A167" s="69" t="str">
        <f t="shared" si="52"/>
        <v>1066</v>
      </c>
      <c r="B167" s="50" t="str">
        <f t="shared" si="51"/>
        <v>track_1066</v>
      </c>
      <c r="C167" s="46">
        <f t="shared" si="53"/>
        <v>8</v>
      </c>
      <c r="D167" s="46">
        <f t="shared" si="54"/>
        <v>0</v>
      </c>
      <c r="E167" s="46">
        <f t="shared" si="55"/>
        <v>1</v>
      </c>
      <c r="F167" s="46">
        <f t="shared" si="56"/>
        <v>2</v>
      </c>
      <c r="G167" s="46">
        <f t="shared" si="57"/>
        <v>1</v>
      </c>
      <c r="H167" s="46">
        <f t="shared" si="58"/>
        <v>2</v>
      </c>
      <c r="I167" s="46">
        <f t="shared" si="59"/>
        <v>1</v>
      </c>
      <c r="J167" s="42">
        <f t="shared" si="60"/>
        <v>1</v>
      </c>
      <c r="K167" s="42">
        <f t="shared" si="61"/>
        <v>1</v>
      </c>
      <c r="L167" s="42">
        <f t="shared" ref="L167:L230" si="66">VLOOKUP(C167,AI:AU,8,0)</f>
        <v>1</v>
      </c>
      <c r="M167" s="42">
        <f t="shared" si="62"/>
        <v>1</v>
      </c>
      <c r="N167" s="42">
        <f t="shared" si="63"/>
        <v>1</v>
      </c>
      <c r="O167" s="42">
        <f t="shared" si="64"/>
        <v>1</v>
      </c>
      <c r="P167" s="42">
        <f t="shared" si="65"/>
        <v>1</v>
      </c>
      <c r="Q167" s="42" t="s">
        <v>845</v>
      </c>
      <c r="R167" s="42">
        <v>0</v>
      </c>
      <c r="S167" s="42">
        <v>0</v>
      </c>
      <c r="T167" s="42" t="s">
        <v>930</v>
      </c>
      <c r="U167" s="68" t="s">
        <v>931</v>
      </c>
      <c r="V167" s="68">
        <v>0</v>
      </c>
      <c r="W167" s="70" t="s">
        <v>932</v>
      </c>
      <c r="X167" s="71"/>
      <c r="Z167" s="71"/>
      <c r="AA167" s="71"/>
      <c r="AB167" s="71"/>
      <c r="AE167" s="71"/>
      <c r="AF167" s="71"/>
      <c r="AI167" s="39">
        <f>'鱼属性|FishAttribute'!A63</f>
        <v>54</v>
      </c>
      <c r="AJ167" s="73" t="str">
        <f>'鱼属性|FishAttribute'!B63</f>
        <v>sanyangkaitai</v>
      </c>
      <c r="AK167" s="39">
        <f>IF(AND('鱼属性|FishAttribute'!C63=5,OR('鱼属性|FishAttribute'!A63&lt;51,'鱼属性|FishAttribute'!A63=52,'鱼属性|FishAttribute'!A63&gt;57)),6,'鱼属性|FishAttribute'!C63)</f>
        <v>5</v>
      </c>
      <c r="AL167" s="39">
        <f>'鱼属性|FishAttribute'!F63</f>
        <v>150</v>
      </c>
      <c r="AM167" s="74">
        <f>'鱼属性|FishAttribute'!C63</f>
        <v>5</v>
      </c>
      <c r="AN167" s="42">
        <f>'鱼属性|FishAttribute'!CA63</f>
        <v>0</v>
      </c>
      <c r="AO167" s="42">
        <f>'鱼属性|FishAttribute'!CB63</f>
        <v>0</v>
      </c>
      <c r="AP167" s="42">
        <f>'鱼属性|FishAttribute'!CC63</f>
        <v>1</v>
      </c>
      <c r="AQ167" s="42">
        <f>'鱼属性|FishAttribute'!CD63</f>
        <v>1</v>
      </c>
      <c r="AR167" s="42">
        <f>'鱼属性|FishAttribute'!CF63</f>
        <v>0</v>
      </c>
      <c r="AS167" s="42">
        <f>'鱼属性|FishAttribute'!CG63</f>
        <v>1</v>
      </c>
      <c r="AT167" s="42">
        <f>'鱼属性|FishAttribute'!CE63</f>
        <v>1</v>
      </c>
    </row>
    <row r="168" hidden="1" spans="1:46">
      <c r="A168" s="69" t="str">
        <f t="shared" si="52"/>
        <v>1067</v>
      </c>
      <c r="B168" s="50" t="str">
        <f t="shared" si="51"/>
        <v>track_1067</v>
      </c>
      <c r="C168" s="46">
        <f t="shared" si="53"/>
        <v>8</v>
      </c>
      <c r="D168" s="46">
        <f t="shared" si="54"/>
        <v>0</v>
      </c>
      <c r="E168" s="46">
        <f t="shared" si="55"/>
        <v>1</v>
      </c>
      <c r="F168" s="46">
        <f t="shared" si="56"/>
        <v>4</v>
      </c>
      <c r="G168" s="46">
        <f t="shared" si="57"/>
        <v>1</v>
      </c>
      <c r="H168" s="46">
        <f t="shared" si="58"/>
        <v>7</v>
      </c>
      <c r="I168" s="46">
        <f t="shared" si="59"/>
        <v>1</v>
      </c>
      <c r="J168" s="42">
        <f t="shared" si="60"/>
        <v>1</v>
      </c>
      <c r="K168" s="42">
        <f t="shared" si="61"/>
        <v>1</v>
      </c>
      <c r="L168" s="42">
        <f t="shared" si="66"/>
        <v>1</v>
      </c>
      <c r="M168" s="42">
        <f t="shared" si="62"/>
        <v>1</v>
      </c>
      <c r="N168" s="42">
        <f t="shared" si="63"/>
        <v>1</v>
      </c>
      <c r="O168" s="42">
        <f t="shared" si="64"/>
        <v>1</v>
      </c>
      <c r="P168" s="42">
        <f t="shared" si="65"/>
        <v>1</v>
      </c>
      <c r="Q168" s="42" t="s">
        <v>845</v>
      </c>
      <c r="R168" s="42">
        <v>0</v>
      </c>
      <c r="S168" s="42">
        <v>0</v>
      </c>
      <c r="T168" s="42" t="s">
        <v>930</v>
      </c>
      <c r="U168" s="68" t="s">
        <v>931</v>
      </c>
      <c r="V168" s="68">
        <v>0</v>
      </c>
      <c r="W168" s="70" t="s">
        <v>933</v>
      </c>
      <c r="X168" s="71"/>
      <c r="Z168" s="71"/>
      <c r="AA168" s="71"/>
      <c r="AB168" s="71"/>
      <c r="AE168" s="71"/>
      <c r="AF168" s="71"/>
      <c r="AI168" s="39">
        <f>'鱼属性|FishAttribute'!A64</f>
        <v>55</v>
      </c>
      <c r="AJ168" s="73" t="str">
        <f>'鱼属性|FishAttribute'!B64</f>
        <v>sijifacai</v>
      </c>
      <c r="AK168" s="39">
        <f>IF(AND('鱼属性|FishAttribute'!C64=5,OR('鱼属性|FishAttribute'!A64&lt;51,'鱼属性|FishAttribute'!A64=52,'鱼属性|FishAttribute'!A64&gt;57)),6,'鱼属性|FishAttribute'!C64)</f>
        <v>5</v>
      </c>
      <c r="AL168" s="39">
        <f>'鱼属性|FishAttribute'!F64</f>
        <v>155</v>
      </c>
      <c r="AM168" s="74">
        <f>'鱼属性|FishAttribute'!C64</f>
        <v>5</v>
      </c>
      <c r="AN168" s="42">
        <f>'鱼属性|FishAttribute'!CA64</f>
        <v>0</v>
      </c>
      <c r="AO168" s="42">
        <f>'鱼属性|FishAttribute'!CB64</f>
        <v>0</v>
      </c>
      <c r="AP168" s="42">
        <f>'鱼属性|FishAttribute'!CC64</f>
        <v>1</v>
      </c>
      <c r="AQ168" s="42">
        <f>'鱼属性|FishAttribute'!CD64</f>
        <v>1</v>
      </c>
      <c r="AR168" s="42">
        <f>'鱼属性|FishAttribute'!CF64</f>
        <v>0</v>
      </c>
      <c r="AS168" s="42">
        <f>'鱼属性|FishAttribute'!CG64</f>
        <v>1</v>
      </c>
      <c r="AT168" s="42">
        <f>'鱼属性|FishAttribute'!CE64</f>
        <v>1</v>
      </c>
    </row>
    <row r="169" hidden="1" spans="1:46">
      <c r="A169" s="69" t="str">
        <f t="shared" si="52"/>
        <v>1068</v>
      </c>
      <c r="B169" s="50" t="str">
        <f t="shared" si="51"/>
        <v>track_1068</v>
      </c>
      <c r="C169" s="46">
        <f t="shared" si="53"/>
        <v>8</v>
      </c>
      <c r="D169" s="46">
        <f t="shared" si="54"/>
        <v>0</v>
      </c>
      <c r="E169" s="46">
        <f t="shared" si="55"/>
        <v>2</v>
      </c>
      <c r="F169" s="46">
        <f t="shared" si="56"/>
        <v>4</v>
      </c>
      <c r="G169" s="46">
        <f t="shared" si="57"/>
        <v>1</v>
      </c>
      <c r="H169" s="46">
        <f t="shared" si="58"/>
        <v>3</v>
      </c>
      <c r="I169" s="46">
        <f t="shared" si="59"/>
        <v>1</v>
      </c>
      <c r="J169" s="42">
        <f t="shared" si="60"/>
        <v>1</v>
      </c>
      <c r="K169" s="42">
        <f t="shared" si="61"/>
        <v>1</v>
      </c>
      <c r="L169" s="42">
        <f t="shared" si="66"/>
        <v>1</v>
      </c>
      <c r="M169" s="42">
        <f t="shared" si="62"/>
        <v>1</v>
      </c>
      <c r="N169" s="42">
        <f t="shared" si="63"/>
        <v>1</v>
      </c>
      <c r="O169" s="42">
        <f t="shared" si="64"/>
        <v>1</v>
      </c>
      <c r="P169" s="42">
        <f t="shared" si="65"/>
        <v>1</v>
      </c>
      <c r="Q169" s="42" t="s">
        <v>845</v>
      </c>
      <c r="R169" s="42">
        <v>0</v>
      </c>
      <c r="S169" s="42">
        <v>0</v>
      </c>
      <c r="T169" s="42" t="s">
        <v>930</v>
      </c>
      <c r="U169" s="68" t="s">
        <v>931</v>
      </c>
      <c r="V169" s="68">
        <v>0</v>
      </c>
      <c r="W169" s="70" t="s">
        <v>934</v>
      </c>
      <c r="X169" s="71"/>
      <c r="Z169" s="76"/>
      <c r="AA169" s="76"/>
      <c r="AB169" s="71"/>
      <c r="AE169" s="76"/>
      <c r="AF169" s="71"/>
      <c r="AI169" s="39">
        <f>'鱼属性|FishAttribute'!A65</f>
        <v>56</v>
      </c>
      <c r="AJ169" s="73" t="str">
        <f>'鱼属性|FishAttribute'!B65</f>
        <v>sixilinmen</v>
      </c>
      <c r="AK169" s="39">
        <f>IF(AND('鱼属性|FishAttribute'!C65=5,OR('鱼属性|FishAttribute'!A65&lt;51,'鱼属性|FishAttribute'!A65=52,'鱼属性|FishAttribute'!A65&gt;57)),6,'鱼属性|FishAttribute'!C65)</f>
        <v>5</v>
      </c>
      <c r="AL169" s="39">
        <f>'鱼属性|FishAttribute'!F65</f>
        <v>180</v>
      </c>
      <c r="AM169" s="74">
        <f>'鱼属性|FishAttribute'!C65</f>
        <v>5</v>
      </c>
      <c r="AN169" s="42">
        <f>'鱼属性|FishAttribute'!CA65</f>
        <v>0</v>
      </c>
      <c r="AO169" s="42">
        <f>'鱼属性|FishAttribute'!CB65</f>
        <v>0</v>
      </c>
      <c r="AP169" s="42">
        <f>'鱼属性|FishAttribute'!CC65</f>
        <v>0</v>
      </c>
      <c r="AQ169" s="42">
        <f>'鱼属性|FishAttribute'!CD65</f>
        <v>0</v>
      </c>
      <c r="AR169" s="42">
        <f>'鱼属性|FishAttribute'!CF65</f>
        <v>0</v>
      </c>
      <c r="AS169" s="42">
        <f>'鱼属性|FishAttribute'!CG65</f>
        <v>0</v>
      </c>
      <c r="AT169" s="42">
        <f>'鱼属性|FishAttribute'!CE65</f>
        <v>0</v>
      </c>
    </row>
    <row r="170" hidden="1" spans="1:46">
      <c r="A170" s="69" t="str">
        <f t="shared" si="52"/>
        <v>1069</v>
      </c>
      <c r="B170" s="50" t="str">
        <f t="shared" si="51"/>
        <v>track_1069</v>
      </c>
      <c r="C170" s="46">
        <f t="shared" si="53"/>
        <v>8</v>
      </c>
      <c r="D170" s="46">
        <f t="shared" si="54"/>
        <v>0</v>
      </c>
      <c r="E170" s="46">
        <f t="shared" si="55"/>
        <v>2</v>
      </c>
      <c r="F170" s="46">
        <f t="shared" si="56"/>
        <v>4</v>
      </c>
      <c r="G170" s="46">
        <f t="shared" si="57"/>
        <v>2</v>
      </c>
      <c r="H170" s="46">
        <f t="shared" si="58"/>
        <v>5</v>
      </c>
      <c r="I170" s="46">
        <f t="shared" si="59"/>
        <v>1</v>
      </c>
      <c r="J170" s="42">
        <f t="shared" si="60"/>
        <v>1</v>
      </c>
      <c r="K170" s="42">
        <f t="shared" si="61"/>
        <v>1</v>
      </c>
      <c r="L170" s="42">
        <f t="shared" si="66"/>
        <v>1</v>
      </c>
      <c r="M170" s="42">
        <f t="shared" si="62"/>
        <v>1</v>
      </c>
      <c r="N170" s="42">
        <f t="shared" si="63"/>
        <v>1</v>
      </c>
      <c r="O170" s="42">
        <f t="shared" si="64"/>
        <v>1</v>
      </c>
      <c r="P170" s="42">
        <f t="shared" si="65"/>
        <v>1</v>
      </c>
      <c r="Q170" s="42" t="s">
        <v>845</v>
      </c>
      <c r="R170" s="42">
        <v>0</v>
      </c>
      <c r="S170" s="42">
        <v>0</v>
      </c>
      <c r="T170" s="42" t="s">
        <v>930</v>
      </c>
      <c r="U170" s="68" t="s">
        <v>931</v>
      </c>
      <c r="V170" s="68">
        <v>0</v>
      </c>
      <c r="W170" s="70" t="s">
        <v>935</v>
      </c>
      <c r="X170" s="71"/>
      <c r="Z170" s="76"/>
      <c r="AA170" s="76"/>
      <c r="AB170" s="71"/>
      <c r="AE170" s="76"/>
      <c r="AF170" s="71"/>
      <c r="AI170" s="39">
        <f>'鱼属性|FishAttribute'!A66</f>
        <v>57</v>
      </c>
      <c r="AJ170" s="73" t="str">
        <f>'鱼属性|FishAttribute'!B66</f>
        <v>wuzidengke</v>
      </c>
      <c r="AK170" s="39">
        <f>IF(AND('鱼属性|FishAttribute'!C66=5,OR('鱼属性|FishAttribute'!A66&lt;51,'鱼属性|FishAttribute'!A66=52,'鱼属性|FishAttribute'!A66&gt;57)),6,'鱼属性|FishAttribute'!C66)</f>
        <v>5</v>
      </c>
      <c r="AL170" s="39">
        <f>'鱼属性|FishAttribute'!F66</f>
        <v>200</v>
      </c>
      <c r="AM170" s="74">
        <f>'鱼属性|FishAttribute'!C66</f>
        <v>5</v>
      </c>
      <c r="AN170" s="42">
        <f>'鱼属性|FishAttribute'!CA66</f>
        <v>0</v>
      </c>
      <c r="AO170" s="42">
        <f>'鱼属性|FishAttribute'!CB66</f>
        <v>0</v>
      </c>
      <c r="AP170" s="42">
        <f>'鱼属性|FishAttribute'!CC66</f>
        <v>1</v>
      </c>
      <c r="AQ170" s="42">
        <f>'鱼属性|FishAttribute'!CD66</f>
        <v>1</v>
      </c>
      <c r="AR170" s="42">
        <f>'鱼属性|FishAttribute'!CF66</f>
        <v>0</v>
      </c>
      <c r="AS170" s="42">
        <f>'鱼属性|FishAttribute'!CG66</f>
        <v>1</v>
      </c>
      <c r="AT170" s="42">
        <f>'鱼属性|FishAttribute'!CE66</f>
        <v>1</v>
      </c>
    </row>
    <row r="171" hidden="1" spans="1:46">
      <c r="A171" s="69" t="str">
        <f t="shared" si="52"/>
        <v>1070</v>
      </c>
      <c r="B171" s="50" t="str">
        <f t="shared" si="51"/>
        <v>track_1070</v>
      </c>
      <c r="C171" s="46">
        <f t="shared" si="53"/>
        <v>8</v>
      </c>
      <c r="D171" s="46">
        <f t="shared" si="54"/>
        <v>0</v>
      </c>
      <c r="E171" s="46">
        <f t="shared" si="55"/>
        <v>3</v>
      </c>
      <c r="F171" s="46">
        <f t="shared" si="56"/>
        <v>4</v>
      </c>
      <c r="G171" s="46">
        <f t="shared" si="57"/>
        <v>1</v>
      </c>
      <c r="H171" s="46">
        <f t="shared" si="58"/>
        <v>6</v>
      </c>
      <c r="I171" s="46">
        <f t="shared" si="59"/>
        <v>1</v>
      </c>
      <c r="J171" s="42">
        <f t="shared" si="60"/>
        <v>1</v>
      </c>
      <c r="K171" s="42">
        <f t="shared" si="61"/>
        <v>1</v>
      </c>
      <c r="L171" s="42">
        <f t="shared" si="66"/>
        <v>1</v>
      </c>
      <c r="M171" s="42">
        <f t="shared" si="62"/>
        <v>1</v>
      </c>
      <c r="N171" s="42">
        <f t="shared" si="63"/>
        <v>1</v>
      </c>
      <c r="O171" s="42">
        <f t="shared" si="64"/>
        <v>1</v>
      </c>
      <c r="P171" s="42">
        <f t="shared" si="65"/>
        <v>1</v>
      </c>
      <c r="Q171" s="42" t="s">
        <v>845</v>
      </c>
      <c r="R171" s="42">
        <v>0</v>
      </c>
      <c r="S171" s="42">
        <v>0</v>
      </c>
      <c r="T171" s="42" t="s">
        <v>930</v>
      </c>
      <c r="U171" s="68" t="s">
        <v>931</v>
      </c>
      <c r="V171" s="68">
        <v>0</v>
      </c>
      <c r="W171" s="70" t="s">
        <v>936</v>
      </c>
      <c r="X171" s="71"/>
      <c r="Z171" s="76"/>
      <c r="AA171" s="76"/>
      <c r="AB171" s="71"/>
      <c r="AE171" s="76"/>
      <c r="AF171" s="71"/>
      <c r="AI171" s="39">
        <f>'鱼属性|FishAttribute'!A67</f>
        <v>58</v>
      </c>
      <c r="AJ171" s="73" t="str">
        <f>'鱼属性|FishAttribute'!B67</f>
        <v>shenlong01</v>
      </c>
      <c r="AK171" s="39">
        <f>IF(AND('鱼属性|FishAttribute'!C67=5,OR('鱼属性|FishAttribute'!A67&lt;51,'鱼属性|FishAttribute'!A67=52,'鱼属性|FishAttribute'!A67&gt;57)),6,'鱼属性|FishAttribute'!C67)</f>
        <v>6</v>
      </c>
      <c r="AL171" s="39">
        <f>'鱼属性|FishAttribute'!F67</f>
        <v>1600</v>
      </c>
      <c r="AM171" s="74">
        <f>'鱼属性|FishAttribute'!C67</f>
        <v>6</v>
      </c>
      <c r="AN171" s="42">
        <f>'鱼属性|FishAttribute'!CA67</f>
        <v>0</v>
      </c>
      <c r="AO171" s="42">
        <f>'鱼属性|FishAttribute'!CB67</f>
        <v>0</v>
      </c>
      <c r="AP171" s="42">
        <f>'鱼属性|FishAttribute'!CC67</f>
        <v>0</v>
      </c>
      <c r="AQ171" s="42">
        <f>'鱼属性|FishAttribute'!CD67</f>
        <v>0</v>
      </c>
      <c r="AR171" s="42">
        <f>'鱼属性|FishAttribute'!CF67</f>
        <v>0</v>
      </c>
      <c r="AS171" s="42">
        <f>'鱼属性|FishAttribute'!CG67</f>
        <v>1</v>
      </c>
      <c r="AT171" s="42">
        <f>'鱼属性|FishAttribute'!CE67</f>
        <v>1</v>
      </c>
    </row>
    <row r="172" hidden="1" spans="1:46">
      <c r="A172" s="69" t="str">
        <f t="shared" si="52"/>
        <v>1071</v>
      </c>
      <c r="B172" s="50" t="str">
        <f t="shared" si="51"/>
        <v>track_1071</v>
      </c>
      <c r="C172" s="46">
        <f t="shared" si="53"/>
        <v>8</v>
      </c>
      <c r="D172" s="46">
        <f t="shared" si="54"/>
        <v>0</v>
      </c>
      <c r="E172" s="46">
        <f t="shared" si="55"/>
        <v>4</v>
      </c>
      <c r="F172" s="46">
        <f t="shared" si="56"/>
        <v>1</v>
      </c>
      <c r="G172" s="46">
        <f t="shared" si="57"/>
        <v>1</v>
      </c>
      <c r="H172" s="46">
        <f t="shared" si="58"/>
        <v>1</v>
      </c>
      <c r="I172" s="46">
        <f t="shared" si="59"/>
        <v>1</v>
      </c>
      <c r="J172" s="42">
        <f t="shared" si="60"/>
        <v>1</v>
      </c>
      <c r="K172" s="42">
        <f t="shared" si="61"/>
        <v>1</v>
      </c>
      <c r="L172" s="42">
        <f t="shared" si="66"/>
        <v>1</v>
      </c>
      <c r="M172" s="42">
        <f t="shared" si="62"/>
        <v>1</v>
      </c>
      <c r="N172" s="42">
        <f t="shared" si="63"/>
        <v>1</v>
      </c>
      <c r="O172" s="42">
        <f t="shared" si="64"/>
        <v>1</v>
      </c>
      <c r="P172" s="42">
        <f t="shared" si="65"/>
        <v>1</v>
      </c>
      <c r="Q172" s="42" t="s">
        <v>845</v>
      </c>
      <c r="R172" s="42">
        <v>0</v>
      </c>
      <c r="S172" s="42">
        <v>0</v>
      </c>
      <c r="T172" s="42" t="s">
        <v>930</v>
      </c>
      <c r="U172" s="68" t="s">
        <v>931</v>
      </c>
      <c r="V172" s="68">
        <v>0</v>
      </c>
      <c r="W172" s="70" t="s">
        <v>937</v>
      </c>
      <c r="X172" s="71"/>
      <c r="Z172" s="76"/>
      <c r="AA172" s="76"/>
      <c r="AB172" s="71"/>
      <c r="AE172" s="76"/>
      <c r="AF172" s="71"/>
      <c r="AI172" s="39">
        <f>'鱼属性|FishAttribute'!A68</f>
        <v>64</v>
      </c>
      <c r="AJ172" s="73" t="str">
        <f>'鱼属性|FishAttribute'!B68</f>
        <v>fenghuang</v>
      </c>
      <c r="AK172" s="39">
        <f>IF(AND('鱼属性|FishAttribute'!C68=5,OR('鱼属性|FishAttribute'!A68&lt;51,'鱼属性|FishAttribute'!A68=52,'鱼属性|FishAttribute'!A68&gt;57)),6,'鱼属性|FishAttribute'!C68)</f>
        <v>6</v>
      </c>
      <c r="AL172" s="39">
        <f>'鱼属性|FishAttribute'!F68</f>
        <v>1500</v>
      </c>
      <c r="AM172" s="74">
        <f>'鱼属性|FishAttribute'!C68</f>
        <v>6</v>
      </c>
      <c r="AN172" s="42">
        <f>'鱼属性|FishAttribute'!CA68</f>
        <v>0</v>
      </c>
      <c r="AO172" s="42">
        <f>'鱼属性|FishAttribute'!CB68</f>
        <v>0</v>
      </c>
      <c r="AP172" s="42">
        <f>'鱼属性|FishAttribute'!CC68</f>
        <v>0</v>
      </c>
      <c r="AQ172" s="42">
        <f>'鱼属性|FishAttribute'!CD68</f>
        <v>1</v>
      </c>
      <c r="AR172" s="42">
        <f>'鱼属性|FishAttribute'!CF68</f>
        <v>0</v>
      </c>
      <c r="AS172" s="42">
        <f>'鱼属性|FishAttribute'!CG68</f>
        <v>1</v>
      </c>
      <c r="AT172" s="42">
        <f>'鱼属性|FishAttribute'!CE68</f>
        <v>0</v>
      </c>
    </row>
    <row r="173" hidden="1" spans="1:46">
      <c r="A173" s="69" t="str">
        <f t="shared" si="52"/>
        <v>1072</v>
      </c>
      <c r="B173" s="50" t="str">
        <f t="shared" si="51"/>
        <v>track_1072</v>
      </c>
      <c r="C173" s="46">
        <f t="shared" si="53"/>
        <v>8</v>
      </c>
      <c r="D173" s="46">
        <f t="shared" si="54"/>
        <v>0</v>
      </c>
      <c r="E173" s="46">
        <f t="shared" si="55"/>
        <v>4</v>
      </c>
      <c r="F173" s="46">
        <f t="shared" si="56"/>
        <v>2</v>
      </c>
      <c r="G173" s="46">
        <f t="shared" si="57"/>
        <v>1</v>
      </c>
      <c r="H173" s="46">
        <f t="shared" si="58"/>
        <v>4</v>
      </c>
      <c r="I173" s="46">
        <f t="shared" si="59"/>
        <v>1</v>
      </c>
      <c r="J173" s="42">
        <f t="shared" si="60"/>
        <v>1</v>
      </c>
      <c r="K173" s="42">
        <f t="shared" si="61"/>
        <v>1</v>
      </c>
      <c r="L173" s="42">
        <f t="shared" si="66"/>
        <v>1</v>
      </c>
      <c r="M173" s="42">
        <f t="shared" si="62"/>
        <v>1</v>
      </c>
      <c r="N173" s="42">
        <f t="shared" si="63"/>
        <v>1</v>
      </c>
      <c r="O173" s="42">
        <f t="shared" si="64"/>
        <v>1</v>
      </c>
      <c r="P173" s="42">
        <f t="shared" si="65"/>
        <v>1</v>
      </c>
      <c r="Q173" s="42" t="s">
        <v>845</v>
      </c>
      <c r="R173" s="42">
        <v>0</v>
      </c>
      <c r="S173" s="42">
        <v>0</v>
      </c>
      <c r="T173" s="42" t="s">
        <v>930</v>
      </c>
      <c r="U173" s="68" t="s">
        <v>931</v>
      </c>
      <c r="V173" s="68">
        <v>0</v>
      </c>
      <c r="W173" s="70" t="s">
        <v>938</v>
      </c>
      <c r="X173" s="71"/>
      <c r="Z173" s="76"/>
      <c r="AA173" s="76"/>
      <c r="AB173" s="71"/>
      <c r="AE173" s="76"/>
      <c r="AF173" s="71"/>
      <c r="AI173" s="39">
        <f>'鱼属性|FishAttribute'!A69</f>
        <v>65</v>
      </c>
      <c r="AJ173" s="73" t="str">
        <f>'鱼属性|FishAttribute'!B69</f>
        <v>wulingzhu</v>
      </c>
      <c r="AK173" s="39">
        <f>IF(AND('鱼属性|FishAttribute'!C69=5,OR('鱼属性|FishAttribute'!A69&lt;51,'鱼属性|FishAttribute'!A69=52,'鱼属性|FishAttribute'!A69&gt;57)),6,'鱼属性|FishAttribute'!C69)</f>
        <v>6</v>
      </c>
      <c r="AL173" s="39">
        <f>'鱼属性|FishAttribute'!F69</f>
        <v>1200</v>
      </c>
      <c r="AM173" s="74">
        <f>'鱼属性|FishAttribute'!C69</f>
        <v>6</v>
      </c>
      <c r="AN173" s="42">
        <f>'鱼属性|FishAttribute'!CA69</f>
        <v>0</v>
      </c>
      <c r="AO173" s="42">
        <f>'鱼属性|FishAttribute'!CB69</f>
        <v>0</v>
      </c>
      <c r="AP173" s="42">
        <f>'鱼属性|FishAttribute'!CC69</f>
        <v>0</v>
      </c>
      <c r="AQ173" s="42">
        <f>'鱼属性|FishAttribute'!CD69</f>
        <v>1</v>
      </c>
      <c r="AR173" s="42">
        <f>'鱼属性|FishAttribute'!CF69</f>
        <v>0</v>
      </c>
      <c r="AS173" s="42">
        <f>'鱼属性|FishAttribute'!CG69</f>
        <v>0</v>
      </c>
      <c r="AT173" s="42">
        <f>'鱼属性|FishAttribute'!CE69</f>
        <v>1</v>
      </c>
    </row>
    <row r="174" hidden="1" spans="1:46">
      <c r="A174" s="69" t="str">
        <f t="shared" si="52"/>
        <v>1079</v>
      </c>
      <c r="B174" s="50" t="str">
        <f t="shared" si="51"/>
        <v>track_1079</v>
      </c>
      <c r="C174" s="46">
        <f t="shared" si="53"/>
        <v>10</v>
      </c>
      <c r="D174" s="46">
        <f t="shared" si="54"/>
        <v>0</v>
      </c>
      <c r="E174" s="46">
        <f t="shared" si="55"/>
        <v>1</v>
      </c>
      <c r="F174" s="46">
        <f t="shared" si="56"/>
        <v>2</v>
      </c>
      <c r="G174" s="46">
        <f t="shared" si="57"/>
        <v>1</v>
      </c>
      <c r="H174" s="46">
        <f t="shared" si="58"/>
        <v>6</v>
      </c>
      <c r="I174" s="46">
        <f t="shared" si="59"/>
        <v>1</v>
      </c>
      <c r="J174" s="42">
        <f t="shared" si="60"/>
        <v>1</v>
      </c>
      <c r="K174" s="42">
        <f t="shared" si="61"/>
        <v>1</v>
      </c>
      <c r="L174" s="42">
        <f t="shared" si="66"/>
        <v>1</v>
      </c>
      <c r="M174" s="42">
        <f t="shared" si="62"/>
        <v>1</v>
      </c>
      <c r="N174" s="42">
        <f t="shared" si="63"/>
        <v>1</v>
      </c>
      <c r="O174" s="42">
        <f t="shared" si="64"/>
        <v>0</v>
      </c>
      <c r="P174" s="42">
        <f t="shared" si="65"/>
        <v>0</v>
      </c>
      <c r="Q174" s="42" t="s">
        <v>845</v>
      </c>
      <c r="R174" s="42">
        <v>0</v>
      </c>
      <c r="S174" s="42">
        <v>0</v>
      </c>
      <c r="T174" s="42" t="s">
        <v>939</v>
      </c>
      <c r="U174" s="68" t="s">
        <v>900</v>
      </c>
      <c r="V174" s="68">
        <v>0</v>
      </c>
      <c r="W174" s="70" t="s">
        <v>940</v>
      </c>
      <c r="X174" s="71"/>
      <c r="AB174" s="71"/>
      <c r="AF174" s="71"/>
      <c r="AI174" s="39">
        <f>'鱼属性|FishAttribute'!A70</f>
        <v>66</v>
      </c>
      <c r="AJ174" s="73" t="str">
        <f>'鱼属性|FishAttribute'!B70</f>
        <v>dawangwuzei</v>
      </c>
      <c r="AK174" s="39">
        <f>IF(AND('鱼属性|FishAttribute'!C70=5,OR('鱼属性|FishAttribute'!A70&lt;51,'鱼属性|FishAttribute'!A70=52,'鱼属性|FishAttribute'!A70&gt;57)),6,'鱼属性|FishAttribute'!C70)</f>
        <v>6</v>
      </c>
      <c r="AL174" s="39">
        <f>'鱼属性|FishAttribute'!F70</f>
        <v>900</v>
      </c>
      <c r="AM174" s="74">
        <f>'鱼属性|FishAttribute'!C70</f>
        <v>6</v>
      </c>
      <c r="AN174" s="42">
        <f>'鱼属性|FishAttribute'!CA70</f>
        <v>0</v>
      </c>
      <c r="AO174" s="42">
        <f>'鱼属性|FishAttribute'!CB70</f>
        <v>0</v>
      </c>
      <c r="AP174" s="42">
        <f>'鱼属性|FishAttribute'!CC70</f>
        <v>0</v>
      </c>
      <c r="AQ174" s="42">
        <f>'鱼属性|FishAttribute'!CD70</f>
        <v>1</v>
      </c>
      <c r="AR174" s="42">
        <f>'鱼属性|FishAttribute'!CF70</f>
        <v>0</v>
      </c>
      <c r="AS174" s="42">
        <f>'鱼属性|FishAttribute'!CG70</f>
        <v>0</v>
      </c>
      <c r="AT174" s="42">
        <f>'鱼属性|FishAttribute'!CE70</f>
        <v>1</v>
      </c>
    </row>
    <row r="175" hidden="1" spans="1:46">
      <c r="A175" s="69" t="str">
        <f t="shared" si="52"/>
        <v>1080</v>
      </c>
      <c r="B175" s="50" t="str">
        <f t="shared" si="51"/>
        <v>track_1080</v>
      </c>
      <c r="C175" s="46">
        <f t="shared" si="53"/>
        <v>10</v>
      </c>
      <c r="D175" s="46">
        <f t="shared" si="54"/>
        <v>0</v>
      </c>
      <c r="E175" s="46">
        <f t="shared" si="55"/>
        <v>1</v>
      </c>
      <c r="F175" s="46">
        <f t="shared" si="56"/>
        <v>4</v>
      </c>
      <c r="G175" s="46">
        <f t="shared" si="57"/>
        <v>1</v>
      </c>
      <c r="H175" s="46">
        <f t="shared" si="58"/>
        <v>2</v>
      </c>
      <c r="I175" s="46">
        <f t="shared" si="59"/>
        <v>1</v>
      </c>
      <c r="J175" s="42">
        <f t="shared" si="60"/>
        <v>1</v>
      </c>
      <c r="K175" s="42">
        <f t="shared" si="61"/>
        <v>1</v>
      </c>
      <c r="L175" s="42">
        <f t="shared" si="66"/>
        <v>1</v>
      </c>
      <c r="M175" s="42">
        <f t="shared" si="62"/>
        <v>1</v>
      </c>
      <c r="N175" s="42">
        <f t="shared" si="63"/>
        <v>1</v>
      </c>
      <c r="O175" s="42">
        <f t="shared" si="64"/>
        <v>0</v>
      </c>
      <c r="P175" s="42">
        <f t="shared" si="65"/>
        <v>0</v>
      </c>
      <c r="Q175" s="42" t="s">
        <v>845</v>
      </c>
      <c r="R175" s="42">
        <v>0</v>
      </c>
      <c r="S175" s="42">
        <v>0</v>
      </c>
      <c r="T175" s="42" t="s">
        <v>939</v>
      </c>
      <c r="U175" s="68" t="s">
        <v>900</v>
      </c>
      <c r="V175" s="68">
        <v>0</v>
      </c>
      <c r="W175" s="70" t="s">
        <v>941</v>
      </c>
      <c r="X175" s="71"/>
      <c r="AB175" s="71"/>
      <c r="AF175" s="71"/>
      <c r="AI175" s="39">
        <f>'鱼属性|FishAttribute'!A71</f>
        <v>67</v>
      </c>
      <c r="AJ175" s="73" t="str">
        <f>'鱼属性|FishAttribute'!B71</f>
        <v>fantianyin</v>
      </c>
      <c r="AK175" s="39">
        <f>IF(AND('鱼属性|FishAttribute'!C71=5,OR('鱼属性|FishAttribute'!A71&lt;51,'鱼属性|FishAttribute'!A71=52,'鱼属性|FishAttribute'!A71&gt;57)),6,'鱼属性|FishAttribute'!C71)</f>
        <v>6</v>
      </c>
      <c r="AL175" s="39">
        <f>'鱼属性|FishAttribute'!F71</f>
        <v>1100</v>
      </c>
      <c r="AM175" s="74">
        <f>'鱼属性|FishAttribute'!C71</f>
        <v>6</v>
      </c>
      <c r="AN175" s="42">
        <f>'鱼属性|FishAttribute'!CA71</f>
        <v>0</v>
      </c>
      <c r="AO175" s="42">
        <f>'鱼属性|FishAttribute'!CB71</f>
        <v>0</v>
      </c>
      <c r="AP175" s="42">
        <f>'鱼属性|FishAttribute'!CC71</f>
        <v>1</v>
      </c>
      <c r="AQ175" s="42">
        <f>'鱼属性|FishAttribute'!CD71</f>
        <v>0</v>
      </c>
      <c r="AR175" s="42">
        <f>'鱼属性|FishAttribute'!CF71</f>
        <v>0</v>
      </c>
      <c r="AS175" s="42">
        <f>'鱼属性|FishAttribute'!CG71</f>
        <v>1</v>
      </c>
      <c r="AT175" s="42">
        <f>'鱼属性|FishAttribute'!CE71</f>
        <v>0</v>
      </c>
    </row>
    <row r="176" hidden="1" spans="1:46">
      <c r="A176" s="69" t="str">
        <f t="shared" si="52"/>
        <v>1081</v>
      </c>
      <c r="B176" s="50" t="str">
        <f t="shared" si="51"/>
        <v>track_1081</v>
      </c>
      <c r="C176" s="46">
        <f t="shared" si="53"/>
        <v>10</v>
      </c>
      <c r="D176" s="46">
        <f t="shared" si="54"/>
        <v>0</v>
      </c>
      <c r="E176" s="46">
        <f t="shared" si="55"/>
        <v>1</v>
      </c>
      <c r="F176" s="46">
        <f t="shared" si="56"/>
        <v>4</v>
      </c>
      <c r="G176" s="46">
        <f t="shared" si="57"/>
        <v>1</v>
      </c>
      <c r="H176" s="46">
        <f t="shared" si="58"/>
        <v>4</v>
      </c>
      <c r="I176" s="46">
        <f t="shared" si="59"/>
        <v>1</v>
      </c>
      <c r="J176" s="42">
        <f t="shared" si="60"/>
        <v>1</v>
      </c>
      <c r="K176" s="42">
        <f t="shared" si="61"/>
        <v>1</v>
      </c>
      <c r="L176" s="42">
        <f t="shared" si="66"/>
        <v>1</v>
      </c>
      <c r="M176" s="42">
        <f t="shared" si="62"/>
        <v>1</v>
      </c>
      <c r="N176" s="42">
        <f t="shared" si="63"/>
        <v>1</v>
      </c>
      <c r="O176" s="42">
        <f t="shared" si="64"/>
        <v>0</v>
      </c>
      <c r="P176" s="42">
        <f t="shared" si="65"/>
        <v>0</v>
      </c>
      <c r="Q176" s="42" t="s">
        <v>845</v>
      </c>
      <c r="R176" s="42">
        <v>0</v>
      </c>
      <c r="S176" s="42">
        <v>0</v>
      </c>
      <c r="T176" s="42" t="s">
        <v>939</v>
      </c>
      <c r="U176" s="68" t="s">
        <v>900</v>
      </c>
      <c r="V176" s="68">
        <v>0</v>
      </c>
      <c r="W176" s="70" t="s">
        <v>942</v>
      </c>
      <c r="X176" s="72"/>
      <c r="AB176" s="71"/>
      <c r="AF176" s="71"/>
      <c r="AI176" s="39">
        <f>'鱼属性|FishAttribute'!A72</f>
        <v>68</v>
      </c>
      <c r="AJ176" s="73" t="str">
        <f>'鱼属性|FishAttribute'!B72</f>
        <v>yinyangjing</v>
      </c>
      <c r="AK176" s="39">
        <f>IF(AND('鱼属性|FishAttribute'!C72=5,OR('鱼属性|FishAttribute'!A72&lt;51,'鱼属性|FishAttribute'!A72=52,'鱼属性|FishAttribute'!A72&gt;57)),6,'鱼属性|FishAttribute'!C72)</f>
        <v>6</v>
      </c>
      <c r="AL176" s="39">
        <f>'鱼属性|FishAttribute'!F72</f>
        <v>1300</v>
      </c>
      <c r="AM176" s="74">
        <f>'鱼属性|FishAttribute'!C72</f>
        <v>6</v>
      </c>
      <c r="AN176" s="42">
        <f>'鱼属性|FishAttribute'!CA72</f>
        <v>0</v>
      </c>
      <c r="AO176" s="42">
        <f>'鱼属性|FishAttribute'!CB72</f>
        <v>0</v>
      </c>
      <c r="AP176" s="42">
        <f>'鱼属性|FishAttribute'!CC72</f>
        <v>0</v>
      </c>
      <c r="AQ176" s="42">
        <f>'鱼属性|FishAttribute'!CD72</f>
        <v>1</v>
      </c>
      <c r="AR176" s="42">
        <f>'鱼属性|FishAttribute'!CF72</f>
        <v>0</v>
      </c>
      <c r="AS176" s="42">
        <f>'鱼属性|FishAttribute'!CG72</f>
        <v>0</v>
      </c>
      <c r="AT176" s="42">
        <f>'鱼属性|FishAttribute'!CE72</f>
        <v>0</v>
      </c>
    </row>
    <row r="177" hidden="1" spans="1:46">
      <c r="A177" s="69" t="str">
        <f t="shared" si="52"/>
        <v>1082</v>
      </c>
      <c r="B177" s="50" t="str">
        <f t="shared" si="51"/>
        <v>track_1082</v>
      </c>
      <c r="C177" s="46">
        <f t="shared" si="53"/>
        <v>10</v>
      </c>
      <c r="D177" s="46">
        <f t="shared" si="54"/>
        <v>0</v>
      </c>
      <c r="E177" s="46">
        <f t="shared" si="55"/>
        <v>1</v>
      </c>
      <c r="F177" s="46">
        <f t="shared" si="56"/>
        <v>4</v>
      </c>
      <c r="G177" s="46">
        <f t="shared" si="57"/>
        <v>2</v>
      </c>
      <c r="H177" s="46">
        <f t="shared" si="58"/>
        <v>8</v>
      </c>
      <c r="I177" s="46">
        <f t="shared" si="59"/>
        <v>1</v>
      </c>
      <c r="J177" s="42">
        <f t="shared" si="60"/>
        <v>1</v>
      </c>
      <c r="K177" s="42">
        <f t="shared" si="61"/>
        <v>1</v>
      </c>
      <c r="L177" s="42">
        <f t="shared" si="66"/>
        <v>1</v>
      </c>
      <c r="M177" s="42">
        <f t="shared" si="62"/>
        <v>1</v>
      </c>
      <c r="N177" s="42">
        <f t="shared" si="63"/>
        <v>1</v>
      </c>
      <c r="O177" s="42">
        <f t="shared" si="64"/>
        <v>0</v>
      </c>
      <c r="P177" s="42">
        <f t="shared" si="65"/>
        <v>0</v>
      </c>
      <c r="Q177" s="42" t="s">
        <v>845</v>
      </c>
      <c r="R177" s="42">
        <v>0</v>
      </c>
      <c r="S177" s="42">
        <v>0</v>
      </c>
      <c r="T177" s="42" t="s">
        <v>939</v>
      </c>
      <c r="U177" s="68" t="s">
        <v>900</v>
      </c>
      <c r="V177" s="68" t="s">
        <v>295</v>
      </c>
      <c r="W177" s="70" t="s">
        <v>943</v>
      </c>
      <c r="X177" s="72"/>
      <c r="AB177" s="71"/>
      <c r="AF177" s="71"/>
      <c r="AI177" s="39">
        <f>'鱼属性|FishAttribute'!A73</f>
        <v>69</v>
      </c>
      <c r="AJ177" s="73" t="str">
        <f>'鱼属性|FishAttribute'!B73</f>
        <v>wuseshenniu</v>
      </c>
      <c r="AK177" s="39">
        <f>IF(AND('鱼属性|FishAttribute'!C73=5,OR('鱼属性|FishAttribute'!A73&lt;51,'鱼属性|FishAttribute'!A73=52,'鱼属性|FishAttribute'!A73&gt;57)),6,'鱼属性|FishAttribute'!C73)</f>
        <v>6</v>
      </c>
      <c r="AL177" s="39">
        <f>'鱼属性|FishAttribute'!F73</f>
        <v>1250</v>
      </c>
      <c r="AM177" s="74">
        <f>'鱼属性|FishAttribute'!C73</f>
        <v>6</v>
      </c>
      <c r="AN177" s="42">
        <f>'鱼属性|FishAttribute'!CA73</f>
        <v>0</v>
      </c>
      <c r="AO177" s="42">
        <f>'鱼属性|FishAttribute'!CB73</f>
        <v>0</v>
      </c>
      <c r="AP177" s="42">
        <f>'鱼属性|FishAttribute'!CC73</f>
        <v>0</v>
      </c>
      <c r="AQ177" s="42">
        <f>'鱼属性|FishAttribute'!CD73</f>
        <v>1</v>
      </c>
      <c r="AR177" s="42">
        <f>'鱼属性|FishAttribute'!CF73</f>
        <v>0</v>
      </c>
      <c r="AS177" s="42">
        <f>'鱼属性|FishAttribute'!CG73</f>
        <v>0</v>
      </c>
      <c r="AT177" s="42">
        <f>'鱼属性|FishAttribute'!CE73</f>
        <v>1</v>
      </c>
    </row>
    <row r="178" hidden="1" spans="1:46">
      <c r="A178" s="69" t="str">
        <f t="shared" si="52"/>
        <v>1083</v>
      </c>
      <c r="B178" s="50" t="str">
        <f t="shared" si="51"/>
        <v>track_1083</v>
      </c>
      <c r="C178" s="46">
        <f t="shared" si="53"/>
        <v>10</v>
      </c>
      <c r="D178" s="46">
        <f t="shared" si="54"/>
        <v>0</v>
      </c>
      <c r="E178" s="46">
        <f t="shared" si="55"/>
        <v>1</v>
      </c>
      <c r="F178" s="46">
        <f t="shared" si="56"/>
        <v>4</v>
      </c>
      <c r="G178" s="46">
        <f t="shared" si="57"/>
        <v>4</v>
      </c>
      <c r="H178" s="46">
        <f t="shared" si="58"/>
        <v>9</v>
      </c>
      <c r="I178" s="46">
        <f t="shared" si="59"/>
        <v>1</v>
      </c>
      <c r="J178" s="42">
        <f t="shared" si="60"/>
        <v>1</v>
      </c>
      <c r="K178" s="42">
        <f t="shared" si="61"/>
        <v>1</v>
      </c>
      <c r="L178" s="42">
        <f t="shared" si="66"/>
        <v>1</v>
      </c>
      <c r="M178" s="42">
        <f t="shared" si="62"/>
        <v>1</v>
      </c>
      <c r="N178" s="42">
        <f t="shared" si="63"/>
        <v>1</v>
      </c>
      <c r="O178" s="42">
        <f t="shared" si="64"/>
        <v>0</v>
      </c>
      <c r="P178" s="42">
        <f t="shared" si="65"/>
        <v>0</v>
      </c>
      <c r="Q178" s="42" t="s">
        <v>845</v>
      </c>
      <c r="R178" s="42">
        <v>0</v>
      </c>
      <c r="S178" s="42">
        <v>0</v>
      </c>
      <c r="T178" s="42" t="s">
        <v>939</v>
      </c>
      <c r="U178" s="68" t="s">
        <v>900</v>
      </c>
      <c r="V178" s="68">
        <v>0</v>
      </c>
      <c r="W178" s="70" t="s">
        <v>944</v>
      </c>
      <c r="X178" s="71"/>
      <c r="AB178" s="71"/>
      <c r="AF178" s="71"/>
      <c r="AI178" s="39">
        <f>'鱼属性|FishAttribute'!A74</f>
        <v>70</v>
      </c>
      <c r="AJ178" s="73" t="str">
        <f>'鱼属性|FishAttribute'!B74</f>
        <v>henggongyu</v>
      </c>
      <c r="AK178" s="39">
        <f>IF(AND('鱼属性|FishAttribute'!C74=5,OR('鱼属性|FishAttribute'!A74&lt;51,'鱼属性|FishAttribute'!A74=52,'鱼属性|FishAttribute'!A74&gt;57)),6,'鱼属性|FishAttribute'!C74)</f>
        <v>6</v>
      </c>
      <c r="AL178" s="39">
        <f>'鱼属性|FishAttribute'!F74</f>
        <v>400</v>
      </c>
      <c r="AM178" s="74">
        <f>'鱼属性|FishAttribute'!C74</f>
        <v>6</v>
      </c>
      <c r="AN178" s="42">
        <f>'鱼属性|FishAttribute'!CA74</f>
        <v>0</v>
      </c>
      <c r="AO178" s="42">
        <f>'鱼属性|FishAttribute'!CB74</f>
        <v>0</v>
      </c>
      <c r="AP178" s="42">
        <f>'鱼属性|FishAttribute'!CC74</f>
        <v>1</v>
      </c>
      <c r="AQ178" s="42">
        <f>'鱼属性|FishAttribute'!CD74</f>
        <v>0</v>
      </c>
      <c r="AR178" s="42">
        <f>'鱼属性|FishAttribute'!CF74</f>
        <v>1</v>
      </c>
      <c r="AS178" s="42">
        <f>'鱼属性|FishAttribute'!CG74</f>
        <v>1</v>
      </c>
      <c r="AT178" s="42">
        <f>'鱼属性|FishAttribute'!CE74</f>
        <v>1</v>
      </c>
    </row>
    <row r="179" hidden="1" spans="1:46">
      <c r="A179" s="69" t="str">
        <f t="shared" si="52"/>
        <v>1084</v>
      </c>
      <c r="B179" s="50" t="str">
        <f t="shared" si="51"/>
        <v>track_1084</v>
      </c>
      <c r="C179" s="46">
        <f t="shared" si="53"/>
        <v>10</v>
      </c>
      <c r="D179" s="46">
        <f t="shared" si="54"/>
        <v>0</v>
      </c>
      <c r="E179" s="46">
        <f t="shared" si="55"/>
        <v>2</v>
      </c>
      <c r="F179" s="46">
        <f t="shared" si="56"/>
        <v>4</v>
      </c>
      <c r="G179" s="46">
        <f t="shared" si="57"/>
        <v>2</v>
      </c>
      <c r="H179" s="46">
        <f t="shared" si="58"/>
        <v>7</v>
      </c>
      <c r="I179" s="46">
        <f t="shared" si="59"/>
        <v>1</v>
      </c>
      <c r="J179" s="42">
        <f t="shared" si="60"/>
        <v>1</v>
      </c>
      <c r="K179" s="42">
        <f t="shared" si="61"/>
        <v>1</v>
      </c>
      <c r="L179" s="42">
        <f t="shared" si="66"/>
        <v>1</v>
      </c>
      <c r="M179" s="42">
        <f t="shared" si="62"/>
        <v>1</v>
      </c>
      <c r="N179" s="42">
        <f t="shared" si="63"/>
        <v>1</v>
      </c>
      <c r="O179" s="42">
        <f t="shared" si="64"/>
        <v>0</v>
      </c>
      <c r="P179" s="42">
        <f t="shared" si="65"/>
        <v>0</v>
      </c>
      <c r="Q179" s="42" t="s">
        <v>845</v>
      </c>
      <c r="R179" s="42">
        <v>0</v>
      </c>
      <c r="S179" s="42">
        <v>0</v>
      </c>
      <c r="T179" s="42" t="s">
        <v>939</v>
      </c>
      <c r="U179" s="68" t="s">
        <v>900</v>
      </c>
      <c r="V179" s="68">
        <v>0</v>
      </c>
      <c r="W179" s="70" t="s">
        <v>945</v>
      </c>
      <c r="X179" s="71"/>
      <c r="AB179" s="71"/>
      <c r="AC179" s="47"/>
      <c r="AF179" s="71"/>
      <c r="AG179" s="47"/>
      <c r="AI179" s="39">
        <f>'鱼属性|FishAttribute'!A75</f>
        <v>71</v>
      </c>
      <c r="AJ179" s="73" t="str">
        <f>'鱼属性|FishAttribute'!B75</f>
        <v>baozangjue</v>
      </c>
      <c r="AK179" s="39">
        <f>IF(AND('鱼属性|FishAttribute'!C75=5,OR('鱼属性|FishAttribute'!A75&lt;51,'鱼属性|FishAttribute'!A75=52,'鱼属性|FishAttribute'!A75&gt;57)),6,'鱼属性|FishAttribute'!C75)</f>
        <v>6</v>
      </c>
      <c r="AL179" s="39">
        <f>'鱼属性|FishAttribute'!F75</f>
        <v>550</v>
      </c>
      <c r="AM179" s="74">
        <f>'鱼属性|FishAttribute'!C75</f>
        <v>6</v>
      </c>
      <c r="AN179" s="42">
        <f>'鱼属性|FishAttribute'!CA75</f>
        <v>0</v>
      </c>
      <c r="AO179" s="42">
        <f>'鱼属性|FishAttribute'!CB75</f>
        <v>0</v>
      </c>
      <c r="AP179" s="42">
        <f>'鱼属性|FishAttribute'!CC75</f>
        <v>1</v>
      </c>
      <c r="AQ179" s="42">
        <f>'鱼属性|FishAttribute'!CD75</f>
        <v>1</v>
      </c>
      <c r="AR179" s="42">
        <f>'鱼属性|FishAttribute'!CF75</f>
        <v>1</v>
      </c>
      <c r="AS179" s="42">
        <f>'鱼属性|FishAttribute'!CG75</f>
        <v>0</v>
      </c>
      <c r="AT179" s="42">
        <f>'鱼属性|FishAttribute'!CE75</f>
        <v>0</v>
      </c>
    </row>
    <row r="180" hidden="1" spans="1:46">
      <c r="A180" s="69" t="str">
        <f t="shared" si="52"/>
        <v>1085</v>
      </c>
      <c r="B180" s="50" t="str">
        <f t="shared" si="51"/>
        <v>track_1085</v>
      </c>
      <c r="C180" s="46">
        <f t="shared" si="53"/>
        <v>10</v>
      </c>
      <c r="D180" s="46">
        <f t="shared" si="54"/>
        <v>0</v>
      </c>
      <c r="E180" s="46">
        <f t="shared" si="55"/>
        <v>3</v>
      </c>
      <c r="F180" s="46">
        <f t="shared" si="56"/>
        <v>2</v>
      </c>
      <c r="G180" s="46">
        <f t="shared" si="57"/>
        <v>1</v>
      </c>
      <c r="H180" s="46">
        <f t="shared" si="58"/>
        <v>1</v>
      </c>
      <c r="I180" s="46">
        <f t="shared" si="59"/>
        <v>1</v>
      </c>
      <c r="J180" s="42">
        <f t="shared" si="60"/>
        <v>1</v>
      </c>
      <c r="K180" s="42">
        <f t="shared" si="61"/>
        <v>1</v>
      </c>
      <c r="L180" s="42">
        <f t="shared" si="66"/>
        <v>1</v>
      </c>
      <c r="M180" s="42">
        <f t="shared" si="62"/>
        <v>1</v>
      </c>
      <c r="N180" s="42">
        <f t="shared" si="63"/>
        <v>1</v>
      </c>
      <c r="O180" s="42">
        <f t="shared" si="64"/>
        <v>0</v>
      </c>
      <c r="P180" s="42">
        <f t="shared" si="65"/>
        <v>0</v>
      </c>
      <c r="Q180" s="42" t="s">
        <v>845</v>
      </c>
      <c r="R180" s="42">
        <v>0</v>
      </c>
      <c r="S180" s="42">
        <v>0</v>
      </c>
      <c r="T180" s="42" t="s">
        <v>939</v>
      </c>
      <c r="U180" s="68" t="s">
        <v>900</v>
      </c>
      <c r="V180" s="68">
        <v>0</v>
      </c>
      <c r="W180" s="70" t="s">
        <v>946</v>
      </c>
      <c r="X180" s="71"/>
      <c r="AB180" s="71"/>
      <c r="AC180" s="47"/>
      <c r="AF180" s="71"/>
      <c r="AG180" s="47"/>
      <c r="AI180" s="39">
        <f>'鱼属性|FishAttribute'!A76</f>
        <v>72</v>
      </c>
      <c r="AJ180" s="73" t="str">
        <f>'鱼属性|FishAttribute'!B76</f>
        <v>lianhuanzdx</v>
      </c>
      <c r="AK180" s="39">
        <f>IF(AND('鱼属性|FishAttribute'!C76=5,OR('鱼属性|FishAttribute'!A76&lt;51,'鱼属性|FishAttribute'!A76=52,'鱼属性|FishAttribute'!A76&gt;57)),6,'鱼属性|FishAttribute'!C76)</f>
        <v>6</v>
      </c>
      <c r="AL180" s="39">
        <f>'鱼属性|FishAttribute'!F76</f>
        <v>350</v>
      </c>
      <c r="AM180" s="74">
        <f>'鱼属性|FishAttribute'!C76</f>
        <v>5</v>
      </c>
      <c r="AN180" s="42">
        <f>'鱼属性|FishAttribute'!CA76</f>
        <v>1</v>
      </c>
      <c r="AO180" s="42">
        <f>'鱼属性|FishAttribute'!CB76</f>
        <v>1</v>
      </c>
      <c r="AP180" s="42">
        <f>'鱼属性|FishAttribute'!CC76</f>
        <v>1</v>
      </c>
      <c r="AQ180" s="42">
        <f>'鱼属性|FishAttribute'!CD76</f>
        <v>1</v>
      </c>
      <c r="AR180" s="42">
        <f>'鱼属性|FishAttribute'!CF76</f>
        <v>0</v>
      </c>
      <c r="AS180" s="42">
        <f>'鱼属性|FishAttribute'!CG76</f>
        <v>1</v>
      </c>
      <c r="AT180" s="42">
        <f>'鱼属性|FishAttribute'!CE76</f>
        <v>0</v>
      </c>
    </row>
    <row r="181" hidden="1" spans="1:46">
      <c r="A181" s="69" t="str">
        <f t="shared" si="52"/>
        <v>1086</v>
      </c>
      <c r="B181" s="50" t="str">
        <f t="shared" si="51"/>
        <v>track_1086</v>
      </c>
      <c r="C181" s="46">
        <f t="shared" si="53"/>
        <v>10</v>
      </c>
      <c r="D181" s="46">
        <f t="shared" si="54"/>
        <v>0</v>
      </c>
      <c r="E181" s="46">
        <f t="shared" si="55"/>
        <v>3</v>
      </c>
      <c r="F181" s="46">
        <f t="shared" si="56"/>
        <v>4</v>
      </c>
      <c r="G181" s="46">
        <f t="shared" si="57"/>
        <v>1</v>
      </c>
      <c r="H181" s="46">
        <f t="shared" si="58"/>
        <v>5</v>
      </c>
      <c r="I181" s="46">
        <f t="shared" si="59"/>
        <v>1</v>
      </c>
      <c r="J181" s="42">
        <f t="shared" si="60"/>
        <v>1</v>
      </c>
      <c r="K181" s="42">
        <f t="shared" si="61"/>
        <v>1</v>
      </c>
      <c r="L181" s="42">
        <f t="shared" si="66"/>
        <v>1</v>
      </c>
      <c r="M181" s="42">
        <f t="shared" si="62"/>
        <v>1</v>
      </c>
      <c r="N181" s="42">
        <f t="shared" si="63"/>
        <v>1</v>
      </c>
      <c r="O181" s="42">
        <f t="shared" si="64"/>
        <v>0</v>
      </c>
      <c r="P181" s="42">
        <f t="shared" si="65"/>
        <v>0</v>
      </c>
      <c r="Q181" s="42" t="s">
        <v>845</v>
      </c>
      <c r="R181" s="42">
        <v>0</v>
      </c>
      <c r="S181" s="42">
        <v>0</v>
      </c>
      <c r="T181" s="42" t="s">
        <v>939</v>
      </c>
      <c r="U181" s="68" t="s">
        <v>900</v>
      </c>
      <c r="V181" s="68">
        <v>0</v>
      </c>
      <c r="W181" s="70" t="s">
        <v>947</v>
      </c>
      <c r="X181" s="71"/>
      <c r="AB181" s="71"/>
      <c r="AC181" s="47"/>
      <c r="AF181" s="71"/>
      <c r="AG181" s="47"/>
      <c r="AI181" s="39">
        <f>'鱼属性|FishAttribute'!A77</f>
        <v>73</v>
      </c>
      <c r="AJ181" s="73" t="str">
        <f>'鱼属性|FishAttribute'!B77</f>
        <v>shuimuboss</v>
      </c>
      <c r="AK181" s="39">
        <f>IF(AND('鱼属性|FishAttribute'!C77=5,OR('鱼属性|FishAttribute'!A77&lt;51,'鱼属性|FishAttribute'!A77=52,'鱼属性|FishAttribute'!A77&gt;57)),6,'鱼属性|FishAttribute'!C77)</f>
        <v>6</v>
      </c>
      <c r="AL181" s="39">
        <f>'鱼属性|FishAttribute'!F77</f>
        <v>450</v>
      </c>
      <c r="AM181" s="74">
        <f>'鱼属性|FishAttribute'!C77</f>
        <v>6</v>
      </c>
      <c r="AN181" s="42">
        <f>'鱼属性|FishAttribute'!CA77</f>
        <v>1</v>
      </c>
      <c r="AO181" s="42">
        <f>'鱼属性|FishAttribute'!CB77</f>
        <v>0</v>
      </c>
      <c r="AP181" s="42">
        <f>'鱼属性|FishAttribute'!CC77</f>
        <v>0</v>
      </c>
      <c r="AQ181" s="42">
        <f>'鱼属性|FishAttribute'!CD77</f>
        <v>0</v>
      </c>
      <c r="AR181" s="42">
        <f>'鱼属性|FishAttribute'!CF77</f>
        <v>0</v>
      </c>
      <c r="AS181" s="42">
        <f>'鱼属性|FishAttribute'!CG77</f>
        <v>0</v>
      </c>
      <c r="AT181" s="42">
        <f>'鱼属性|FishAttribute'!CE77</f>
        <v>0</v>
      </c>
    </row>
    <row r="182" hidden="1" spans="1:46">
      <c r="A182" s="69" t="str">
        <f t="shared" si="52"/>
        <v>1087</v>
      </c>
      <c r="B182" s="50" t="str">
        <f t="shared" si="51"/>
        <v>track_1087</v>
      </c>
      <c r="C182" s="46">
        <f t="shared" si="53"/>
        <v>10</v>
      </c>
      <c r="D182" s="46">
        <f t="shared" si="54"/>
        <v>0</v>
      </c>
      <c r="E182" s="46">
        <f t="shared" si="55"/>
        <v>4</v>
      </c>
      <c r="F182" s="46">
        <f t="shared" si="56"/>
        <v>3</v>
      </c>
      <c r="G182" s="46">
        <f t="shared" si="57"/>
        <v>1</v>
      </c>
      <c r="H182" s="46">
        <f t="shared" si="58"/>
        <v>3</v>
      </c>
      <c r="I182" s="46">
        <f t="shared" si="59"/>
        <v>1</v>
      </c>
      <c r="J182" s="42">
        <f t="shared" si="60"/>
        <v>1</v>
      </c>
      <c r="K182" s="42">
        <f t="shared" si="61"/>
        <v>1</v>
      </c>
      <c r="L182" s="42">
        <f t="shared" si="66"/>
        <v>1</v>
      </c>
      <c r="M182" s="42">
        <f t="shared" si="62"/>
        <v>1</v>
      </c>
      <c r="N182" s="42">
        <f t="shared" si="63"/>
        <v>1</v>
      </c>
      <c r="O182" s="42">
        <f t="shared" si="64"/>
        <v>0</v>
      </c>
      <c r="P182" s="42">
        <f t="shared" si="65"/>
        <v>0</v>
      </c>
      <c r="Q182" s="42" t="s">
        <v>845</v>
      </c>
      <c r="R182" s="42">
        <v>0</v>
      </c>
      <c r="S182" s="42">
        <v>0</v>
      </c>
      <c r="T182" s="42" t="s">
        <v>939</v>
      </c>
      <c r="U182" s="68" t="s">
        <v>900</v>
      </c>
      <c r="V182" s="68">
        <v>0</v>
      </c>
      <c r="W182" s="70" t="s">
        <v>948</v>
      </c>
      <c r="X182" s="71"/>
      <c r="AB182" s="71"/>
      <c r="AC182" s="47"/>
      <c r="AF182" s="71"/>
      <c r="AG182" s="47"/>
      <c r="AI182" s="39">
        <f>'鱼属性|FishAttribute'!A78</f>
        <v>74</v>
      </c>
      <c r="AJ182" s="73" t="str">
        <f>'鱼属性|FishAttribute'!B78</f>
        <v>henggongyu</v>
      </c>
      <c r="AK182" s="39">
        <f>IF(AND('鱼属性|FishAttribute'!C78=5,OR('鱼属性|FishAttribute'!A78&lt;51,'鱼属性|FishAttribute'!A78=52,'鱼属性|FishAttribute'!A78&gt;57)),6,'鱼属性|FishAttribute'!C78)</f>
        <v>6</v>
      </c>
      <c r="AL182" s="39">
        <f>'鱼属性|FishAttribute'!F78</f>
        <v>300</v>
      </c>
      <c r="AM182" s="74">
        <f>'鱼属性|FishAttribute'!C78</f>
        <v>6</v>
      </c>
      <c r="AN182" s="42">
        <f>'鱼属性|FishAttribute'!CA78</f>
        <v>1</v>
      </c>
      <c r="AO182" s="42">
        <f>'鱼属性|FishAttribute'!CB78</f>
        <v>1</v>
      </c>
      <c r="AP182" s="42">
        <f>'鱼属性|FishAttribute'!CC78</f>
        <v>0</v>
      </c>
      <c r="AQ182" s="42">
        <f>'鱼属性|FishAttribute'!CD78</f>
        <v>0</v>
      </c>
      <c r="AR182" s="42">
        <f>'鱼属性|FishAttribute'!CF78</f>
        <v>0</v>
      </c>
      <c r="AS182" s="42">
        <f>'鱼属性|FishAttribute'!CG78</f>
        <v>0</v>
      </c>
      <c r="AT182" s="42">
        <f>'鱼属性|FishAttribute'!CE78</f>
        <v>0</v>
      </c>
    </row>
    <row r="183" hidden="1" spans="1:46">
      <c r="A183" s="69" t="str">
        <f t="shared" si="52"/>
        <v>1088</v>
      </c>
      <c r="B183" s="50" t="str">
        <f t="shared" si="51"/>
        <v>track_1088</v>
      </c>
      <c r="C183" s="46">
        <f t="shared" si="53"/>
        <v>11</v>
      </c>
      <c r="D183" s="46">
        <f t="shared" si="54"/>
        <v>0</v>
      </c>
      <c r="E183" s="46">
        <f t="shared" si="55"/>
        <v>1</v>
      </c>
      <c r="F183" s="46">
        <f t="shared" si="56"/>
        <v>2</v>
      </c>
      <c r="G183" s="46">
        <f t="shared" si="57"/>
        <v>1</v>
      </c>
      <c r="H183" s="46">
        <f t="shared" si="58"/>
        <v>2</v>
      </c>
      <c r="I183" s="46">
        <f t="shared" si="59"/>
        <v>1</v>
      </c>
      <c r="J183" s="42">
        <f t="shared" si="60"/>
        <v>0</v>
      </c>
      <c r="K183" s="42">
        <f t="shared" si="61"/>
        <v>0</v>
      </c>
      <c r="L183" s="42">
        <f t="shared" si="66"/>
        <v>1</v>
      </c>
      <c r="M183" s="42">
        <f t="shared" si="62"/>
        <v>1</v>
      </c>
      <c r="N183" s="42">
        <f t="shared" si="63"/>
        <v>1</v>
      </c>
      <c r="O183" s="42">
        <f t="shared" si="64"/>
        <v>1</v>
      </c>
      <c r="P183" s="42">
        <f t="shared" si="65"/>
        <v>1</v>
      </c>
      <c r="Q183" s="42" t="s">
        <v>845</v>
      </c>
      <c r="R183" s="42">
        <v>0</v>
      </c>
      <c r="S183" s="42">
        <v>0</v>
      </c>
      <c r="T183" s="42" t="s">
        <v>949</v>
      </c>
      <c r="U183" s="68" t="s">
        <v>950</v>
      </c>
      <c r="V183" s="68">
        <v>0</v>
      </c>
      <c r="W183" s="70" t="s">
        <v>951</v>
      </c>
      <c r="X183" s="71"/>
      <c r="AB183" s="71"/>
      <c r="AC183" s="47"/>
      <c r="AF183" s="71"/>
      <c r="AG183" s="47"/>
      <c r="AI183" s="39">
        <f>'鱼属性|FishAttribute'!A79</f>
        <v>75</v>
      </c>
      <c r="AJ183" s="73" t="str">
        <f>'鱼属性|FishAttribute'!B79</f>
        <v>baozangjue</v>
      </c>
      <c r="AK183" s="39">
        <f>IF(AND('鱼属性|FishAttribute'!C79=5,OR('鱼属性|FishAttribute'!A79&lt;51,'鱼属性|FishAttribute'!A79=52,'鱼属性|FishAttribute'!A79&gt;57)),6,'鱼属性|FishAttribute'!C79)</f>
        <v>6</v>
      </c>
      <c r="AL183" s="39">
        <f>'鱼属性|FishAttribute'!F79</f>
        <v>375</v>
      </c>
      <c r="AM183" s="74">
        <f>'鱼属性|FishAttribute'!C79</f>
        <v>6</v>
      </c>
      <c r="AN183" s="42">
        <f>'鱼属性|FishAttribute'!CA79</f>
        <v>1</v>
      </c>
      <c r="AO183" s="42">
        <f>'鱼属性|FishAttribute'!CB79</f>
        <v>1</v>
      </c>
      <c r="AP183" s="42">
        <f>'鱼属性|FishAttribute'!CC79</f>
        <v>0</v>
      </c>
      <c r="AQ183" s="42">
        <f>'鱼属性|FishAttribute'!CD79</f>
        <v>0</v>
      </c>
      <c r="AR183" s="42">
        <f>'鱼属性|FishAttribute'!CF79</f>
        <v>0</v>
      </c>
      <c r="AS183" s="42">
        <f>'鱼属性|FishAttribute'!CG79</f>
        <v>0</v>
      </c>
      <c r="AT183" s="42">
        <f>'鱼属性|FishAttribute'!CE79</f>
        <v>0</v>
      </c>
    </row>
    <row r="184" hidden="1" spans="1:46">
      <c r="A184" s="69" t="str">
        <f t="shared" si="52"/>
        <v>1089</v>
      </c>
      <c r="B184" s="50" t="str">
        <f t="shared" si="51"/>
        <v>track_1089</v>
      </c>
      <c r="C184" s="46">
        <f t="shared" si="53"/>
        <v>11</v>
      </c>
      <c r="D184" s="46">
        <f t="shared" si="54"/>
        <v>0</v>
      </c>
      <c r="E184" s="46">
        <f t="shared" si="55"/>
        <v>1</v>
      </c>
      <c r="F184" s="46">
        <f t="shared" si="56"/>
        <v>2</v>
      </c>
      <c r="G184" s="46">
        <f t="shared" si="57"/>
        <v>1</v>
      </c>
      <c r="H184" s="46">
        <f t="shared" si="58"/>
        <v>4</v>
      </c>
      <c r="I184" s="46">
        <f t="shared" si="59"/>
        <v>1</v>
      </c>
      <c r="J184" s="42">
        <f t="shared" si="60"/>
        <v>0</v>
      </c>
      <c r="K184" s="42">
        <f t="shared" si="61"/>
        <v>0</v>
      </c>
      <c r="L184" s="42">
        <f t="shared" si="66"/>
        <v>1</v>
      </c>
      <c r="M184" s="42">
        <f t="shared" si="62"/>
        <v>1</v>
      </c>
      <c r="N184" s="42">
        <f t="shared" si="63"/>
        <v>1</v>
      </c>
      <c r="O184" s="42">
        <f t="shared" si="64"/>
        <v>1</v>
      </c>
      <c r="P184" s="42">
        <f t="shared" si="65"/>
        <v>1</v>
      </c>
      <c r="Q184" s="42" t="s">
        <v>845</v>
      </c>
      <c r="R184" s="42">
        <v>0</v>
      </c>
      <c r="S184" s="42">
        <v>0</v>
      </c>
      <c r="T184" s="42" t="s">
        <v>949</v>
      </c>
      <c r="U184" s="68" t="s">
        <v>950</v>
      </c>
      <c r="V184" s="68">
        <v>0</v>
      </c>
      <c r="W184" s="70" t="s">
        <v>952</v>
      </c>
      <c r="X184" s="71"/>
      <c r="AB184" s="71"/>
      <c r="AC184" s="47"/>
      <c r="AF184" s="71"/>
      <c r="AG184" s="47"/>
      <c r="AI184" s="39">
        <f>'鱼属性|FishAttribute'!A80</f>
        <v>76</v>
      </c>
      <c r="AJ184" s="73" t="str">
        <f>'鱼属性|FishAttribute'!B80</f>
        <v>wulingzhu</v>
      </c>
      <c r="AK184" s="39">
        <f>IF(AND('鱼属性|FishAttribute'!C80=5,OR('鱼属性|FishAttribute'!A80&lt;51,'鱼属性|FishAttribute'!A80=52,'鱼属性|FishAttribute'!A80&gt;57)),6,'鱼属性|FishAttribute'!C80)</f>
        <v>6</v>
      </c>
      <c r="AL184" s="39">
        <f>'鱼属性|FishAttribute'!F80</f>
        <v>600</v>
      </c>
      <c r="AM184" s="74">
        <f>'鱼属性|FishAttribute'!C80</f>
        <v>6</v>
      </c>
      <c r="AN184" s="42">
        <f>'鱼属性|FishAttribute'!CA80</f>
        <v>0</v>
      </c>
      <c r="AO184" s="42">
        <f>'鱼属性|FishAttribute'!CB80</f>
        <v>1</v>
      </c>
      <c r="AP184" s="42">
        <f>'鱼属性|FishAttribute'!CC80</f>
        <v>1</v>
      </c>
      <c r="AQ184" s="42">
        <f>'鱼属性|FishAttribute'!CD80</f>
        <v>0</v>
      </c>
      <c r="AR184" s="42">
        <f>'鱼属性|FishAttribute'!CF80</f>
        <v>0</v>
      </c>
      <c r="AS184" s="42">
        <f>'鱼属性|FishAttribute'!CG80</f>
        <v>0</v>
      </c>
      <c r="AT184" s="42">
        <f>'鱼属性|FishAttribute'!CE80</f>
        <v>0</v>
      </c>
    </row>
    <row r="185" hidden="1" spans="1:46">
      <c r="A185" s="69" t="str">
        <f t="shared" si="52"/>
        <v>1090</v>
      </c>
      <c r="B185" s="50" t="str">
        <f t="shared" si="51"/>
        <v>track_1090</v>
      </c>
      <c r="C185" s="46">
        <f t="shared" si="53"/>
        <v>11</v>
      </c>
      <c r="D185" s="46">
        <f t="shared" si="54"/>
        <v>0</v>
      </c>
      <c r="E185" s="46">
        <f t="shared" si="55"/>
        <v>1</v>
      </c>
      <c r="F185" s="46">
        <f t="shared" si="56"/>
        <v>3</v>
      </c>
      <c r="G185" s="46">
        <f t="shared" si="57"/>
        <v>2</v>
      </c>
      <c r="H185" s="46">
        <f t="shared" si="58"/>
        <v>9</v>
      </c>
      <c r="I185" s="46">
        <f t="shared" si="59"/>
        <v>1</v>
      </c>
      <c r="J185" s="42">
        <f t="shared" si="60"/>
        <v>0</v>
      </c>
      <c r="K185" s="42">
        <f t="shared" si="61"/>
        <v>0</v>
      </c>
      <c r="L185" s="42">
        <f t="shared" si="66"/>
        <v>1</v>
      </c>
      <c r="M185" s="42">
        <f t="shared" si="62"/>
        <v>1</v>
      </c>
      <c r="N185" s="42">
        <f t="shared" si="63"/>
        <v>1</v>
      </c>
      <c r="O185" s="42">
        <f t="shared" si="64"/>
        <v>1</v>
      </c>
      <c r="P185" s="42">
        <f t="shared" si="65"/>
        <v>1</v>
      </c>
      <c r="Q185" s="42" t="s">
        <v>845</v>
      </c>
      <c r="R185" s="42">
        <v>0</v>
      </c>
      <c r="S185" s="42">
        <v>0</v>
      </c>
      <c r="T185" s="42" t="s">
        <v>949</v>
      </c>
      <c r="U185" s="68" t="s">
        <v>950</v>
      </c>
      <c r="V185" s="68">
        <v>0</v>
      </c>
      <c r="W185" s="70" t="s">
        <v>953</v>
      </c>
      <c r="X185" s="71"/>
      <c r="AB185" s="71"/>
      <c r="AC185" s="47"/>
      <c r="AF185" s="71"/>
      <c r="AG185" s="47"/>
      <c r="AI185" s="39">
        <f>'鱼属性|FishAttribute'!A81</f>
        <v>77</v>
      </c>
      <c r="AJ185" s="73" t="str">
        <f>'鱼属性|FishAttribute'!B81</f>
        <v>wuseshenniu</v>
      </c>
      <c r="AK185" s="39">
        <f>IF(AND('鱼属性|FishAttribute'!C81=5,OR('鱼属性|FishAttribute'!A81&lt;51,'鱼属性|FishAttribute'!A81=52,'鱼属性|FishAttribute'!A81&gt;57)),6,'鱼属性|FishAttribute'!C81)</f>
        <v>6</v>
      </c>
      <c r="AL185" s="39">
        <f>'鱼属性|FishAttribute'!F81</f>
        <v>625</v>
      </c>
      <c r="AM185" s="74">
        <f>'鱼属性|FishAttribute'!C81</f>
        <v>6</v>
      </c>
      <c r="AN185" s="42">
        <f>'鱼属性|FishAttribute'!CA81</f>
        <v>0</v>
      </c>
      <c r="AO185" s="42">
        <f>'鱼属性|FishAttribute'!CB81</f>
        <v>1</v>
      </c>
      <c r="AP185" s="42">
        <f>'鱼属性|FishAttribute'!CC81</f>
        <v>1</v>
      </c>
      <c r="AQ185" s="42">
        <f>'鱼属性|FishAttribute'!CD81</f>
        <v>0</v>
      </c>
      <c r="AR185" s="42">
        <f>'鱼属性|FishAttribute'!CF81</f>
        <v>0</v>
      </c>
      <c r="AS185" s="42">
        <f>'鱼属性|FishAttribute'!CG81</f>
        <v>0</v>
      </c>
      <c r="AT185" s="42">
        <f>'鱼属性|FishAttribute'!CE81</f>
        <v>0</v>
      </c>
    </row>
    <row r="186" hidden="1" spans="1:46">
      <c r="A186" s="69" t="str">
        <f t="shared" si="52"/>
        <v>1091</v>
      </c>
      <c r="B186" s="50" t="str">
        <f t="shared" si="51"/>
        <v>track_1091</v>
      </c>
      <c r="C186" s="46">
        <f t="shared" si="53"/>
        <v>11</v>
      </c>
      <c r="D186" s="46">
        <f t="shared" si="54"/>
        <v>0</v>
      </c>
      <c r="E186" s="46">
        <f t="shared" si="55"/>
        <v>1</v>
      </c>
      <c r="F186" s="46">
        <f t="shared" si="56"/>
        <v>3</v>
      </c>
      <c r="G186" s="46">
        <f t="shared" si="57"/>
        <v>4</v>
      </c>
      <c r="H186" s="46">
        <f t="shared" si="58"/>
        <v>11</v>
      </c>
      <c r="I186" s="46">
        <f t="shared" si="59"/>
        <v>1</v>
      </c>
      <c r="J186" s="42">
        <f t="shared" si="60"/>
        <v>0</v>
      </c>
      <c r="K186" s="42">
        <f t="shared" si="61"/>
        <v>0</v>
      </c>
      <c r="L186" s="42">
        <f t="shared" si="66"/>
        <v>1</v>
      </c>
      <c r="M186" s="42">
        <f t="shared" si="62"/>
        <v>1</v>
      </c>
      <c r="N186" s="42">
        <f t="shared" si="63"/>
        <v>1</v>
      </c>
      <c r="O186" s="42">
        <f t="shared" si="64"/>
        <v>1</v>
      </c>
      <c r="P186" s="42">
        <f t="shared" si="65"/>
        <v>1</v>
      </c>
      <c r="Q186" s="42" t="s">
        <v>845</v>
      </c>
      <c r="R186" s="42">
        <v>0</v>
      </c>
      <c r="S186" s="42">
        <v>0</v>
      </c>
      <c r="T186" s="42" t="s">
        <v>949</v>
      </c>
      <c r="U186" s="68" t="s">
        <v>950</v>
      </c>
      <c r="V186" s="68">
        <v>0</v>
      </c>
      <c r="W186" s="70" t="s">
        <v>954</v>
      </c>
      <c r="X186" s="71"/>
      <c r="AB186" s="71"/>
      <c r="AC186" s="47"/>
      <c r="AF186" s="71"/>
      <c r="AG186" s="47"/>
      <c r="AI186" s="39">
        <f>'鱼属性|FishAttribute'!A82</f>
        <v>78</v>
      </c>
      <c r="AJ186" s="73" t="str">
        <f>'鱼属性|FishAttribute'!B82</f>
        <v>huahudiao</v>
      </c>
      <c r="AK186" s="39">
        <f>IF(AND('鱼属性|FishAttribute'!C82=5,OR('鱼属性|FishAttribute'!A82&lt;51,'鱼属性|FishAttribute'!A82=52,'鱼属性|FishAttribute'!A82&gt;57)),6,'鱼属性|FishAttribute'!C82)</f>
        <v>6</v>
      </c>
      <c r="AL186" s="39">
        <f>'鱼属性|FishAttribute'!F82</f>
        <v>1950</v>
      </c>
      <c r="AM186" s="74">
        <f>'鱼属性|FishAttribute'!C82</f>
        <v>6</v>
      </c>
      <c r="AN186" s="42">
        <f>'鱼属性|FishAttribute'!CA82</f>
        <v>0</v>
      </c>
      <c r="AO186" s="42">
        <f>'鱼属性|FishAttribute'!CB82</f>
        <v>0</v>
      </c>
      <c r="AP186" s="42">
        <f>'鱼属性|FishAttribute'!CC82</f>
        <v>0</v>
      </c>
      <c r="AQ186" s="42">
        <f>'鱼属性|FishAttribute'!CD82</f>
        <v>1</v>
      </c>
      <c r="AR186" s="42">
        <f>'鱼属性|FishAttribute'!CF82</f>
        <v>0</v>
      </c>
      <c r="AS186" s="42">
        <f>'鱼属性|FishAttribute'!CG82</f>
        <v>1</v>
      </c>
      <c r="AT186" s="42">
        <f>'鱼属性|FishAttribute'!CE82</f>
        <v>1</v>
      </c>
    </row>
    <row r="187" hidden="1" spans="1:46">
      <c r="A187" s="69" t="str">
        <f t="shared" si="52"/>
        <v>1092</v>
      </c>
      <c r="B187" s="50" t="str">
        <f t="shared" si="51"/>
        <v>track_1092</v>
      </c>
      <c r="C187" s="46">
        <f t="shared" si="53"/>
        <v>11</v>
      </c>
      <c r="D187" s="46">
        <f t="shared" si="54"/>
        <v>0</v>
      </c>
      <c r="E187" s="46">
        <f t="shared" si="55"/>
        <v>2</v>
      </c>
      <c r="F187" s="46">
        <f t="shared" si="56"/>
        <v>4</v>
      </c>
      <c r="G187" s="46">
        <f t="shared" si="57"/>
        <v>1</v>
      </c>
      <c r="H187" s="46">
        <f t="shared" si="58"/>
        <v>3</v>
      </c>
      <c r="I187" s="46">
        <f t="shared" si="59"/>
        <v>1</v>
      </c>
      <c r="J187" s="42">
        <f t="shared" si="60"/>
        <v>0</v>
      </c>
      <c r="K187" s="42">
        <f t="shared" si="61"/>
        <v>0</v>
      </c>
      <c r="L187" s="42">
        <f t="shared" si="66"/>
        <v>1</v>
      </c>
      <c r="M187" s="42">
        <f t="shared" si="62"/>
        <v>1</v>
      </c>
      <c r="N187" s="42">
        <f t="shared" si="63"/>
        <v>1</v>
      </c>
      <c r="O187" s="42">
        <f t="shared" si="64"/>
        <v>1</v>
      </c>
      <c r="P187" s="42">
        <f t="shared" si="65"/>
        <v>1</v>
      </c>
      <c r="Q187" s="42" t="s">
        <v>845</v>
      </c>
      <c r="R187" s="42">
        <v>0</v>
      </c>
      <c r="S187" s="42">
        <v>0</v>
      </c>
      <c r="T187" s="42" t="s">
        <v>949</v>
      </c>
      <c r="U187" s="68" t="s">
        <v>950</v>
      </c>
      <c r="V187" s="68">
        <v>0</v>
      </c>
      <c r="W187" s="70" t="s">
        <v>955</v>
      </c>
      <c r="X187" s="71"/>
      <c r="AB187" s="71"/>
      <c r="AC187" s="47"/>
      <c r="AF187" s="71"/>
      <c r="AG187" s="47"/>
      <c r="AI187" s="39">
        <f>'鱼属性|FishAttribute'!A83</f>
        <v>79</v>
      </c>
      <c r="AJ187" s="73" t="str">
        <f>'鱼属性|FishAttribute'!B83</f>
        <v>kuiniugu</v>
      </c>
      <c r="AK187" s="39">
        <f>IF(AND('鱼属性|FishAttribute'!C83=5,OR('鱼属性|FishAttribute'!A83&lt;51,'鱼属性|FishAttribute'!A83=52,'鱼属性|FishAttribute'!A83&gt;57)),6,'鱼属性|FishAttribute'!C83)</f>
        <v>6</v>
      </c>
      <c r="AL187" s="39">
        <f>'鱼属性|FishAttribute'!F83</f>
        <v>1150</v>
      </c>
      <c r="AM187" s="74">
        <f>'鱼属性|FishAttribute'!C83</f>
        <v>6</v>
      </c>
      <c r="AN187" s="42">
        <f>'鱼属性|FishAttribute'!CA83</f>
        <v>0</v>
      </c>
      <c r="AO187" s="42">
        <f>'鱼属性|FishAttribute'!CB83</f>
        <v>0</v>
      </c>
      <c r="AP187" s="42">
        <f>'鱼属性|FishAttribute'!CC83</f>
        <v>0</v>
      </c>
      <c r="AQ187" s="42">
        <f>'鱼属性|FishAttribute'!CD83</f>
        <v>1</v>
      </c>
      <c r="AR187" s="42">
        <f>'鱼属性|FishAttribute'!CF83</f>
        <v>0</v>
      </c>
      <c r="AS187" s="42">
        <f>'鱼属性|FishAttribute'!CG83</f>
        <v>0</v>
      </c>
      <c r="AT187" s="42">
        <f>'鱼属性|FishAttribute'!CE83</f>
        <v>1</v>
      </c>
    </row>
    <row r="188" hidden="1" spans="1:46">
      <c r="A188" s="69" t="str">
        <f t="shared" si="52"/>
        <v>1093</v>
      </c>
      <c r="B188" s="50" t="str">
        <f t="shared" si="51"/>
        <v>track_1093</v>
      </c>
      <c r="C188" s="46">
        <f t="shared" si="53"/>
        <v>11</v>
      </c>
      <c r="D188" s="46">
        <f t="shared" si="54"/>
        <v>0</v>
      </c>
      <c r="E188" s="46">
        <f t="shared" si="55"/>
        <v>3</v>
      </c>
      <c r="F188" s="46">
        <f t="shared" si="56"/>
        <v>2</v>
      </c>
      <c r="G188" s="46">
        <f t="shared" si="57"/>
        <v>1</v>
      </c>
      <c r="H188" s="46">
        <f t="shared" si="58"/>
        <v>8</v>
      </c>
      <c r="I188" s="46">
        <f t="shared" si="59"/>
        <v>1</v>
      </c>
      <c r="J188" s="42">
        <f t="shared" si="60"/>
        <v>0</v>
      </c>
      <c r="K188" s="42">
        <f t="shared" si="61"/>
        <v>0</v>
      </c>
      <c r="L188" s="42">
        <f t="shared" si="66"/>
        <v>1</v>
      </c>
      <c r="M188" s="42">
        <f t="shared" si="62"/>
        <v>1</v>
      </c>
      <c r="N188" s="42">
        <f t="shared" si="63"/>
        <v>1</v>
      </c>
      <c r="O188" s="42">
        <f t="shared" si="64"/>
        <v>1</v>
      </c>
      <c r="P188" s="42">
        <f t="shared" si="65"/>
        <v>1</v>
      </c>
      <c r="Q188" s="42" t="s">
        <v>845</v>
      </c>
      <c r="R188" s="42">
        <v>0</v>
      </c>
      <c r="S188" s="42">
        <v>0</v>
      </c>
      <c r="T188" s="42" t="s">
        <v>949</v>
      </c>
      <c r="U188" s="68" t="s">
        <v>950</v>
      </c>
      <c r="V188" s="68">
        <v>0</v>
      </c>
      <c r="W188" s="70" t="s">
        <v>956</v>
      </c>
      <c r="X188" s="71"/>
      <c r="AB188" s="71"/>
      <c r="AF188" s="71"/>
      <c r="AI188" s="39">
        <f>'鱼属性|FishAttribute'!A84</f>
        <v>80</v>
      </c>
      <c r="AJ188" s="73" t="str">
        <f>'鱼属性|FishAttribute'!B84</f>
        <v>zhuxianjian</v>
      </c>
      <c r="AK188" s="39">
        <f>IF(AND('鱼属性|FishAttribute'!C84=5,OR('鱼属性|FishAttribute'!A84&lt;51,'鱼属性|FishAttribute'!A84=52,'鱼属性|FishAttribute'!A84&gt;57)),6,'鱼属性|FishAttribute'!C84)</f>
        <v>6</v>
      </c>
      <c r="AL188" s="39">
        <f>'鱼属性|FishAttribute'!F84</f>
        <v>1400</v>
      </c>
      <c r="AM188" s="74">
        <f>'鱼属性|FishAttribute'!C84</f>
        <v>6</v>
      </c>
      <c r="AN188" s="42">
        <f>'鱼属性|FishAttribute'!CA84</f>
        <v>0</v>
      </c>
      <c r="AO188" s="42">
        <f>'鱼属性|FishAttribute'!CB84</f>
        <v>0</v>
      </c>
      <c r="AP188" s="42">
        <f>'鱼属性|FishAttribute'!CC84</f>
        <v>0</v>
      </c>
      <c r="AQ188" s="42">
        <f>'鱼属性|FishAttribute'!CD84</f>
        <v>0</v>
      </c>
      <c r="AR188" s="42">
        <f>'鱼属性|FishAttribute'!CF84</f>
        <v>0</v>
      </c>
      <c r="AS188" s="42">
        <f>'鱼属性|FishAttribute'!CG84</f>
        <v>1</v>
      </c>
      <c r="AT188" s="42">
        <f>'鱼属性|FishAttribute'!CE84</f>
        <v>1</v>
      </c>
    </row>
    <row r="189" hidden="1" spans="1:46">
      <c r="A189" s="69" t="str">
        <f t="shared" si="52"/>
        <v>1094</v>
      </c>
      <c r="B189" s="50" t="str">
        <f t="shared" si="51"/>
        <v>track_1094</v>
      </c>
      <c r="C189" s="46">
        <f t="shared" si="53"/>
        <v>11</v>
      </c>
      <c r="D189" s="46">
        <f t="shared" si="54"/>
        <v>0</v>
      </c>
      <c r="E189" s="46">
        <f t="shared" si="55"/>
        <v>3</v>
      </c>
      <c r="F189" s="46">
        <f t="shared" si="56"/>
        <v>4</v>
      </c>
      <c r="G189" s="46">
        <f t="shared" si="57"/>
        <v>1</v>
      </c>
      <c r="H189" s="46">
        <f t="shared" si="58"/>
        <v>5</v>
      </c>
      <c r="I189" s="46">
        <f t="shared" si="59"/>
        <v>1</v>
      </c>
      <c r="J189" s="42">
        <f t="shared" si="60"/>
        <v>0</v>
      </c>
      <c r="K189" s="42">
        <f t="shared" si="61"/>
        <v>0</v>
      </c>
      <c r="L189" s="42">
        <f t="shared" si="66"/>
        <v>1</v>
      </c>
      <c r="M189" s="42">
        <f t="shared" si="62"/>
        <v>1</v>
      </c>
      <c r="N189" s="42">
        <f t="shared" si="63"/>
        <v>1</v>
      </c>
      <c r="O189" s="42">
        <f t="shared" si="64"/>
        <v>1</v>
      </c>
      <c r="P189" s="42">
        <f t="shared" si="65"/>
        <v>1</v>
      </c>
      <c r="Q189" s="42" t="s">
        <v>845</v>
      </c>
      <c r="R189" s="42">
        <v>0</v>
      </c>
      <c r="S189" s="42">
        <v>0</v>
      </c>
      <c r="T189" s="42" t="s">
        <v>949</v>
      </c>
      <c r="U189" s="68" t="s">
        <v>950</v>
      </c>
      <c r="V189" s="68">
        <v>0</v>
      </c>
      <c r="W189" s="70" t="s">
        <v>957</v>
      </c>
      <c r="X189" s="71"/>
      <c r="AB189" s="71"/>
      <c r="AF189" s="71"/>
      <c r="AI189" s="39">
        <f>'鱼属性|FishAttribute'!A85</f>
        <v>81</v>
      </c>
      <c r="AJ189" s="73" t="str">
        <f>'鱼属性|FishAttribute'!B85</f>
        <v>baihu</v>
      </c>
      <c r="AK189" s="39">
        <f>IF(AND('鱼属性|FishAttribute'!C85=5,OR('鱼属性|FishAttribute'!A85&lt;51,'鱼属性|FishAttribute'!A85=52,'鱼属性|FishAttribute'!A85&gt;57)),6,'鱼属性|FishAttribute'!C85)</f>
        <v>6</v>
      </c>
      <c r="AL189" s="39">
        <f>'鱼属性|FishAttribute'!F85</f>
        <v>1800</v>
      </c>
      <c r="AM189" s="74">
        <f>'鱼属性|FishAttribute'!C85</f>
        <v>6</v>
      </c>
      <c r="AN189" s="42">
        <f>'鱼属性|FishAttribute'!CA85</f>
        <v>0</v>
      </c>
      <c r="AO189" s="42">
        <f>'鱼属性|FishAttribute'!CB85</f>
        <v>0</v>
      </c>
      <c r="AP189" s="42">
        <f>'鱼属性|FishAttribute'!CC85</f>
        <v>0</v>
      </c>
      <c r="AQ189" s="42">
        <f>'鱼属性|FishAttribute'!CD85</f>
        <v>0</v>
      </c>
      <c r="AR189" s="42">
        <f>'鱼属性|FishAttribute'!CF85</f>
        <v>0</v>
      </c>
      <c r="AS189" s="42">
        <f>'鱼属性|FishAttribute'!CG85</f>
        <v>1</v>
      </c>
      <c r="AT189" s="42">
        <f>'鱼属性|FishAttribute'!CE85</f>
        <v>1</v>
      </c>
    </row>
    <row r="190" hidden="1" spans="1:46">
      <c r="A190" s="69" t="str">
        <f t="shared" si="52"/>
        <v>1095</v>
      </c>
      <c r="B190" s="50" t="str">
        <f t="shared" si="51"/>
        <v>track_1095</v>
      </c>
      <c r="C190" s="46">
        <f t="shared" si="53"/>
        <v>11</v>
      </c>
      <c r="D190" s="46">
        <f t="shared" si="54"/>
        <v>0</v>
      </c>
      <c r="E190" s="46">
        <f t="shared" si="55"/>
        <v>3</v>
      </c>
      <c r="F190" s="46">
        <f t="shared" si="56"/>
        <v>4</v>
      </c>
      <c r="G190" s="46">
        <f t="shared" si="57"/>
        <v>1</v>
      </c>
      <c r="H190" s="46">
        <f t="shared" si="58"/>
        <v>6</v>
      </c>
      <c r="I190" s="46">
        <f t="shared" si="59"/>
        <v>1</v>
      </c>
      <c r="J190" s="42">
        <f t="shared" si="60"/>
        <v>0</v>
      </c>
      <c r="K190" s="42">
        <f t="shared" si="61"/>
        <v>0</v>
      </c>
      <c r="L190" s="42">
        <f t="shared" si="66"/>
        <v>1</v>
      </c>
      <c r="M190" s="42">
        <f t="shared" si="62"/>
        <v>1</v>
      </c>
      <c r="N190" s="42">
        <f t="shared" si="63"/>
        <v>1</v>
      </c>
      <c r="O190" s="42">
        <f t="shared" si="64"/>
        <v>1</v>
      </c>
      <c r="P190" s="42">
        <f t="shared" si="65"/>
        <v>1</v>
      </c>
      <c r="Q190" s="42" t="s">
        <v>845</v>
      </c>
      <c r="R190" s="42">
        <v>0</v>
      </c>
      <c r="S190" s="42">
        <v>0</v>
      </c>
      <c r="T190" s="42" t="s">
        <v>949</v>
      </c>
      <c r="U190" s="68" t="s">
        <v>950</v>
      </c>
      <c r="V190" s="68">
        <v>0</v>
      </c>
      <c r="W190" s="70" t="s">
        <v>958</v>
      </c>
      <c r="X190" s="71"/>
      <c r="AB190" s="71"/>
      <c r="AF190" s="71"/>
      <c r="AI190" s="39">
        <f>'鱼属性|FishAttribute'!A86</f>
        <v>82</v>
      </c>
      <c r="AJ190" s="73" t="str">
        <f>'鱼属性|FishAttribute'!B86</f>
        <v>duobaodaoren</v>
      </c>
      <c r="AK190" s="39">
        <f>IF(AND('鱼属性|FishAttribute'!C86=5,OR('鱼属性|FishAttribute'!A86&lt;51,'鱼属性|FishAttribute'!A86=52,'鱼属性|FishAttribute'!A86&gt;57)),6,'鱼属性|FishAttribute'!C86)</f>
        <v>6</v>
      </c>
      <c r="AL190" s="39">
        <f>'鱼属性|FishAttribute'!F86</f>
        <v>1700</v>
      </c>
      <c r="AM190" s="74">
        <f>'鱼属性|FishAttribute'!C86</f>
        <v>6</v>
      </c>
      <c r="AN190" s="42">
        <f>'鱼属性|FishAttribute'!CA86</f>
        <v>0</v>
      </c>
      <c r="AO190" s="42">
        <f>'鱼属性|FishAttribute'!CB86</f>
        <v>0</v>
      </c>
      <c r="AP190" s="42">
        <f>'鱼属性|FishAttribute'!CC86</f>
        <v>0</v>
      </c>
      <c r="AQ190" s="42">
        <f>'鱼属性|FishAttribute'!CD86</f>
        <v>1</v>
      </c>
      <c r="AR190" s="42">
        <f>'鱼属性|FishAttribute'!CF86</f>
        <v>0</v>
      </c>
      <c r="AS190" s="42">
        <f>'鱼属性|FishAttribute'!CG86</f>
        <v>1</v>
      </c>
      <c r="AT190" s="42">
        <f>'鱼属性|FishAttribute'!CE86</f>
        <v>1</v>
      </c>
    </row>
    <row r="191" hidden="1" spans="1:46">
      <c r="A191" s="69" t="str">
        <f t="shared" si="52"/>
        <v>1096</v>
      </c>
      <c r="B191" s="50" t="str">
        <f t="shared" si="51"/>
        <v>track_1096</v>
      </c>
      <c r="C191" s="46">
        <f t="shared" si="53"/>
        <v>11</v>
      </c>
      <c r="D191" s="46">
        <f t="shared" si="54"/>
        <v>0</v>
      </c>
      <c r="E191" s="46">
        <f t="shared" si="55"/>
        <v>4</v>
      </c>
      <c r="F191" s="46">
        <f t="shared" si="56"/>
        <v>2</v>
      </c>
      <c r="G191" s="46">
        <f t="shared" si="57"/>
        <v>1</v>
      </c>
      <c r="H191" s="46">
        <f t="shared" si="58"/>
        <v>7</v>
      </c>
      <c r="I191" s="46">
        <f t="shared" si="59"/>
        <v>1</v>
      </c>
      <c r="J191" s="42">
        <f t="shared" si="60"/>
        <v>0</v>
      </c>
      <c r="K191" s="42">
        <f t="shared" si="61"/>
        <v>0</v>
      </c>
      <c r="L191" s="42">
        <f t="shared" si="66"/>
        <v>1</v>
      </c>
      <c r="M191" s="42">
        <f t="shared" si="62"/>
        <v>1</v>
      </c>
      <c r="N191" s="42">
        <f t="shared" si="63"/>
        <v>1</v>
      </c>
      <c r="O191" s="42">
        <f t="shared" si="64"/>
        <v>1</v>
      </c>
      <c r="P191" s="42">
        <f t="shared" si="65"/>
        <v>1</v>
      </c>
      <c r="Q191" s="42" t="s">
        <v>845</v>
      </c>
      <c r="R191" s="42">
        <v>0</v>
      </c>
      <c r="S191" s="42">
        <v>0</v>
      </c>
      <c r="T191" s="42" t="s">
        <v>949</v>
      </c>
      <c r="U191" s="68" t="s">
        <v>950</v>
      </c>
      <c r="V191" s="68">
        <v>0</v>
      </c>
      <c r="W191" s="70" t="s">
        <v>959</v>
      </c>
      <c r="X191" s="71"/>
      <c r="AB191" s="71"/>
      <c r="AF191" s="71"/>
      <c r="AI191" s="39">
        <f>'鱼属性|FishAttribute'!A87</f>
        <v>83</v>
      </c>
      <c r="AJ191" s="73" t="str">
        <f>'鱼属性|FishAttribute'!B87</f>
        <v>xuanwu</v>
      </c>
      <c r="AK191" s="39">
        <f>IF(AND('鱼属性|FishAttribute'!C87=5,OR('鱼属性|FishAttribute'!A87&lt;51,'鱼属性|FishAttribute'!A87=52,'鱼属性|FishAttribute'!A87&gt;57)),6,'鱼属性|FishAttribute'!C87)</f>
        <v>6</v>
      </c>
      <c r="AL191" s="39">
        <f>'鱼属性|FishAttribute'!F87</f>
        <v>850</v>
      </c>
      <c r="AM191" s="74">
        <f>'鱼属性|FishAttribute'!C87</f>
        <v>6</v>
      </c>
      <c r="AN191" s="42">
        <f>'鱼属性|FishAttribute'!CA87</f>
        <v>0</v>
      </c>
      <c r="AO191" s="42">
        <f>'鱼属性|FishAttribute'!CB87</f>
        <v>1</v>
      </c>
      <c r="AP191" s="42">
        <f>'鱼属性|FishAttribute'!CC87</f>
        <v>0</v>
      </c>
      <c r="AQ191" s="42">
        <f>'鱼属性|FishAttribute'!CD87</f>
        <v>0</v>
      </c>
      <c r="AR191" s="42">
        <f>'鱼属性|FishAttribute'!CF87</f>
        <v>0</v>
      </c>
      <c r="AS191" s="42">
        <f>'鱼属性|FishAttribute'!CG87</f>
        <v>1</v>
      </c>
      <c r="AT191" s="42">
        <f>'鱼属性|FishAttribute'!CE87</f>
        <v>0</v>
      </c>
    </row>
    <row r="192" hidden="1" spans="1:46">
      <c r="A192" s="69" t="str">
        <f t="shared" si="52"/>
        <v>1097</v>
      </c>
      <c r="B192" s="50" t="str">
        <f t="shared" si="51"/>
        <v>track_1097</v>
      </c>
      <c r="C192" s="46">
        <f t="shared" si="53"/>
        <v>11</v>
      </c>
      <c r="D192" s="46">
        <f t="shared" si="54"/>
        <v>0</v>
      </c>
      <c r="E192" s="46">
        <f t="shared" si="55"/>
        <v>4</v>
      </c>
      <c r="F192" s="46">
        <f t="shared" si="56"/>
        <v>2</v>
      </c>
      <c r="G192" s="46">
        <f t="shared" si="57"/>
        <v>2</v>
      </c>
      <c r="H192" s="46">
        <f t="shared" si="58"/>
        <v>1</v>
      </c>
      <c r="I192" s="46">
        <f t="shared" si="59"/>
        <v>1</v>
      </c>
      <c r="J192" s="42">
        <f t="shared" si="60"/>
        <v>0</v>
      </c>
      <c r="K192" s="42">
        <f t="shared" si="61"/>
        <v>0</v>
      </c>
      <c r="L192" s="42">
        <f t="shared" si="66"/>
        <v>1</v>
      </c>
      <c r="M192" s="42">
        <f t="shared" si="62"/>
        <v>1</v>
      </c>
      <c r="N192" s="42">
        <f t="shared" si="63"/>
        <v>1</v>
      </c>
      <c r="O192" s="42">
        <f t="shared" si="64"/>
        <v>1</v>
      </c>
      <c r="P192" s="42">
        <f t="shared" si="65"/>
        <v>1</v>
      </c>
      <c r="Q192" s="42" t="s">
        <v>845</v>
      </c>
      <c r="R192" s="42">
        <v>0</v>
      </c>
      <c r="S192" s="42">
        <v>0</v>
      </c>
      <c r="T192" s="42" t="s">
        <v>949</v>
      </c>
      <c r="U192" s="68" t="s">
        <v>950</v>
      </c>
      <c r="V192" s="68">
        <v>0</v>
      </c>
      <c r="W192" s="70" t="s">
        <v>960</v>
      </c>
      <c r="X192" s="71"/>
      <c r="AB192" s="71"/>
      <c r="AF192" s="71"/>
      <c r="AI192" s="39">
        <f>'鱼属性|FishAttribute'!A88</f>
        <v>84</v>
      </c>
      <c r="AJ192" s="73" t="str">
        <f>'鱼属性|FishAttribute'!B88</f>
        <v>shejitu</v>
      </c>
      <c r="AK192" s="39">
        <f>IF(AND('鱼属性|FishAttribute'!C88=5,OR('鱼属性|FishAttribute'!A88&lt;51,'鱼属性|FishAttribute'!A88=52,'鱼属性|FishAttribute'!A88&gt;57)),6,'鱼属性|FishAttribute'!C88)</f>
        <v>6</v>
      </c>
      <c r="AL192" s="39">
        <f>'鱼属性|FishAttribute'!F88</f>
        <v>750</v>
      </c>
      <c r="AM192" s="74">
        <f>'鱼属性|FishAttribute'!C88</f>
        <v>6</v>
      </c>
      <c r="AN192" s="42">
        <f>'鱼属性|FishAttribute'!CA88</f>
        <v>0</v>
      </c>
      <c r="AO192" s="42">
        <f>'鱼属性|FishAttribute'!CB88</f>
        <v>1</v>
      </c>
      <c r="AP192" s="42">
        <f>'鱼属性|FishAttribute'!CC88</f>
        <v>1</v>
      </c>
      <c r="AQ192" s="42">
        <f>'鱼属性|FishAttribute'!CD88</f>
        <v>0</v>
      </c>
      <c r="AR192" s="42">
        <f>'鱼属性|FishAttribute'!CF88</f>
        <v>0</v>
      </c>
      <c r="AS192" s="42">
        <f>'鱼属性|FishAttribute'!CG88</f>
        <v>0</v>
      </c>
      <c r="AT192" s="42">
        <f>'鱼属性|FishAttribute'!CE88</f>
        <v>0</v>
      </c>
    </row>
    <row r="193" hidden="1" spans="1:46">
      <c r="A193" s="69" t="str">
        <f t="shared" si="52"/>
        <v>1098</v>
      </c>
      <c r="B193" s="50" t="str">
        <f t="shared" si="51"/>
        <v>track_1098</v>
      </c>
      <c r="C193" s="46">
        <f t="shared" si="53"/>
        <v>12</v>
      </c>
      <c r="D193" s="46">
        <f t="shared" si="54"/>
        <v>0</v>
      </c>
      <c r="E193" s="46">
        <f t="shared" si="55"/>
        <v>1</v>
      </c>
      <c r="F193" s="46">
        <f t="shared" si="56"/>
        <v>2</v>
      </c>
      <c r="G193" s="46">
        <f t="shared" si="57"/>
        <v>2</v>
      </c>
      <c r="H193" s="46">
        <f t="shared" si="58"/>
        <v>7</v>
      </c>
      <c r="I193" s="46">
        <f t="shared" si="59"/>
        <v>2</v>
      </c>
      <c r="J193" s="42">
        <f t="shared" si="60"/>
        <v>1</v>
      </c>
      <c r="K193" s="42">
        <f t="shared" si="61"/>
        <v>1</v>
      </c>
      <c r="L193" s="42">
        <f t="shared" si="66"/>
        <v>0</v>
      </c>
      <c r="M193" s="42">
        <f t="shared" si="62"/>
        <v>0</v>
      </c>
      <c r="N193" s="42">
        <f t="shared" si="63"/>
        <v>1</v>
      </c>
      <c r="O193" s="42">
        <f t="shared" si="64"/>
        <v>0</v>
      </c>
      <c r="P193" s="42">
        <f t="shared" si="65"/>
        <v>0</v>
      </c>
      <c r="Q193" s="42" t="s">
        <v>845</v>
      </c>
      <c r="R193" s="42">
        <v>0</v>
      </c>
      <c r="S193" s="42">
        <v>0</v>
      </c>
      <c r="T193" s="42" t="s">
        <v>961</v>
      </c>
      <c r="U193" s="68" t="s">
        <v>911</v>
      </c>
      <c r="V193" s="68">
        <v>0</v>
      </c>
      <c r="W193" s="70" t="s">
        <v>962</v>
      </c>
      <c r="X193" s="71"/>
      <c r="AB193" s="71"/>
      <c r="AF193" s="71"/>
      <c r="AI193" s="39">
        <f>'鱼属性|FishAttribute'!A89</f>
        <v>85</v>
      </c>
      <c r="AJ193" s="73" t="str">
        <f>'鱼属性|FishAttribute'!B89</f>
        <v>shejituskill</v>
      </c>
      <c r="AK193" s="39">
        <f>IF(AND('鱼属性|FishAttribute'!C89=5,OR('鱼属性|FishAttribute'!A89&lt;51,'鱼属性|FishAttribute'!A89=52,'鱼属性|FishAttribute'!A89&gt;57)),6,'鱼属性|FishAttribute'!C89)</f>
        <v>6</v>
      </c>
      <c r="AL193" s="39">
        <f>'鱼属性|FishAttribute'!F89</f>
        <v>60</v>
      </c>
      <c r="AM193" s="74">
        <f>'鱼属性|FishAttribute'!C89</f>
        <v>5</v>
      </c>
      <c r="AN193" s="42">
        <f>'鱼属性|FishAttribute'!CA89</f>
        <v>0</v>
      </c>
      <c r="AO193" s="42">
        <f>'鱼属性|FishAttribute'!CB89</f>
        <v>0</v>
      </c>
      <c r="AP193" s="42">
        <f>'鱼属性|FishAttribute'!CC89</f>
        <v>0</v>
      </c>
      <c r="AQ193" s="42">
        <f>'鱼属性|FishAttribute'!CD89</f>
        <v>0</v>
      </c>
      <c r="AR193" s="42">
        <f>'鱼属性|FishAttribute'!CF89</f>
        <v>0</v>
      </c>
      <c r="AS193" s="42">
        <f>'鱼属性|FishAttribute'!CG89</f>
        <v>0</v>
      </c>
      <c r="AT193" s="42">
        <f>'鱼属性|FishAttribute'!CE89</f>
        <v>0</v>
      </c>
    </row>
    <row r="194" hidden="1" spans="1:46">
      <c r="A194" s="69" t="str">
        <f t="shared" si="52"/>
        <v>1099</v>
      </c>
      <c r="B194" s="50" t="str">
        <f t="shared" si="51"/>
        <v>track_1099</v>
      </c>
      <c r="C194" s="46">
        <f t="shared" si="53"/>
        <v>12</v>
      </c>
      <c r="D194" s="46">
        <f t="shared" si="54"/>
        <v>0</v>
      </c>
      <c r="E194" s="46">
        <f t="shared" si="55"/>
        <v>1</v>
      </c>
      <c r="F194" s="46">
        <f t="shared" si="56"/>
        <v>3</v>
      </c>
      <c r="G194" s="46">
        <f t="shared" si="57"/>
        <v>4</v>
      </c>
      <c r="H194" s="46">
        <f t="shared" si="58"/>
        <v>6</v>
      </c>
      <c r="I194" s="46">
        <f t="shared" si="59"/>
        <v>2</v>
      </c>
      <c r="J194" s="42">
        <f t="shared" si="60"/>
        <v>1</v>
      </c>
      <c r="K194" s="42">
        <f t="shared" si="61"/>
        <v>1</v>
      </c>
      <c r="L194" s="42">
        <f t="shared" si="66"/>
        <v>0</v>
      </c>
      <c r="M194" s="42">
        <f t="shared" si="62"/>
        <v>0</v>
      </c>
      <c r="N194" s="42">
        <f t="shared" si="63"/>
        <v>1</v>
      </c>
      <c r="O194" s="42">
        <f t="shared" si="64"/>
        <v>0</v>
      </c>
      <c r="P194" s="42">
        <f t="shared" si="65"/>
        <v>0</v>
      </c>
      <c r="Q194" s="42" t="s">
        <v>845</v>
      </c>
      <c r="R194" s="42">
        <v>0</v>
      </c>
      <c r="S194" s="42">
        <v>0</v>
      </c>
      <c r="T194" s="42" t="s">
        <v>961</v>
      </c>
      <c r="U194" s="68" t="s">
        <v>911</v>
      </c>
      <c r="V194" s="68">
        <v>0</v>
      </c>
      <c r="W194" s="70" t="s">
        <v>963</v>
      </c>
      <c r="X194" s="71"/>
      <c r="AB194" s="71"/>
      <c r="AF194" s="71"/>
      <c r="AI194" s="39">
        <f>'鱼属性|FishAttribute'!A90</f>
        <v>0</v>
      </c>
      <c r="AJ194" s="73">
        <f>'鱼属性|FishAttribute'!B90</f>
        <v>0</v>
      </c>
      <c r="AK194" s="39">
        <f>IF(AND('鱼属性|FishAttribute'!C90=5,OR('鱼属性|FishAttribute'!A90&lt;51,'鱼属性|FishAttribute'!A90=52,'鱼属性|FishAttribute'!A90&gt;57)),6,'鱼属性|FishAttribute'!C90)</f>
        <v>0</v>
      </c>
      <c r="AL194" s="39">
        <f>'鱼属性|FishAttribute'!F90</f>
        <v>0</v>
      </c>
      <c r="AM194" s="74">
        <f>'鱼属性|FishAttribute'!C90</f>
        <v>0</v>
      </c>
      <c r="AN194" s="42">
        <f>'鱼属性|FishAttribute'!CA90</f>
        <v>0</v>
      </c>
      <c r="AO194" s="42">
        <f>'鱼属性|FishAttribute'!CB90</f>
        <v>0</v>
      </c>
      <c r="AP194" s="42">
        <f>'鱼属性|FishAttribute'!CC90</f>
        <v>0</v>
      </c>
      <c r="AQ194" s="42">
        <f>'鱼属性|FishAttribute'!CD90</f>
        <v>0</v>
      </c>
      <c r="AR194" s="42">
        <f>'鱼属性|FishAttribute'!CF90</f>
        <v>0</v>
      </c>
      <c r="AS194" s="42">
        <f>'鱼属性|FishAttribute'!CG90</f>
        <v>0</v>
      </c>
      <c r="AT194" s="42">
        <f>'鱼属性|FishAttribute'!CE90</f>
        <v>0</v>
      </c>
    </row>
    <row r="195" hidden="1" spans="1:46">
      <c r="A195" s="69" t="str">
        <f t="shared" si="52"/>
        <v>1100</v>
      </c>
      <c r="B195" s="50" t="str">
        <f t="shared" si="51"/>
        <v>track_1100</v>
      </c>
      <c r="C195" s="46">
        <f t="shared" si="53"/>
        <v>12</v>
      </c>
      <c r="D195" s="46">
        <f t="shared" si="54"/>
        <v>0</v>
      </c>
      <c r="E195" s="46">
        <f t="shared" si="55"/>
        <v>2</v>
      </c>
      <c r="F195" s="46">
        <f t="shared" si="56"/>
        <v>4</v>
      </c>
      <c r="G195" s="46">
        <f t="shared" si="57"/>
        <v>1</v>
      </c>
      <c r="H195" s="46">
        <f t="shared" si="58"/>
        <v>1</v>
      </c>
      <c r="I195" s="46">
        <f t="shared" si="59"/>
        <v>2</v>
      </c>
      <c r="J195" s="42">
        <f t="shared" si="60"/>
        <v>1</v>
      </c>
      <c r="K195" s="42">
        <f t="shared" si="61"/>
        <v>1</v>
      </c>
      <c r="L195" s="42">
        <f t="shared" si="66"/>
        <v>0</v>
      </c>
      <c r="M195" s="42">
        <f t="shared" si="62"/>
        <v>0</v>
      </c>
      <c r="N195" s="42">
        <f t="shared" si="63"/>
        <v>1</v>
      </c>
      <c r="O195" s="42">
        <f t="shared" si="64"/>
        <v>0</v>
      </c>
      <c r="P195" s="42">
        <f t="shared" si="65"/>
        <v>0</v>
      </c>
      <c r="Q195" s="42" t="s">
        <v>845</v>
      </c>
      <c r="R195" s="42">
        <v>0</v>
      </c>
      <c r="S195" s="42">
        <v>0</v>
      </c>
      <c r="T195" s="42" t="s">
        <v>961</v>
      </c>
      <c r="U195" s="68" t="s">
        <v>911</v>
      </c>
      <c r="V195" s="68">
        <v>0</v>
      </c>
      <c r="W195" s="70" t="s">
        <v>964</v>
      </c>
      <c r="X195" s="71"/>
      <c r="AB195" s="71"/>
      <c r="AF195" s="71"/>
      <c r="AI195" s="39">
        <f>'鱼属性|FishAttribute'!A91</f>
        <v>0</v>
      </c>
      <c r="AJ195" s="73">
        <f>'鱼属性|FishAttribute'!B91</f>
        <v>0</v>
      </c>
      <c r="AK195" s="39">
        <f>IF(AND('鱼属性|FishAttribute'!C91=5,OR('鱼属性|FishAttribute'!A91&lt;51,'鱼属性|FishAttribute'!A91=52,'鱼属性|FishAttribute'!A91&gt;57)),6,'鱼属性|FishAttribute'!C91)</f>
        <v>0</v>
      </c>
      <c r="AL195" s="39">
        <f>'鱼属性|FishAttribute'!F91</f>
        <v>0</v>
      </c>
      <c r="AM195" s="74">
        <f>'鱼属性|FishAttribute'!C91</f>
        <v>0</v>
      </c>
      <c r="AN195" s="42">
        <f>'鱼属性|FishAttribute'!CA91</f>
        <v>0</v>
      </c>
      <c r="AO195" s="42">
        <f>'鱼属性|FishAttribute'!CB91</f>
        <v>0</v>
      </c>
      <c r="AP195" s="42">
        <f>'鱼属性|FishAttribute'!CC91</f>
        <v>0</v>
      </c>
      <c r="AQ195" s="42">
        <f>'鱼属性|FishAttribute'!CD91</f>
        <v>0</v>
      </c>
      <c r="AR195" s="42">
        <f>'鱼属性|FishAttribute'!CF91</f>
        <v>0</v>
      </c>
      <c r="AS195" s="42">
        <f>'鱼属性|FishAttribute'!CG91</f>
        <v>0</v>
      </c>
      <c r="AT195" s="42">
        <f>'鱼属性|FishAttribute'!CE91</f>
        <v>0</v>
      </c>
    </row>
    <row r="196" hidden="1" spans="1:46">
      <c r="A196" s="69" t="str">
        <f t="shared" si="52"/>
        <v>1101</v>
      </c>
      <c r="B196" s="50" t="str">
        <f t="shared" si="51"/>
        <v>track_1101</v>
      </c>
      <c r="C196" s="46">
        <f t="shared" si="53"/>
        <v>12</v>
      </c>
      <c r="D196" s="46">
        <f t="shared" si="54"/>
        <v>0</v>
      </c>
      <c r="E196" s="46">
        <f t="shared" si="55"/>
        <v>2</v>
      </c>
      <c r="F196" s="46">
        <f t="shared" si="56"/>
        <v>4</v>
      </c>
      <c r="G196" s="46">
        <f t="shared" si="57"/>
        <v>2</v>
      </c>
      <c r="H196" s="46">
        <f t="shared" si="58"/>
        <v>5</v>
      </c>
      <c r="I196" s="46">
        <f t="shared" si="59"/>
        <v>2</v>
      </c>
      <c r="J196" s="42">
        <f t="shared" si="60"/>
        <v>1</v>
      </c>
      <c r="K196" s="42">
        <f t="shared" si="61"/>
        <v>1</v>
      </c>
      <c r="L196" s="42">
        <f t="shared" si="66"/>
        <v>0</v>
      </c>
      <c r="M196" s="42">
        <f t="shared" si="62"/>
        <v>0</v>
      </c>
      <c r="N196" s="42">
        <f t="shared" si="63"/>
        <v>1</v>
      </c>
      <c r="O196" s="42">
        <f t="shared" si="64"/>
        <v>0</v>
      </c>
      <c r="P196" s="42">
        <f t="shared" si="65"/>
        <v>0</v>
      </c>
      <c r="Q196" s="42" t="s">
        <v>845</v>
      </c>
      <c r="R196" s="42">
        <v>0</v>
      </c>
      <c r="S196" s="42">
        <v>0</v>
      </c>
      <c r="T196" s="42" t="s">
        <v>961</v>
      </c>
      <c r="U196" s="68" t="s">
        <v>911</v>
      </c>
      <c r="V196" s="68">
        <v>0</v>
      </c>
      <c r="W196" s="70" t="s">
        <v>965</v>
      </c>
      <c r="X196" s="77"/>
      <c r="AB196" s="71"/>
      <c r="AF196" s="71"/>
      <c r="AI196" s="39">
        <f>'鱼属性|FishAttribute'!A92</f>
        <v>0</v>
      </c>
      <c r="AJ196" s="73">
        <f>'鱼属性|FishAttribute'!B92</f>
        <v>0</v>
      </c>
      <c r="AK196" s="39">
        <f>IF(AND('鱼属性|FishAttribute'!C92=5,OR('鱼属性|FishAttribute'!A92&lt;51,'鱼属性|FishAttribute'!A92=52,'鱼属性|FishAttribute'!A92&gt;57)),6,'鱼属性|FishAttribute'!C92)</f>
        <v>0</v>
      </c>
      <c r="AL196" s="39">
        <f>'鱼属性|FishAttribute'!F92</f>
        <v>0</v>
      </c>
      <c r="AM196" s="74">
        <f>'鱼属性|FishAttribute'!C92</f>
        <v>0</v>
      </c>
      <c r="AN196" s="42">
        <f>'鱼属性|FishAttribute'!CA92</f>
        <v>0</v>
      </c>
      <c r="AO196" s="42">
        <f>'鱼属性|FishAttribute'!CB92</f>
        <v>0</v>
      </c>
      <c r="AP196" s="42">
        <f>'鱼属性|FishAttribute'!CC92</f>
        <v>0</v>
      </c>
      <c r="AQ196" s="42">
        <f>'鱼属性|FishAttribute'!CD92</f>
        <v>0</v>
      </c>
      <c r="AR196" s="42">
        <f>'鱼属性|FishAttribute'!CF92</f>
        <v>0</v>
      </c>
      <c r="AS196" s="42">
        <f>'鱼属性|FishAttribute'!CG92</f>
        <v>0</v>
      </c>
      <c r="AT196" s="42">
        <f>'鱼属性|FishAttribute'!CE92</f>
        <v>0</v>
      </c>
    </row>
    <row r="197" hidden="1" spans="1:46">
      <c r="A197" s="69" t="str">
        <f t="shared" si="52"/>
        <v>1102</v>
      </c>
      <c r="B197" s="50" t="str">
        <f t="shared" ref="B197:B260" si="67">"track_"&amp;A197</f>
        <v>track_1102</v>
      </c>
      <c r="C197" s="46">
        <f t="shared" si="53"/>
        <v>12</v>
      </c>
      <c r="D197" s="46">
        <f t="shared" si="54"/>
        <v>0</v>
      </c>
      <c r="E197" s="46">
        <f t="shared" si="55"/>
        <v>3</v>
      </c>
      <c r="F197" s="46">
        <f t="shared" si="56"/>
        <v>4</v>
      </c>
      <c r="G197" s="46">
        <f t="shared" si="57"/>
        <v>1</v>
      </c>
      <c r="H197" s="46">
        <f t="shared" si="58"/>
        <v>4</v>
      </c>
      <c r="I197" s="46">
        <f t="shared" si="59"/>
        <v>2</v>
      </c>
      <c r="J197" s="42">
        <f t="shared" si="60"/>
        <v>1</v>
      </c>
      <c r="K197" s="42">
        <f t="shared" si="61"/>
        <v>1</v>
      </c>
      <c r="L197" s="42">
        <f t="shared" si="66"/>
        <v>0</v>
      </c>
      <c r="M197" s="42">
        <f t="shared" si="62"/>
        <v>0</v>
      </c>
      <c r="N197" s="42">
        <f t="shared" si="63"/>
        <v>1</v>
      </c>
      <c r="O197" s="42">
        <f t="shared" si="64"/>
        <v>0</v>
      </c>
      <c r="P197" s="42">
        <f t="shared" si="65"/>
        <v>0</v>
      </c>
      <c r="Q197" s="42" t="s">
        <v>845</v>
      </c>
      <c r="R197" s="42">
        <v>0</v>
      </c>
      <c r="S197" s="42">
        <v>0</v>
      </c>
      <c r="T197" s="42" t="s">
        <v>961</v>
      </c>
      <c r="U197" s="68" t="s">
        <v>911</v>
      </c>
      <c r="V197" s="68">
        <v>0</v>
      </c>
      <c r="W197" s="70" t="s">
        <v>966</v>
      </c>
      <c r="AB197" s="71"/>
      <c r="AF197" s="71"/>
      <c r="AI197" s="39">
        <f>'鱼属性|FishAttribute'!A93</f>
        <v>0</v>
      </c>
      <c r="AJ197" s="73">
        <f>'鱼属性|FishAttribute'!B93</f>
        <v>0</v>
      </c>
      <c r="AK197" s="39">
        <f>IF(AND('鱼属性|FishAttribute'!C93=5,OR('鱼属性|FishAttribute'!A93&lt;51,'鱼属性|FishAttribute'!A93=52,'鱼属性|FishAttribute'!A93&gt;57)),6,'鱼属性|FishAttribute'!C93)</f>
        <v>0</v>
      </c>
      <c r="AL197" s="39">
        <f>'鱼属性|FishAttribute'!F93</f>
        <v>0</v>
      </c>
      <c r="AM197" s="74">
        <f>'鱼属性|FishAttribute'!C93</f>
        <v>0</v>
      </c>
      <c r="AN197" s="42">
        <f>'鱼属性|FishAttribute'!CA93</f>
        <v>0</v>
      </c>
      <c r="AO197" s="42">
        <f>'鱼属性|FishAttribute'!CB93</f>
        <v>0</v>
      </c>
      <c r="AP197" s="42">
        <f>'鱼属性|FishAttribute'!CC93</f>
        <v>0</v>
      </c>
      <c r="AQ197" s="42">
        <f>'鱼属性|FishAttribute'!CD93</f>
        <v>0</v>
      </c>
      <c r="AR197" s="42">
        <f>'鱼属性|FishAttribute'!CF93</f>
        <v>0</v>
      </c>
      <c r="AS197" s="42">
        <f>'鱼属性|FishAttribute'!CG93</f>
        <v>0</v>
      </c>
      <c r="AT197" s="42">
        <f>'鱼属性|FishAttribute'!CE93</f>
        <v>0</v>
      </c>
    </row>
    <row r="198" hidden="1" spans="1:46">
      <c r="A198" s="69" t="str">
        <f t="shared" si="52"/>
        <v>1103</v>
      </c>
      <c r="B198" s="50" t="str">
        <f t="shared" si="67"/>
        <v>track_1103</v>
      </c>
      <c r="C198" s="46">
        <f t="shared" si="53"/>
        <v>12</v>
      </c>
      <c r="D198" s="46">
        <f t="shared" si="54"/>
        <v>0</v>
      </c>
      <c r="E198" s="46">
        <f t="shared" si="55"/>
        <v>3</v>
      </c>
      <c r="F198" s="46">
        <f t="shared" si="56"/>
        <v>4</v>
      </c>
      <c r="G198" s="46">
        <f t="shared" si="57"/>
        <v>2</v>
      </c>
      <c r="H198" s="46">
        <f t="shared" si="58"/>
        <v>8</v>
      </c>
      <c r="I198" s="46">
        <f t="shared" si="59"/>
        <v>2</v>
      </c>
      <c r="J198" s="42">
        <f t="shared" si="60"/>
        <v>1</v>
      </c>
      <c r="K198" s="42">
        <f t="shared" si="61"/>
        <v>1</v>
      </c>
      <c r="L198" s="42">
        <f t="shared" si="66"/>
        <v>0</v>
      </c>
      <c r="M198" s="42">
        <f t="shared" si="62"/>
        <v>0</v>
      </c>
      <c r="N198" s="42">
        <f t="shared" si="63"/>
        <v>1</v>
      </c>
      <c r="O198" s="42">
        <f t="shared" si="64"/>
        <v>0</v>
      </c>
      <c r="P198" s="42">
        <f t="shared" si="65"/>
        <v>0</v>
      </c>
      <c r="Q198" s="42" t="s">
        <v>845</v>
      </c>
      <c r="R198" s="42">
        <v>0</v>
      </c>
      <c r="S198" s="42">
        <v>0</v>
      </c>
      <c r="T198" s="42" t="s">
        <v>961</v>
      </c>
      <c r="U198" s="68" t="s">
        <v>911</v>
      </c>
      <c r="V198" s="68">
        <v>0</v>
      </c>
      <c r="W198" s="70" t="s">
        <v>967</v>
      </c>
      <c r="AB198" s="71"/>
      <c r="AF198" s="71"/>
      <c r="AI198" s="39">
        <f>'鱼属性|FishAttribute'!A94</f>
        <v>0</v>
      </c>
      <c r="AJ198" s="73">
        <f>'鱼属性|FishAttribute'!B94</f>
        <v>0</v>
      </c>
      <c r="AK198" s="39">
        <f>IF(AND('鱼属性|FishAttribute'!C94=5,OR('鱼属性|FishAttribute'!A94&lt;51,'鱼属性|FishAttribute'!A94=52,'鱼属性|FishAttribute'!A94&gt;57)),6,'鱼属性|FishAttribute'!C94)</f>
        <v>0</v>
      </c>
      <c r="AL198" s="39">
        <f>'鱼属性|FishAttribute'!F94</f>
        <v>0</v>
      </c>
      <c r="AM198" s="74">
        <f>'鱼属性|FishAttribute'!C94</f>
        <v>0</v>
      </c>
      <c r="AN198" s="42">
        <f>'鱼属性|FishAttribute'!CA94</f>
        <v>0</v>
      </c>
      <c r="AO198" s="42">
        <f>'鱼属性|FishAttribute'!CB94</f>
        <v>0</v>
      </c>
      <c r="AP198" s="42">
        <f>'鱼属性|FishAttribute'!CC94</f>
        <v>0</v>
      </c>
      <c r="AQ198" s="42">
        <f>'鱼属性|FishAttribute'!CD94</f>
        <v>0</v>
      </c>
      <c r="AR198" s="42">
        <f>'鱼属性|FishAttribute'!CF94</f>
        <v>0</v>
      </c>
      <c r="AS198" s="42">
        <f>'鱼属性|FishAttribute'!CG94</f>
        <v>0</v>
      </c>
      <c r="AT198" s="42">
        <f>'鱼属性|FishAttribute'!CE94</f>
        <v>0</v>
      </c>
    </row>
    <row r="199" hidden="1" spans="1:46">
      <c r="A199" s="69" t="str">
        <f t="shared" si="52"/>
        <v>1104</v>
      </c>
      <c r="B199" s="50" t="str">
        <f t="shared" si="67"/>
        <v>track_1104</v>
      </c>
      <c r="C199" s="46">
        <f t="shared" si="53"/>
        <v>12</v>
      </c>
      <c r="D199" s="46">
        <f t="shared" si="54"/>
        <v>0</v>
      </c>
      <c r="E199" s="46">
        <f t="shared" si="55"/>
        <v>4</v>
      </c>
      <c r="F199" s="46">
        <f t="shared" si="56"/>
        <v>2</v>
      </c>
      <c r="G199" s="46">
        <f t="shared" si="57"/>
        <v>1</v>
      </c>
      <c r="H199" s="46">
        <f t="shared" si="58"/>
        <v>3</v>
      </c>
      <c r="I199" s="46">
        <f t="shared" si="59"/>
        <v>2</v>
      </c>
      <c r="J199" s="42">
        <f t="shared" si="60"/>
        <v>1</v>
      </c>
      <c r="K199" s="42">
        <f t="shared" si="61"/>
        <v>1</v>
      </c>
      <c r="L199" s="42">
        <f t="shared" si="66"/>
        <v>0</v>
      </c>
      <c r="M199" s="42">
        <f t="shared" si="62"/>
        <v>0</v>
      </c>
      <c r="N199" s="42">
        <f t="shared" si="63"/>
        <v>1</v>
      </c>
      <c r="O199" s="42">
        <f t="shared" si="64"/>
        <v>0</v>
      </c>
      <c r="P199" s="42">
        <f t="shared" si="65"/>
        <v>0</v>
      </c>
      <c r="Q199" s="42" t="s">
        <v>845</v>
      </c>
      <c r="R199" s="42">
        <v>0</v>
      </c>
      <c r="S199" s="42">
        <v>0</v>
      </c>
      <c r="T199" s="42" t="s">
        <v>961</v>
      </c>
      <c r="U199" s="68" t="s">
        <v>911</v>
      </c>
      <c r="V199" s="68">
        <v>0</v>
      </c>
      <c r="W199" s="70" t="s">
        <v>968</v>
      </c>
      <c r="AB199" s="71"/>
      <c r="AF199" s="71"/>
      <c r="AI199" s="39">
        <f>'鱼属性|FishAttribute'!A95</f>
        <v>0</v>
      </c>
      <c r="AJ199" s="73">
        <f>'鱼属性|FishAttribute'!B95</f>
        <v>0</v>
      </c>
      <c r="AK199" s="39">
        <f>IF(AND('鱼属性|FishAttribute'!C95=5,OR('鱼属性|FishAttribute'!A95&lt;51,'鱼属性|FishAttribute'!A95=52,'鱼属性|FishAttribute'!A95&gt;57)),6,'鱼属性|FishAttribute'!C95)</f>
        <v>0</v>
      </c>
      <c r="AL199" s="39">
        <f>'鱼属性|FishAttribute'!F95</f>
        <v>0</v>
      </c>
      <c r="AM199" s="74">
        <f>'鱼属性|FishAttribute'!C95</f>
        <v>0</v>
      </c>
      <c r="AN199" s="42">
        <f>'鱼属性|FishAttribute'!CA95</f>
        <v>0</v>
      </c>
      <c r="AO199" s="42">
        <f>'鱼属性|FishAttribute'!CB95</f>
        <v>0</v>
      </c>
      <c r="AP199" s="42">
        <f>'鱼属性|FishAttribute'!CC95</f>
        <v>0</v>
      </c>
      <c r="AQ199" s="42">
        <f>'鱼属性|FishAttribute'!CD95</f>
        <v>0</v>
      </c>
      <c r="AR199" s="42">
        <f>'鱼属性|FishAttribute'!CF95</f>
        <v>0</v>
      </c>
      <c r="AS199" s="42">
        <f>'鱼属性|FishAttribute'!CG95</f>
        <v>0</v>
      </c>
      <c r="AT199" s="42">
        <f>'鱼属性|FishAttribute'!CE95</f>
        <v>0</v>
      </c>
    </row>
    <row r="200" hidden="1" spans="1:46">
      <c r="A200" s="69" t="str">
        <f t="shared" si="52"/>
        <v>1105</v>
      </c>
      <c r="B200" s="50" t="str">
        <f t="shared" si="67"/>
        <v>track_1105</v>
      </c>
      <c r="C200" s="46">
        <f t="shared" si="53"/>
        <v>12</v>
      </c>
      <c r="D200" s="46">
        <f t="shared" si="54"/>
        <v>0</v>
      </c>
      <c r="E200" s="46">
        <f t="shared" si="55"/>
        <v>4</v>
      </c>
      <c r="F200" s="46">
        <f t="shared" si="56"/>
        <v>2</v>
      </c>
      <c r="G200" s="46">
        <f t="shared" si="57"/>
        <v>2</v>
      </c>
      <c r="H200" s="46">
        <f t="shared" si="58"/>
        <v>2</v>
      </c>
      <c r="I200" s="46">
        <f t="shared" si="59"/>
        <v>2</v>
      </c>
      <c r="J200" s="42">
        <f t="shared" si="60"/>
        <v>1</v>
      </c>
      <c r="K200" s="42">
        <f t="shared" si="61"/>
        <v>1</v>
      </c>
      <c r="L200" s="42">
        <f t="shared" si="66"/>
        <v>0</v>
      </c>
      <c r="M200" s="42">
        <f t="shared" si="62"/>
        <v>0</v>
      </c>
      <c r="N200" s="42">
        <f t="shared" si="63"/>
        <v>1</v>
      </c>
      <c r="O200" s="42">
        <f t="shared" si="64"/>
        <v>0</v>
      </c>
      <c r="P200" s="42">
        <f t="shared" si="65"/>
        <v>0</v>
      </c>
      <c r="Q200" s="42" t="s">
        <v>845</v>
      </c>
      <c r="R200" s="42">
        <v>0</v>
      </c>
      <c r="S200" s="42">
        <v>0</v>
      </c>
      <c r="T200" s="42" t="s">
        <v>961</v>
      </c>
      <c r="U200" s="68" t="s">
        <v>911</v>
      </c>
      <c r="V200" s="68">
        <v>0</v>
      </c>
      <c r="W200" s="70" t="s">
        <v>969</v>
      </c>
      <c r="AB200" s="71"/>
      <c r="AF200" s="71"/>
      <c r="AI200" s="39">
        <f>'鱼属性|FishAttribute'!A96</f>
        <v>0</v>
      </c>
      <c r="AJ200" s="73">
        <f>'鱼属性|FishAttribute'!B96</f>
        <v>0</v>
      </c>
      <c r="AK200" s="39">
        <f>IF(AND('鱼属性|FishAttribute'!C96=5,OR('鱼属性|FishAttribute'!A96&lt;51,'鱼属性|FishAttribute'!A96=52,'鱼属性|FishAttribute'!A96&gt;57)),6,'鱼属性|FishAttribute'!C96)</f>
        <v>0</v>
      </c>
      <c r="AL200" s="39">
        <f>'鱼属性|FishAttribute'!F96</f>
        <v>0</v>
      </c>
      <c r="AM200" s="74">
        <f>'鱼属性|FishAttribute'!C96</f>
        <v>0</v>
      </c>
      <c r="AN200" s="42">
        <f>'鱼属性|FishAttribute'!CA96</f>
        <v>0</v>
      </c>
      <c r="AO200" s="42">
        <f>'鱼属性|FishAttribute'!CB96</f>
        <v>0</v>
      </c>
      <c r="AP200" s="42">
        <f>'鱼属性|FishAttribute'!CC96</f>
        <v>0</v>
      </c>
      <c r="AQ200" s="42">
        <f>'鱼属性|FishAttribute'!CD96</f>
        <v>0</v>
      </c>
      <c r="AR200" s="42">
        <f>'鱼属性|FishAttribute'!CF96</f>
        <v>0</v>
      </c>
      <c r="AS200" s="42">
        <f>'鱼属性|FishAttribute'!CG96</f>
        <v>0</v>
      </c>
      <c r="AT200" s="42">
        <f>'鱼属性|FishAttribute'!CE96</f>
        <v>0</v>
      </c>
    </row>
    <row r="201" hidden="1" spans="1:46">
      <c r="A201" s="69" t="str">
        <f t="shared" si="52"/>
        <v>1106</v>
      </c>
      <c r="B201" s="50" t="str">
        <f t="shared" si="67"/>
        <v>track_1106</v>
      </c>
      <c r="C201" s="46">
        <f t="shared" si="53"/>
        <v>13</v>
      </c>
      <c r="D201" s="46">
        <f t="shared" si="54"/>
        <v>1</v>
      </c>
      <c r="E201" s="46">
        <f t="shared" si="55"/>
        <v>2</v>
      </c>
      <c r="F201" s="46">
        <f t="shared" si="56"/>
        <v>3</v>
      </c>
      <c r="G201" s="46">
        <f t="shared" si="57"/>
        <v>1</v>
      </c>
      <c r="H201" s="46">
        <f t="shared" si="58"/>
        <v>3</v>
      </c>
      <c r="I201" s="46">
        <f t="shared" si="59"/>
        <v>2</v>
      </c>
      <c r="J201" s="42">
        <f t="shared" si="60"/>
        <v>1</v>
      </c>
      <c r="K201" s="42">
        <f t="shared" si="61"/>
        <v>1</v>
      </c>
      <c r="L201" s="42">
        <f t="shared" si="66"/>
        <v>1</v>
      </c>
      <c r="M201" s="42">
        <f t="shared" si="62"/>
        <v>1</v>
      </c>
      <c r="N201" s="42">
        <f t="shared" si="63"/>
        <v>1</v>
      </c>
      <c r="O201" s="42">
        <f t="shared" si="64"/>
        <v>1</v>
      </c>
      <c r="P201" s="42">
        <f t="shared" si="65"/>
        <v>1</v>
      </c>
      <c r="Q201" s="42" t="s">
        <v>845</v>
      </c>
      <c r="R201" s="42">
        <v>0</v>
      </c>
      <c r="S201" s="42">
        <v>0</v>
      </c>
      <c r="T201" s="42" t="s">
        <v>970</v>
      </c>
      <c r="U201" s="68" t="s">
        <v>971</v>
      </c>
      <c r="V201" s="68">
        <v>0</v>
      </c>
      <c r="W201" s="78" t="s">
        <v>972</v>
      </c>
      <c r="AB201" s="71"/>
      <c r="AF201" s="71"/>
      <c r="AI201" s="39">
        <f>'鱼属性|FishAttribute'!A97</f>
        <v>0</v>
      </c>
      <c r="AJ201" s="73">
        <f>'鱼属性|FishAttribute'!B97</f>
        <v>0</v>
      </c>
      <c r="AK201" s="39">
        <f>IF(AND('鱼属性|FishAttribute'!C97=5,OR('鱼属性|FishAttribute'!A97&lt;51,'鱼属性|FishAttribute'!A97=52,'鱼属性|FishAttribute'!A97&gt;57)),6,'鱼属性|FishAttribute'!C97)</f>
        <v>0</v>
      </c>
      <c r="AL201" s="39">
        <f>'鱼属性|FishAttribute'!F97</f>
        <v>0</v>
      </c>
      <c r="AM201" s="74">
        <f>'鱼属性|FishAttribute'!C97</f>
        <v>0</v>
      </c>
      <c r="AN201" s="42">
        <f>'鱼属性|FishAttribute'!CA97</f>
        <v>0</v>
      </c>
      <c r="AO201" s="42">
        <f>'鱼属性|FishAttribute'!CB97</f>
        <v>0</v>
      </c>
      <c r="AP201" s="42">
        <f>'鱼属性|FishAttribute'!CC97</f>
        <v>0</v>
      </c>
      <c r="AQ201" s="42">
        <f>'鱼属性|FishAttribute'!CD97</f>
        <v>0</v>
      </c>
      <c r="AR201" s="42">
        <f>'鱼属性|FishAttribute'!CF97</f>
        <v>0</v>
      </c>
      <c r="AS201" s="42">
        <f>'鱼属性|FishAttribute'!CG97</f>
        <v>0</v>
      </c>
      <c r="AT201" s="42">
        <f>'鱼属性|FishAttribute'!CE97</f>
        <v>0</v>
      </c>
    </row>
    <row r="202" hidden="1" spans="1:46">
      <c r="A202" s="69" t="str">
        <f t="shared" si="52"/>
        <v>1107</v>
      </c>
      <c r="B202" s="50" t="str">
        <f t="shared" si="67"/>
        <v>track_1107</v>
      </c>
      <c r="C202" s="46">
        <f t="shared" si="53"/>
        <v>13</v>
      </c>
      <c r="D202" s="46">
        <f t="shared" si="54"/>
        <v>1</v>
      </c>
      <c r="E202" s="46">
        <f t="shared" si="55"/>
        <v>1</v>
      </c>
      <c r="F202" s="46">
        <f t="shared" si="56"/>
        <v>3</v>
      </c>
      <c r="G202" s="46">
        <f t="shared" si="57"/>
        <v>2</v>
      </c>
      <c r="H202" s="46">
        <f t="shared" si="58"/>
        <v>2</v>
      </c>
      <c r="I202" s="46">
        <f t="shared" si="59"/>
        <v>2</v>
      </c>
      <c r="J202" s="42">
        <f t="shared" si="60"/>
        <v>1</v>
      </c>
      <c r="K202" s="42">
        <f t="shared" si="61"/>
        <v>1</v>
      </c>
      <c r="L202" s="42">
        <f t="shared" si="66"/>
        <v>1</v>
      </c>
      <c r="M202" s="42">
        <f t="shared" si="62"/>
        <v>1</v>
      </c>
      <c r="N202" s="42">
        <f t="shared" si="63"/>
        <v>1</v>
      </c>
      <c r="O202" s="42">
        <f t="shared" si="64"/>
        <v>1</v>
      </c>
      <c r="P202" s="42">
        <f t="shared" si="65"/>
        <v>1</v>
      </c>
      <c r="Q202" s="42" t="s">
        <v>845</v>
      </c>
      <c r="R202" s="42">
        <v>0</v>
      </c>
      <c r="S202" s="42">
        <v>0</v>
      </c>
      <c r="T202" s="42" t="s">
        <v>970</v>
      </c>
      <c r="U202" s="68" t="s">
        <v>971</v>
      </c>
      <c r="V202" s="68">
        <v>0</v>
      </c>
      <c r="W202" s="70" t="s">
        <v>973</v>
      </c>
      <c r="X202" s="77"/>
      <c r="AB202" s="71"/>
      <c r="AF202" s="71"/>
      <c r="AI202" s="39">
        <f>'鱼属性|FishAttribute'!A98</f>
        <v>0</v>
      </c>
      <c r="AJ202" s="73">
        <f>'鱼属性|FishAttribute'!B98</f>
        <v>0</v>
      </c>
      <c r="AK202" s="39">
        <f>IF(AND('鱼属性|FishAttribute'!C98=5,OR('鱼属性|FishAttribute'!A98&lt;51,'鱼属性|FishAttribute'!A98=52,'鱼属性|FishAttribute'!A98&gt;57)),6,'鱼属性|FishAttribute'!C98)</f>
        <v>0</v>
      </c>
      <c r="AL202" s="39">
        <f>'鱼属性|FishAttribute'!F98</f>
        <v>0</v>
      </c>
      <c r="AM202" s="74">
        <f>'鱼属性|FishAttribute'!C98</f>
        <v>0</v>
      </c>
      <c r="AN202" s="42">
        <f>'鱼属性|FishAttribute'!CA98</f>
        <v>0</v>
      </c>
      <c r="AO202" s="42">
        <f>'鱼属性|FishAttribute'!CB98</f>
        <v>0</v>
      </c>
      <c r="AP202" s="42">
        <f>'鱼属性|FishAttribute'!CC98</f>
        <v>0</v>
      </c>
      <c r="AQ202" s="42">
        <f>'鱼属性|FishAttribute'!CD98</f>
        <v>0</v>
      </c>
      <c r="AR202" s="42">
        <f>'鱼属性|FishAttribute'!CF98</f>
        <v>0</v>
      </c>
      <c r="AS202" s="42">
        <f>'鱼属性|FishAttribute'!CG98</f>
        <v>0</v>
      </c>
      <c r="AT202" s="42">
        <f>'鱼属性|FishAttribute'!CE98</f>
        <v>0</v>
      </c>
    </row>
    <row r="203" hidden="1" spans="1:46">
      <c r="A203" s="69" t="str">
        <f t="shared" si="52"/>
        <v>1108</v>
      </c>
      <c r="B203" s="50" t="str">
        <f t="shared" si="67"/>
        <v>track_1108</v>
      </c>
      <c r="C203" s="46">
        <f t="shared" si="53"/>
        <v>13</v>
      </c>
      <c r="D203" s="46">
        <f t="shared" si="54"/>
        <v>1</v>
      </c>
      <c r="E203" s="46">
        <f t="shared" si="55"/>
        <v>2</v>
      </c>
      <c r="F203" s="46">
        <f t="shared" si="56"/>
        <v>3</v>
      </c>
      <c r="G203" s="46">
        <f t="shared" si="57"/>
        <v>1</v>
      </c>
      <c r="H203" s="46">
        <f t="shared" si="58"/>
        <v>7</v>
      </c>
      <c r="I203" s="46">
        <f t="shared" si="59"/>
        <v>2</v>
      </c>
      <c r="J203" s="42">
        <f t="shared" si="60"/>
        <v>1</v>
      </c>
      <c r="K203" s="42">
        <f t="shared" si="61"/>
        <v>1</v>
      </c>
      <c r="L203" s="42">
        <f t="shared" si="66"/>
        <v>1</v>
      </c>
      <c r="M203" s="42">
        <f t="shared" si="62"/>
        <v>1</v>
      </c>
      <c r="N203" s="42">
        <f t="shared" si="63"/>
        <v>1</v>
      </c>
      <c r="O203" s="42">
        <f t="shared" si="64"/>
        <v>1</v>
      </c>
      <c r="P203" s="42">
        <f t="shared" si="65"/>
        <v>1</v>
      </c>
      <c r="Q203" s="42" t="s">
        <v>845</v>
      </c>
      <c r="R203" s="42">
        <v>0</v>
      </c>
      <c r="S203" s="42">
        <v>0</v>
      </c>
      <c r="T203" s="42" t="s">
        <v>970</v>
      </c>
      <c r="U203" s="68" t="s">
        <v>971</v>
      </c>
      <c r="V203" s="68">
        <v>0</v>
      </c>
      <c r="W203" s="78" t="s">
        <v>974</v>
      </c>
      <c r="X203" s="64"/>
      <c r="AB203" s="71"/>
      <c r="AF203" s="71"/>
      <c r="AI203" s="39">
        <f>'鱼属性|FishAttribute'!A99</f>
        <v>0</v>
      </c>
      <c r="AJ203" s="73">
        <f>'鱼属性|FishAttribute'!B99</f>
        <v>0</v>
      </c>
      <c r="AK203" s="39">
        <f>IF(AND('鱼属性|FishAttribute'!C99=5,OR('鱼属性|FishAttribute'!A99&lt;51,'鱼属性|FishAttribute'!A99=52,'鱼属性|FishAttribute'!A99&gt;57)),6,'鱼属性|FishAttribute'!C99)</f>
        <v>0</v>
      </c>
      <c r="AL203" s="39">
        <f>'鱼属性|FishAttribute'!F99</f>
        <v>0</v>
      </c>
      <c r="AM203" s="74">
        <f>'鱼属性|FishAttribute'!C99</f>
        <v>0</v>
      </c>
      <c r="AN203" s="42">
        <f>'鱼属性|FishAttribute'!CA99</f>
        <v>0</v>
      </c>
      <c r="AO203" s="42">
        <f>'鱼属性|FishAttribute'!CB99</f>
        <v>0</v>
      </c>
      <c r="AP203" s="42">
        <f>'鱼属性|FishAttribute'!CC99</f>
        <v>0</v>
      </c>
      <c r="AQ203" s="42">
        <f>'鱼属性|FishAttribute'!CD99</f>
        <v>0</v>
      </c>
      <c r="AR203" s="42">
        <f>'鱼属性|FishAttribute'!CF99</f>
        <v>0</v>
      </c>
      <c r="AS203" s="42">
        <f>'鱼属性|FishAttribute'!CG99</f>
        <v>0</v>
      </c>
      <c r="AT203" s="42">
        <f>'鱼属性|FishAttribute'!CE99</f>
        <v>0</v>
      </c>
    </row>
    <row r="204" hidden="1" spans="1:46">
      <c r="A204" s="69" t="str">
        <f t="shared" si="52"/>
        <v>1109</v>
      </c>
      <c r="B204" s="50" t="str">
        <f t="shared" si="67"/>
        <v>track_1109</v>
      </c>
      <c r="C204" s="46">
        <f t="shared" si="53"/>
        <v>13</v>
      </c>
      <c r="D204" s="46">
        <f t="shared" si="54"/>
        <v>1</v>
      </c>
      <c r="E204" s="46">
        <f t="shared" si="55"/>
        <v>4</v>
      </c>
      <c r="F204" s="46">
        <f t="shared" si="56"/>
        <v>3</v>
      </c>
      <c r="G204" s="46">
        <f t="shared" si="57"/>
        <v>1</v>
      </c>
      <c r="H204" s="46">
        <f t="shared" si="58"/>
        <v>1</v>
      </c>
      <c r="I204" s="46">
        <f t="shared" si="59"/>
        <v>2</v>
      </c>
      <c r="J204" s="42">
        <f t="shared" si="60"/>
        <v>1</v>
      </c>
      <c r="K204" s="42">
        <f t="shared" si="61"/>
        <v>1</v>
      </c>
      <c r="L204" s="42">
        <f t="shared" si="66"/>
        <v>1</v>
      </c>
      <c r="M204" s="42">
        <f t="shared" si="62"/>
        <v>1</v>
      </c>
      <c r="N204" s="42">
        <f t="shared" si="63"/>
        <v>1</v>
      </c>
      <c r="O204" s="42">
        <f t="shared" si="64"/>
        <v>1</v>
      </c>
      <c r="P204" s="42">
        <f t="shared" si="65"/>
        <v>1</v>
      </c>
      <c r="Q204" s="42" t="s">
        <v>845</v>
      </c>
      <c r="R204" s="42">
        <v>0</v>
      </c>
      <c r="S204" s="42">
        <v>0</v>
      </c>
      <c r="T204" s="42" t="s">
        <v>970</v>
      </c>
      <c r="U204" s="68" t="s">
        <v>971</v>
      </c>
      <c r="V204" s="68">
        <v>0</v>
      </c>
      <c r="W204" s="78" t="s">
        <v>975</v>
      </c>
      <c r="X204" s="64"/>
      <c r="AB204" s="71"/>
      <c r="AF204" s="71"/>
      <c r="AI204" s="79"/>
      <c r="AJ204" s="79"/>
      <c r="AK204" s="79"/>
      <c r="AL204" s="79"/>
      <c r="AT204" s="42"/>
    </row>
    <row r="205" hidden="1" spans="1:46">
      <c r="A205" s="69" t="str">
        <f t="shared" si="52"/>
        <v>1110</v>
      </c>
      <c r="B205" s="50" t="str">
        <f t="shared" si="67"/>
        <v>track_1110</v>
      </c>
      <c r="C205" s="46">
        <f t="shared" si="53"/>
        <v>13</v>
      </c>
      <c r="D205" s="46">
        <f t="shared" si="54"/>
        <v>1</v>
      </c>
      <c r="E205" s="46">
        <f t="shared" si="55"/>
        <v>1</v>
      </c>
      <c r="F205" s="46">
        <f t="shared" si="56"/>
        <v>3</v>
      </c>
      <c r="G205" s="46">
        <f t="shared" si="57"/>
        <v>1</v>
      </c>
      <c r="H205" s="46">
        <f t="shared" si="58"/>
        <v>5</v>
      </c>
      <c r="I205" s="46">
        <f t="shared" si="59"/>
        <v>2</v>
      </c>
      <c r="J205" s="42">
        <f t="shared" si="60"/>
        <v>1</v>
      </c>
      <c r="K205" s="42">
        <f t="shared" si="61"/>
        <v>1</v>
      </c>
      <c r="L205" s="42">
        <f t="shared" si="66"/>
        <v>1</v>
      </c>
      <c r="M205" s="42">
        <f t="shared" si="62"/>
        <v>1</v>
      </c>
      <c r="N205" s="42">
        <f t="shared" si="63"/>
        <v>1</v>
      </c>
      <c r="O205" s="42">
        <f t="shared" si="64"/>
        <v>1</v>
      </c>
      <c r="P205" s="42">
        <f t="shared" si="65"/>
        <v>1</v>
      </c>
      <c r="Q205" s="42" t="s">
        <v>845</v>
      </c>
      <c r="R205" s="42">
        <v>0</v>
      </c>
      <c r="S205" s="42">
        <v>0</v>
      </c>
      <c r="T205" s="42" t="s">
        <v>970</v>
      </c>
      <c r="U205" s="68" t="s">
        <v>971</v>
      </c>
      <c r="V205" s="68">
        <v>0</v>
      </c>
      <c r="W205" s="78" t="s">
        <v>976</v>
      </c>
      <c r="X205" s="64"/>
      <c r="AB205" s="71"/>
      <c r="AF205" s="71"/>
      <c r="AI205" s="79"/>
      <c r="AJ205" s="79"/>
      <c r="AK205" s="79"/>
      <c r="AL205" s="79"/>
      <c r="AT205" s="42"/>
    </row>
    <row r="206" hidden="1" spans="1:46">
      <c r="A206" s="69" t="str">
        <f t="shared" si="52"/>
        <v>1111</v>
      </c>
      <c r="B206" s="50" t="str">
        <f t="shared" si="67"/>
        <v>track_1111</v>
      </c>
      <c r="C206" s="46">
        <f t="shared" si="53"/>
        <v>13</v>
      </c>
      <c r="D206" s="46">
        <f t="shared" si="54"/>
        <v>1</v>
      </c>
      <c r="E206" s="46">
        <f t="shared" si="55"/>
        <v>3</v>
      </c>
      <c r="F206" s="46">
        <f t="shared" si="56"/>
        <v>4</v>
      </c>
      <c r="G206" s="46">
        <f t="shared" si="57"/>
        <v>1</v>
      </c>
      <c r="H206" s="46">
        <f t="shared" si="58"/>
        <v>6</v>
      </c>
      <c r="I206" s="46">
        <f t="shared" si="59"/>
        <v>2</v>
      </c>
      <c r="J206" s="42">
        <f t="shared" si="60"/>
        <v>1</v>
      </c>
      <c r="K206" s="42">
        <f t="shared" si="61"/>
        <v>1</v>
      </c>
      <c r="L206" s="42">
        <f t="shared" si="66"/>
        <v>1</v>
      </c>
      <c r="M206" s="42">
        <f t="shared" si="62"/>
        <v>1</v>
      </c>
      <c r="N206" s="42">
        <f t="shared" si="63"/>
        <v>1</v>
      </c>
      <c r="O206" s="42">
        <f t="shared" si="64"/>
        <v>1</v>
      </c>
      <c r="P206" s="42">
        <f t="shared" si="65"/>
        <v>1</v>
      </c>
      <c r="Q206" s="42" t="s">
        <v>845</v>
      </c>
      <c r="R206" s="42">
        <v>0</v>
      </c>
      <c r="S206" s="42">
        <v>0</v>
      </c>
      <c r="T206" s="42" t="s">
        <v>970</v>
      </c>
      <c r="U206" s="68" t="s">
        <v>971</v>
      </c>
      <c r="V206" s="68">
        <v>0</v>
      </c>
      <c r="W206" s="78" t="s">
        <v>977</v>
      </c>
      <c r="X206" s="64"/>
      <c r="AB206" s="71"/>
      <c r="AF206" s="71"/>
      <c r="AI206" s="79"/>
      <c r="AJ206" s="79"/>
      <c r="AK206" s="79"/>
      <c r="AL206" s="79"/>
      <c r="AT206" s="42"/>
    </row>
    <row r="207" hidden="1" spans="1:46">
      <c r="A207" s="69" t="str">
        <f t="shared" si="52"/>
        <v>1112</v>
      </c>
      <c r="B207" s="50" t="str">
        <f t="shared" si="67"/>
        <v>track_1112</v>
      </c>
      <c r="C207" s="46">
        <f t="shared" si="53"/>
        <v>13</v>
      </c>
      <c r="D207" s="46">
        <f t="shared" si="54"/>
        <v>1</v>
      </c>
      <c r="E207" s="46">
        <f t="shared" si="55"/>
        <v>2</v>
      </c>
      <c r="F207" s="46">
        <f t="shared" si="56"/>
        <v>4</v>
      </c>
      <c r="G207" s="46">
        <f t="shared" si="57"/>
        <v>1</v>
      </c>
      <c r="H207" s="46">
        <f t="shared" si="58"/>
        <v>4</v>
      </c>
      <c r="I207" s="46">
        <f t="shared" si="59"/>
        <v>2</v>
      </c>
      <c r="J207" s="42">
        <f t="shared" si="60"/>
        <v>1</v>
      </c>
      <c r="K207" s="42">
        <f t="shared" si="61"/>
        <v>1</v>
      </c>
      <c r="L207" s="42">
        <f t="shared" si="66"/>
        <v>1</v>
      </c>
      <c r="M207" s="42">
        <f t="shared" si="62"/>
        <v>1</v>
      </c>
      <c r="N207" s="42">
        <f t="shared" si="63"/>
        <v>1</v>
      </c>
      <c r="O207" s="42">
        <f t="shared" si="64"/>
        <v>1</v>
      </c>
      <c r="P207" s="42">
        <f t="shared" si="65"/>
        <v>1</v>
      </c>
      <c r="Q207" s="42" t="s">
        <v>845</v>
      </c>
      <c r="R207" s="42">
        <v>0</v>
      </c>
      <c r="S207" s="42">
        <v>0</v>
      </c>
      <c r="T207" s="42" t="s">
        <v>970</v>
      </c>
      <c r="U207" s="68" t="s">
        <v>971</v>
      </c>
      <c r="V207" s="68">
        <v>0</v>
      </c>
      <c r="W207" s="78" t="s">
        <v>978</v>
      </c>
      <c r="X207" s="64"/>
      <c r="Y207" s="46" t="s">
        <v>979</v>
      </c>
      <c r="AB207" s="71"/>
      <c r="AF207" s="71"/>
      <c r="AI207" s="79"/>
      <c r="AJ207" s="79"/>
      <c r="AK207" s="79"/>
      <c r="AL207" s="79"/>
      <c r="AT207" s="42"/>
    </row>
    <row r="208" hidden="1" spans="1:46">
      <c r="A208" s="69" t="str">
        <f t="shared" si="52"/>
        <v>1113</v>
      </c>
      <c r="B208" s="50" t="str">
        <f t="shared" si="67"/>
        <v>track_1113</v>
      </c>
      <c r="C208" s="46">
        <f t="shared" si="53"/>
        <v>14</v>
      </c>
      <c r="D208" s="46">
        <f t="shared" si="54"/>
        <v>1</v>
      </c>
      <c r="E208" s="46">
        <f t="shared" si="55"/>
        <v>3</v>
      </c>
      <c r="F208" s="46">
        <f t="shared" si="56"/>
        <v>4</v>
      </c>
      <c r="G208" s="46">
        <f t="shared" si="57"/>
        <v>1</v>
      </c>
      <c r="H208" s="46">
        <f t="shared" si="58"/>
        <v>7</v>
      </c>
      <c r="I208" s="46">
        <f t="shared" si="59"/>
        <v>2</v>
      </c>
      <c r="J208" s="42">
        <f t="shared" si="60"/>
        <v>0</v>
      </c>
      <c r="K208" s="42">
        <f t="shared" si="61"/>
        <v>0</v>
      </c>
      <c r="L208" s="42">
        <f t="shared" si="66"/>
        <v>1</v>
      </c>
      <c r="M208" s="42">
        <f t="shared" si="62"/>
        <v>1</v>
      </c>
      <c r="N208" s="42">
        <f t="shared" si="63"/>
        <v>0</v>
      </c>
      <c r="O208" s="42">
        <f t="shared" si="64"/>
        <v>1</v>
      </c>
      <c r="P208" s="42">
        <f t="shared" si="65"/>
        <v>1</v>
      </c>
      <c r="Q208" s="42" t="s">
        <v>845</v>
      </c>
      <c r="R208" s="42">
        <v>0</v>
      </c>
      <c r="S208" s="42">
        <v>0</v>
      </c>
      <c r="T208" s="42">
        <v>0</v>
      </c>
      <c r="U208" s="68" t="s">
        <v>295</v>
      </c>
      <c r="V208" s="68">
        <v>0</v>
      </c>
      <c r="W208" s="78" t="s">
        <v>980</v>
      </c>
      <c r="X208" s="64"/>
      <c r="Y208" s="46" t="s">
        <v>981</v>
      </c>
      <c r="AB208" s="71"/>
      <c r="AF208" s="71"/>
      <c r="AI208" s="79"/>
      <c r="AJ208" s="79"/>
      <c r="AK208" s="79"/>
      <c r="AL208" s="79"/>
      <c r="AT208" s="42"/>
    </row>
    <row r="209" hidden="1" spans="1:46">
      <c r="A209" s="69" t="str">
        <f t="shared" si="52"/>
        <v>1114</v>
      </c>
      <c r="B209" s="50" t="str">
        <f t="shared" si="67"/>
        <v>track_1114</v>
      </c>
      <c r="C209" s="46">
        <f t="shared" si="53"/>
        <v>14</v>
      </c>
      <c r="D209" s="46">
        <f t="shared" si="54"/>
        <v>1</v>
      </c>
      <c r="E209" s="46">
        <f t="shared" si="55"/>
        <v>1</v>
      </c>
      <c r="F209" s="46">
        <f t="shared" si="56"/>
        <v>3</v>
      </c>
      <c r="G209" s="46">
        <f t="shared" si="57"/>
        <v>1</v>
      </c>
      <c r="H209" s="46">
        <f t="shared" si="58"/>
        <v>8</v>
      </c>
      <c r="I209" s="46">
        <f t="shared" si="59"/>
        <v>2</v>
      </c>
      <c r="J209" s="42">
        <f t="shared" si="60"/>
        <v>0</v>
      </c>
      <c r="K209" s="42">
        <f t="shared" si="61"/>
        <v>0</v>
      </c>
      <c r="L209" s="42">
        <f t="shared" si="66"/>
        <v>1</v>
      </c>
      <c r="M209" s="42">
        <f t="shared" si="62"/>
        <v>1</v>
      </c>
      <c r="N209" s="42">
        <f t="shared" si="63"/>
        <v>0</v>
      </c>
      <c r="O209" s="42">
        <f t="shared" si="64"/>
        <v>1</v>
      </c>
      <c r="P209" s="42">
        <f t="shared" si="65"/>
        <v>1</v>
      </c>
      <c r="Q209" s="42" t="s">
        <v>845</v>
      </c>
      <c r="R209" s="42">
        <v>0</v>
      </c>
      <c r="S209" s="42">
        <v>0</v>
      </c>
      <c r="T209" s="42">
        <v>0</v>
      </c>
      <c r="U209" s="68" t="s">
        <v>295</v>
      </c>
      <c r="V209" s="68">
        <v>0</v>
      </c>
      <c r="W209" s="78" t="s">
        <v>982</v>
      </c>
      <c r="X209" s="64"/>
      <c r="Y209" s="46" t="s">
        <v>983</v>
      </c>
      <c r="AB209" s="71"/>
      <c r="AF209" s="71"/>
      <c r="AI209" s="79"/>
      <c r="AJ209" s="79"/>
      <c r="AK209" s="79"/>
      <c r="AL209" s="79"/>
      <c r="AT209" s="42"/>
    </row>
    <row r="210" hidden="1" spans="1:46">
      <c r="A210" s="69" t="str">
        <f t="shared" si="52"/>
        <v>1115</v>
      </c>
      <c r="B210" s="50" t="str">
        <f t="shared" si="67"/>
        <v>track_1115</v>
      </c>
      <c r="C210" s="46">
        <f t="shared" si="53"/>
        <v>14</v>
      </c>
      <c r="D210" s="46">
        <f t="shared" si="54"/>
        <v>1</v>
      </c>
      <c r="E210" s="46">
        <f t="shared" si="55"/>
        <v>4</v>
      </c>
      <c r="F210" s="46">
        <f t="shared" si="56"/>
        <v>1</v>
      </c>
      <c r="G210" s="46">
        <f t="shared" si="57"/>
        <v>1</v>
      </c>
      <c r="H210" s="46">
        <f t="shared" si="58"/>
        <v>4</v>
      </c>
      <c r="I210" s="46">
        <f t="shared" si="59"/>
        <v>2</v>
      </c>
      <c r="J210" s="42">
        <f t="shared" si="60"/>
        <v>0</v>
      </c>
      <c r="K210" s="42">
        <f t="shared" si="61"/>
        <v>0</v>
      </c>
      <c r="L210" s="42">
        <f t="shared" si="66"/>
        <v>1</v>
      </c>
      <c r="M210" s="42">
        <f t="shared" si="62"/>
        <v>1</v>
      </c>
      <c r="N210" s="42">
        <f t="shared" si="63"/>
        <v>0</v>
      </c>
      <c r="O210" s="42">
        <f t="shared" si="64"/>
        <v>1</v>
      </c>
      <c r="P210" s="42">
        <f t="shared" si="65"/>
        <v>1</v>
      </c>
      <c r="Q210" s="42" t="s">
        <v>845</v>
      </c>
      <c r="R210" s="42">
        <v>0</v>
      </c>
      <c r="S210" s="42">
        <v>0</v>
      </c>
      <c r="T210" s="42">
        <v>0</v>
      </c>
      <c r="U210" s="68" t="s">
        <v>295</v>
      </c>
      <c r="V210" s="68">
        <v>0</v>
      </c>
      <c r="W210" s="78" t="s">
        <v>984</v>
      </c>
      <c r="X210" s="64"/>
      <c r="Y210" s="46" t="s">
        <v>985</v>
      </c>
      <c r="AB210" s="71"/>
      <c r="AF210" s="71"/>
      <c r="AI210" s="79"/>
      <c r="AJ210" s="79"/>
      <c r="AK210" s="79"/>
      <c r="AL210" s="79"/>
      <c r="AT210" s="42"/>
    </row>
    <row r="211" hidden="1" spans="1:46">
      <c r="A211" s="69" t="str">
        <f t="shared" si="52"/>
        <v>1116</v>
      </c>
      <c r="B211" s="50" t="str">
        <f t="shared" si="67"/>
        <v>track_1116</v>
      </c>
      <c r="C211" s="46">
        <f t="shared" si="53"/>
        <v>14</v>
      </c>
      <c r="D211" s="46">
        <f t="shared" si="54"/>
        <v>1</v>
      </c>
      <c r="E211" s="46">
        <f t="shared" si="55"/>
        <v>3</v>
      </c>
      <c r="F211" s="46">
        <f t="shared" si="56"/>
        <v>1</v>
      </c>
      <c r="G211" s="46">
        <f t="shared" si="57"/>
        <v>1</v>
      </c>
      <c r="H211" s="46">
        <f t="shared" si="58"/>
        <v>3</v>
      </c>
      <c r="I211" s="46">
        <f t="shared" si="59"/>
        <v>2</v>
      </c>
      <c r="J211" s="42">
        <f t="shared" si="60"/>
        <v>0</v>
      </c>
      <c r="K211" s="42">
        <f t="shared" si="61"/>
        <v>0</v>
      </c>
      <c r="L211" s="42">
        <f t="shared" si="66"/>
        <v>1</v>
      </c>
      <c r="M211" s="42">
        <f t="shared" si="62"/>
        <v>1</v>
      </c>
      <c r="N211" s="42">
        <f t="shared" si="63"/>
        <v>0</v>
      </c>
      <c r="O211" s="42">
        <f t="shared" si="64"/>
        <v>1</v>
      </c>
      <c r="P211" s="42">
        <f t="shared" si="65"/>
        <v>1</v>
      </c>
      <c r="Q211" s="42" t="s">
        <v>845</v>
      </c>
      <c r="R211" s="42">
        <v>0</v>
      </c>
      <c r="S211" s="42">
        <v>0</v>
      </c>
      <c r="T211" s="42">
        <v>0</v>
      </c>
      <c r="U211" s="68" t="s">
        <v>295</v>
      </c>
      <c r="V211" s="68">
        <v>0</v>
      </c>
      <c r="W211" s="78" t="s">
        <v>986</v>
      </c>
      <c r="X211" s="64"/>
      <c r="AB211" s="71"/>
      <c r="AF211" s="71"/>
      <c r="AI211" s="79"/>
      <c r="AJ211" s="79"/>
      <c r="AK211" s="79"/>
      <c r="AL211" s="79"/>
      <c r="AT211" s="42"/>
    </row>
    <row r="212" hidden="1" spans="1:46">
      <c r="A212" s="69" t="str">
        <f t="shared" si="52"/>
        <v>1117</v>
      </c>
      <c r="B212" s="50" t="str">
        <f t="shared" si="67"/>
        <v>track_1117</v>
      </c>
      <c r="C212" s="46">
        <f t="shared" si="53"/>
        <v>14</v>
      </c>
      <c r="D212" s="46">
        <f t="shared" si="54"/>
        <v>1</v>
      </c>
      <c r="E212" s="46">
        <f t="shared" si="55"/>
        <v>4</v>
      </c>
      <c r="F212" s="46">
        <f t="shared" si="56"/>
        <v>2</v>
      </c>
      <c r="G212" s="46">
        <f t="shared" si="57"/>
        <v>1</v>
      </c>
      <c r="H212" s="46">
        <f t="shared" si="58"/>
        <v>2</v>
      </c>
      <c r="I212" s="46">
        <f t="shared" si="59"/>
        <v>2</v>
      </c>
      <c r="J212" s="42">
        <f t="shared" si="60"/>
        <v>0</v>
      </c>
      <c r="K212" s="42">
        <f t="shared" si="61"/>
        <v>0</v>
      </c>
      <c r="L212" s="42">
        <f t="shared" si="66"/>
        <v>1</v>
      </c>
      <c r="M212" s="42">
        <f t="shared" si="62"/>
        <v>1</v>
      </c>
      <c r="N212" s="42">
        <f t="shared" si="63"/>
        <v>0</v>
      </c>
      <c r="O212" s="42">
        <f t="shared" si="64"/>
        <v>1</v>
      </c>
      <c r="P212" s="42">
        <f t="shared" si="65"/>
        <v>1</v>
      </c>
      <c r="Q212" s="42" t="s">
        <v>845</v>
      </c>
      <c r="R212" s="42">
        <v>0</v>
      </c>
      <c r="S212" s="46">
        <v>0</v>
      </c>
      <c r="T212" s="46">
        <v>0</v>
      </c>
      <c r="U212" s="68" t="s">
        <v>295</v>
      </c>
      <c r="V212" s="68">
        <v>0</v>
      </c>
      <c r="W212" s="78" t="s">
        <v>987</v>
      </c>
      <c r="X212" s="64"/>
      <c r="AB212" s="71"/>
      <c r="AF212" s="71"/>
      <c r="AI212" s="79"/>
      <c r="AJ212" s="79"/>
      <c r="AK212" s="79"/>
      <c r="AL212" s="79"/>
      <c r="AT212" s="42"/>
    </row>
    <row r="213" hidden="1" spans="1:46">
      <c r="A213" s="69" t="str">
        <f t="shared" si="52"/>
        <v>1118</v>
      </c>
      <c r="B213" s="50" t="str">
        <f t="shared" si="67"/>
        <v>track_1118</v>
      </c>
      <c r="C213" s="46">
        <f t="shared" si="53"/>
        <v>14</v>
      </c>
      <c r="D213" s="46">
        <f t="shared" si="54"/>
        <v>1</v>
      </c>
      <c r="E213" s="46">
        <f t="shared" si="55"/>
        <v>1</v>
      </c>
      <c r="F213" s="46">
        <f t="shared" si="56"/>
        <v>4</v>
      </c>
      <c r="G213" s="46">
        <f t="shared" si="57"/>
        <v>1</v>
      </c>
      <c r="H213" s="46">
        <f t="shared" si="58"/>
        <v>5</v>
      </c>
      <c r="I213" s="46">
        <f t="shared" si="59"/>
        <v>2</v>
      </c>
      <c r="J213" s="42">
        <f t="shared" si="60"/>
        <v>0</v>
      </c>
      <c r="K213" s="42">
        <f t="shared" si="61"/>
        <v>0</v>
      </c>
      <c r="L213" s="42">
        <f t="shared" si="66"/>
        <v>1</v>
      </c>
      <c r="M213" s="42">
        <f t="shared" si="62"/>
        <v>1</v>
      </c>
      <c r="N213" s="42">
        <f t="shared" si="63"/>
        <v>0</v>
      </c>
      <c r="O213" s="42">
        <f t="shared" si="64"/>
        <v>1</v>
      </c>
      <c r="P213" s="42">
        <f t="shared" si="65"/>
        <v>1</v>
      </c>
      <c r="Q213" s="42" t="s">
        <v>845</v>
      </c>
      <c r="R213" s="42">
        <v>0</v>
      </c>
      <c r="S213" s="46">
        <v>0</v>
      </c>
      <c r="T213" s="46">
        <v>0</v>
      </c>
      <c r="U213" s="68" t="s">
        <v>295</v>
      </c>
      <c r="V213" s="68">
        <v>0</v>
      </c>
      <c r="W213" s="78" t="s">
        <v>988</v>
      </c>
      <c r="X213" s="64"/>
      <c r="AB213" s="71"/>
      <c r="AF213" s="71"/>
      <c r="AI213" s="79"/>
      <c r="AJ213" s="79"/>
      <c r="AK213" s="79"/>
      <c r="AL213" s="79"/>
      <c r="AT213" s="42"/>
    </row>
    <row r="214" hidden="1" spans="1:46">
      <c r="A214" s="69" t="str">
        <f t="shared" si="52"/>
        <v>1119</v>
      </c>
      <c r="B214" s="50" t="str">
        <f t="shared" si="67"/>
        <v>track_1119</v>
      </c>
      <c r="C214" s="46">
        <f t="shared" si="53"/>
        <v>14</v>
      </c>
      <c r="D214" s="46">
        <f t="shared" si="54"/>
        <v>1</v>
      </c>
      <c r="E214" s="46">
        <f t="shared" si="55"/>
        <v>3</v>
      </c>
      <c r="F214" s="46">
        <f t="shared" si="56"/>
        <v>4</v>
      </c>
      <c r="G214" s="46">
        <f t="shared" si="57"/>
        <v>2</v>
      </c>
      <c r="H214" s="46">
        <f t="shared" si="58"/>
        <v>6</v>
      </c>
      <c r="I214" s="46">
        <f t="shared" si="59"/>
        <v>2</v>
      </c>
      <c r="J214" s="42">
        <f t="shared" si="60"/>
        <v>0</v>
      </c>
      <c r="K214" s="42">
        <f t="shared" si="61"/>
        <v>0</v>
      </c>
      <c r="L214" s="42">
        <f t="shared" si="66"/>
        <v>1</v>
      </c>
      <c r="M214" s="42">
        <f t="shared" si="62"/>
        <v>1</v>
      </c>
      <c r="N214" s="42">
        <f t="shared" si="63"/>
        <v>0</v>
      </c>
      <c r="O214" s="42">
        <f t="shared" si="64"/>
        <v>1</v>
      </c>
      <c r="P214" s="42">
        <f t="shared" si="65"/>
        <v>1</v>
      </c>
      <c r="Q214" s="42" t="s">
        <v>845</v>
      </c>
      <c r="R214" s="42">
        <v>0</v>
      </c>
      <c r="S214" s="46">
        <v>0</v>
      </c>
      <c r="T214" s="46">
        <v>0</v>
      </c>
      <c r="U214" s="68" t="s">
        <v>295</v>
      </c>
      <c r="V214" s="68">
        <v>0</v>
      </c>
      <c r="W214" s="78" t="s">
        <v>989</v>
      </c>
      <c r="X214" s="64"/>
      <c r="AB214" s="71"/>
      <c r="AF214" s="71"/>
      <c r="AI214" s="79"/>
      <c r="AJ214" s="79"/>
      <c r="AK214" s="79"/>
      <c r="AL214" s="79"/>
      <c r="AT214" s="42"/>
    </row>
    <row r="215" hidden="1" spans="1:46">
      <c r="A215" s="69" t="str">
        <f t="shared" si="52"/>
        <v>1120</v>
      </c>
      <c r="B215" s="50" t="str">
        <f t="shared" si="67"/>
        <v>track_1120</v>
      </c>
      <c r="C215" s="46">
        <f t="shared" si="53"/>
        <v>14</v>
      </c>
      <c r="D215" s="46">
        <f t="shared" si="54"/>
        <v>1</v>
      </c>
      <c r="E215" s="46">
        <f t="shared" si="55"/>
        <v>4</v>
      </c>
      <c r="F215" s="46">
        <f t="shared" si="56"/>
        <v>2</v>
      </c>
      <c r="G215" s="46">
        <f t="shared" si="57"/>
        <v>2</v>
      </c>
      <c r="H215" s="46">
        <f t="shared" si="58"/>
        <v>1</v>
      </c>
      <c r="I215" s="46">
        <f t="shared" si="59"/>
        <v>2</v>
      </c>
      <c r="J215" s="42">
        <f t="shared" si="60"/>
        <v>0</v>
      </c>
      <c r="K215" s="42">
        <f t="shared" si="61"/>
        <v>0</v>
      </c>
      <c r="L215" s="42">
        <f t="shared" si="66"/>
        <v>1</v>
      </c>
      <c r="M215" s="42">
        <f t="shared" si="62"/>
        <v>1</v>
      </c>
      <c r="N215" s="42">
        <f t="shared" si="63"/>
        <v>0</v>
      </c>
      <c r="O215" s="42">
        <f t="shared" si="64"/>
        <v>1</v>
      </c>
      <c r="P215" s="42">
        <f t="shared" si="65"/>
        <v>1</v>
      </c>
      <c r="Q215" s="42" t="s">
        <v>845</v>
      </c>
      <c r="R215" s="42">
        <v>0</v>
      </c>
      <c r="S215" s="46">
        <v>0</v>
      </c>
      <c r="T215" s="46">
        <v>0</v>
      </c>
      <c r="U215" s="68" t="s">
        <v>295</v>
      </c>
      <c r="V215" s="68">
        <v>0</v>
      </c>
      <c r="W215" s="78" t="s">
        <v>990</v>
      </c>
      <c r="X215" s="64"/>
      <c r="AB215" s="71"/>
      <c r="AF215" s="71"/>
      <c r="AI215" s="79"/>
      <c r="AJ215" s="79"/>
      <c r="AK215" s="79"/>
      <c r="AL215" s="79"/>
      <c r="AT215" s="42"/>
    </row>
    <row r="216" hidden="1" spans="1:46">
      <c r="A216" s="69" t="str">
        <f t="shared" si="52"/>
        <v>1121</v>
      </c>
      <c r="B216" s="50" t="str">
        <f t="shared" si="67"/>
        <v>track_1121</v>
      </c>
      <c r="C216" s="46">
        <f t="shared" si="53"/>
        <v>15</v>
      </c>
      <c r="D216" s="46">
        <f t="shared" si="54"/>
        <v>0</v>
      </c>
      <c r="E216" s="46">
        <f t="shared" si="55"/>
        <v>1</v>
      </c>
      <c r="F216" s="46">
        <f t="shared" si="56"/>
        <v>3</v>
      </c>
      <c r="G216" s="46">
        <f t="shared" si="57"/>
        <v>1</v>
      </c>
      <c r="H216" s="46">
        <f t="shared" si="58"/>
        <v>1</v>
      </c>
      <c r="I216" s="46">
        <f t="shared" si="59"/>
        <v>2</v>
      </c>
      <c r="J216" s="42">
        <f t="shared" si="60"/>
        <v>1</v>
      </c>
      <c r="K216" s="42">
        <f t="shared" si="61"/>
        <v>1</v>
      </c>
      <c r="L216" s="42">
        <f t="shared" si="66"/>
        <v>0</v>
      </c>
      <c r="M216" s="42">
        <f t="shared" si="62"/>
        <v>0</v>
      </c>
      <c r="N216" s="42">
        <f t="shared" si="63"/>
        <v>1</v>
      </c>
      <c r="O216" s="42">
        <f t="shared" si="64"/>
        <v>0</v>
      </c>
      <c r="P216" s="42">
        <f t="shared" si="65"/>
        <v>0</v>
      </c>
      <c r="Q216" s="42" t="s">
        <v>845</v>
      </c>
      <c r="R216" s="42">
        <v>0</v>
      </c>
      <c r="S216" s="46">
        <v>0</v>
      </c>
      <c r="T216" s="46" t="s">
        <v>991</v>
      </c>
      <c r="U216" s="68" t="s">
        <v>992</v>
      </c>
      <c r="V216" s="68">
        <v>0</v>
      </c>
      <c r="W216" s="78" t="s">
        <v>993</v>
      </c>
      <c r="AB216" s="71"/>
      <c r="AF216" s="71"/>
      <c r="AI216" s="79"/>
      <c r="AJ216" s="79"/>
      <c r="AK216" s="79"/>
      <c r="AL216" s="79"/>
      <c r="AT216" s="42"/>
    </row>
    <row r="217" hidden="1" spans="1:46">
      <c r="A217" s="69" t="str">
        <f t="shared" si="52"/>
        <v>1122</v>
      </c>
      <c r="B217" s="50" t="str">
        <f t="shared" si="67"/>
        <v>track_1122</v>
      </c>
      <c r="C217" s="46">
        <f t="shared" si="53"/>
        <v>15</v>
      </c>
      <c r="D217" s="46">
        <f t="shared" si="54"/>
        <v>0</v>
      </c>
      <c r="E217" s="46">
        <f t="shared" si="55"/>
        <v>2</v>
      </c>
      <c r="F217" s="46">
        <f t="shared" si="56"/>
        <v>4</v>
      </c>
      <c r="G217" s="46">
        <f t="shared" si="57"/>
        <v>1</v>
      </c>
      <c r="H217" s="46">
        <f t="shared" si="58"/>
        <v>3</v>
      </c>
      <c r="I217" s="46">
        <f t="shared" si="59"/>
        <v>2</v>
      </c>
      <c r="J217" s="42">
        <f t="shared" si="60"/>
        <v>1</v>
      </c>
      <c r="K217" s="42">
        <f t="shared" si="61"/>
        <v>1</v>
      </c>
      <c r="L217" s="42">
        <f t="shared" si="66"/>
        <v>0</v>
      </c>
      <c r="M217" s="42">
        <f t="shared" si="62"/>
        <v>0</v>
      </c>
      <c r="N217" s="42">
        <f t="shared" si="63"/>
        <v>1</v>
      </c>
      <c r="O217" s="42">
        <f t="shared" si="64"/>
        <v>0</v>
      </c>
      <c r="P217" s="42">
        <f t="shared" si="65"/>
        <v>0</v>
      </c>
      <c r="Q217" s="42" t="s">
        <v>845</v>
      </c>
      <c r="R217" s="42">
        <v>0</v>
      </c>
      <c r="S217" s="46">
        <v>0</v>
      </c>
      <c r="T217" s="46" t="s">
        <v>991</v>
      </c>
      <c r="U217" s="68" t="s">
        <v>992</v>
      </c>
      <c r="V217" s="68">
        <v>0</v>
      </c>
      <c r="W217" s="78" t="s">
        <v>994</v>
      </c>
      <c r="X217" s="64"/>
      <c r="AB217" s="71"/>
      <c r="AF217" s="71"/>
      <c r="AI217" s="79"/>
      <c r="AJ217" s="79"/>
      <c r="AK217" s="79"/>
      <c r="AL217" s="79"/>
      <c r="AT217" s="42"/>
    </row>
    <row r="218" hidden="1" spans="1:46">
      <c r="A218" s="69" t="str">
        <f t="shared" si="52"/>
        <v>1123</v>
      </c>
      <c r="B218" s="50" t="str">
        <f t="shared" si="67"/>
        <v>track_1123</v>
      </c>
      <c r="C218" s="46">
        <f t="shared" si="53"/>
        <v>15</v>
      </c>
      <c r="D218" s="46">
        <f t="shared" si="54"/>
        <v>0</v>
      </c>
      <c r="E218" s="46">
        <f t="shared" si="55"/>
        <v>3</v>
      </c>
      <c r="F218" s="46">
        <f t="shared" si="56"/>
        <v>1</v>
      </c>
      <c r="G218" s="46">
        <f t="shared" si="57"/>
        <v>1</v>
      </c>
      <c r="H218" s="46">
        <f t="shared" si="58"/>
        <v>4</v>
      </c>
      <c r="I218" s="46">
        <f t="shared" si="59"/>
        <v>2</v>
      </c>
      <c r="J218" s="42">
        <f t="shared" si="60"/>
        <v>1</v>
      </c>
      <c r="K218" s="42">
        <f t="shared" si="61"/>
        <v>1</v>
      </c>
      <c r="L218" s="42">
        <f t="shared" si="66"/>
        <v>0</v>
      </c>
      <c r="M218" s="42">
        <f t="shared" si="62"/>
        <v>0</v>
      </c>
      <c r="N218" s="42">
        <f t="shared" si="63"/>
        <v>1</v>
      </c>
      <c r="O218" s="42">
        <f t="shared" si="64"/>
        <v>0</v>
      </c>
      <c r="P218" s="42">
        <f t="shared" si="65"/>
        <v>0</v>
      </c>
      <c r="Q218" s="42" t="s">
        <v>845</v>
      </c>
      <c r="R218" s="42">
        <v>0</v>
      </c>
      <c r="S218" s="46">
        <v>0</v>
      </c>
      <c r="T218" s="46" t="s">
        <v>991</v>
      </c>
      <c r="U218" s="68" t="s">
        <v>992</v>
      </c>
      <c r="V218" s="68">
        <v>0</v>
      </c>
      <c r="W218" s="78" t="s">
        <v>995</v>
      </c>
      <c r="X218" s="64"/>
      <c r="AB218" s="71"/>
      <c r="AF218" s="71"/>
      <c r="AI218" s="79"/>
      <c r="AJ218" s="79"/>
      <c r="AK218" s="79"/>
      <c r="AL218" s="79"/>
      <c r="AT218" s="42"/>
    </row>
    <row r="219" hidden="1" spans="1:46">
      <c r="A219" s="69" t="str">
        <f t="shared" si="52"/>
        <v>1124</v>
      </c>
      <c r="B219" s="50" t="str">
        <f t="shared" si="67"/>
        <v>track_1124</v>
      </c>
      <c r="C219" s="46">
        <f t="shared" si="53"/>
        <v>15</v>
      </c>
      <c r="D219" s="46">
        <f t="shared" si="54"/>
        <v>0</v>
      </c>
      <c r="E219" s="46">
        <f t="shared" si="55"/>
        <v>3</v>
      </c>
      <c r="F219" s="46">
        <f t="shared" si="56"/>
        <v>2</v>
      </c>
      <c r="G219" s="46">
        <f t="shared" si="57"/>
        <v>1</v>
      </c>
      <c r="H219" s="46">
        <f t="shared" si="58"/>
        <v>5</v>
      </c>
      <c r="I219" s="46">
        <f t="shared" si="59"/>
        <v>2</v>
      </c>
      <c r="J219" s="42">
        <f t="shared" si="60"/>
        <v>1</v>
      </c>
      <c r="K219" s="42">
        <f t="shared" si="61"/>
        <v>1</v>
      </c>
      <c r="L219" s="42">
        <f t="shared" si="66"/>
        <v>0</v>
      </c>
      <c r="M219" s="42">
        <f t="shared" si="62"/>
        <v>0</v>
      </c>
      <c r="N219" s="42">
        <f t="shared" si="63"/>
        <v>1</v>
      </c>
      <c r="O219" s="42">
        <f t="shared" si="64"/>
        <v>0</v>
      </c>
      <c r="P219" s="42">
        <f t="shared" si="65"/>
        <v>0</v>
      </c>
      <c r="Q219" s="42" t="s">
        <v>845</v>
      </c>
      <c r="R219" s="42">
        <v>0</v>
      </c>
      <c r="S219" s="46">
        <v>0</v>
      </c>
      <c r="T219" s="46" t="s">
        <v>991</v>
      </c>
      <c r="U219" s="68" t="s">
        <v>992</v>
      </c>
      <c r="V219" s="68">
        <v>0</v>
      </c>
      <c r="W219" s="78" t="s">
        <v>996</v>
      </c>
      <c r="X219" s="64"/>
      <c r="AB219" s="71"/>
      <c r="AF219" s="71"/>
      <c r="AI219" s="79"/>
      <c r="AJ219" s="79"/>
      <c r="AK219" s="79"/>
      <c r="AL219" s="79"/>
      <c r="AT219" s="42"/>
    </row>
    <row r="220" hidden="1" spans="1:46">
      <c r="A220" s="69" t="str">
        <f t="shared" si="52"/>
        <v>1125</v>
      </c>
      <c r="B220" s="50" t="str">
        <f t="shared" si="67"/>
        <v>track_1125</v>
      </c>
      <c r="C220" s="46">
        <f t="shared" si="53"/>
        <v>15</v>
      </c>
      <c r="D220" s="46">
        <f t="shared" si="54"/>
        <v>0</v>
      </c>
      <c r="E220" s="46">
        <f t="shared" si="55"/>
        <v>1</v>
      </c>
      <c r="F220" s="46">
        <f t="shared" si="56"/>
        <v>4</v>
      </c>
      <c r="G220" s="46">
        <f t="shared" si="57"/>
        <v>1</v>
      </c>
      <c r="H220" s="46">
        <f t="shared" si="58"/>
        <v>7</v>
      </c>
      <c r="I220" s="46">
        <f t="shared" si="59"/>
        <v>2</v>
      </c>
      <c r="J220" s="42">
        <f t="shared" si="60"/>
        <v>1</v>
      </c>
      <c r="K220" s="42">
        <f t="shared" si="61"/>
        <v>1</v>
      </c>
      <c r="L220" s="42">
        <f t="shared" si="66"/>
        <v>0</v>
      </c>
      <c r="M220" s="42">
        <f t="shared" si="62"/>
        <v>0</v>
      </c>
      <c r="N220" s="42">
        <f t="shared" si="63"/>
        <v>1</v>
      </c>
      <c r="O220" s="42">
        <f t="shared" si="64"/>
        <v>0</v>
      </c>
      <c r="P220" s="42">
        <f t="shared" si="65"/>
        <v>0</v>
      </c>
      <c r="Q220" s="42" t="s">
        <v>845</v>
      </c>
      <c r="R220" s="42">
        <v>0</v>
      </c>
      <c r="S220" s="46">
        <v>0</v>
      </c>
      <c r="T220" s="46" t="s">
        <v>991</v>
      </c>
      <c r="U220" s="68" t="s">
        <v>992</v>
      </c>
      <c r="V220" s="68">
        <v>0</v>
      </c>
      <c r="W220" s="78" t="s">
        <v>997</v>
      </c>
      <c r="X220" s="64"/>
      <c r="AB220" s="71"/>
      <c r="AF220" s="71"/>
      <c r="AI220" s="79"/>
      <c r="AJ220" s="79"/>
      <c r="AK220" s="79"/>
      <c r="AL220" s="79"/>
      <c r="AT220" s="42"/>
    </row>
    <row r="221" hidden="1" spans="1:46">
      <c r="A221" s="69" t="str">
        <f t="shared" si="52"/>
        <v>1126</v>
      </c>
      <c r="B221" s="50" t="str">
        <f t="shared" si="67"/>
        <v>track_1126</v>
      </c>
      <c r="C221" s="46">
        <f t="shared" si="53"/>
        <v>15</v>
      </c>
      <c r="D221" s="46">
        <f t="shared" si="54"/>
        <v>0</v>
      </c>
      <c r="E221" s="46">
        <f t="shared" si="55"/>
        <v>4</v>
      </c>
      <c r="F221" s="46">
        <f t="shared" si="56"/>
        <v>2</v>
      </c>
      <c r="G221" s="46">
        <f t="shared" si="57"/>
        <v>1</v>
      </c>
      <c r="H221" s="46">
        <f t="shared" si="58"/>
        <v>2</v>
      </c>
      <c r="I221" s="46">
        <f t="shared" si="59"/>
        <v>2</v>
      </c>
      <c r="J221" s="42">
        <f t="shared" si="60"/>
        <v>1</v>
      </c>
      <c r="K221" s="42">
        <f t="shared" si="61"/>
        <v>1</v>
      </c>
      <c r="L221" s="42">
        <f t="shared" si="66"/>
        <v>0</v>
      </c>
      <c r="M221" s="42">
        <f t="shared" si="62"/>
        <v>0</v>
      </c>
      <c r="N221" s="42">
        <f t="shared" si="63"/>
        <v>1</v>
      </c>
      <c r="O221" s="42">
        <f t="shared" si="64"/>
        <v>0</v>
      </c>
      <c r="P221" s="42">
        <f t="shared" si="65"/>
        <v>0</v>
      </c>
      <c r="Q221" s="42" t="s">
        <v>845</v>
      </c>
      <c r="R221" s="42">
        <v>0</v>
      </c>
      <c r="S221" s="46">
        <v>0</v>
      </c>
      <c r="T221" s="46" t="s">
        <v>991</v>
      </c>
      <c r="U221" s="68" t="s">
        <v>992</v>
      </c>
      <c r="V221" s="68">
        <v>0</v>
      </c>
      <c r="W221" s="78" t="s">
        <v>998</v>
      </c>
      <c r="AB221" s="71"/>
      <c r="AF221" s="71"/>
      <c r="AI221" s="79"/>
      <c r="AJ221" s="79"/>
      <c r="AK221" s="79"/>
      <c r="AL221" s="79"/>
      <c r="AT221" s="42"/>
    </row>
    <row r="222" hidden="1" spans="1:46">
      <c r="A222" s="69" t="str">
        <f t="shared" si="52"/>
        <v>1127</v>
      </c>
      <c r="B222" s="50" t="str">
        <f t="shared" si="67"/>
        <v>track_1127</v>
      </c>
      <c r="C222" s="46">
        <f t="shared" si="53"/>
        <v>15</v>
      </c>
      <c r="D222" s="46">
        <f t="shared" si="54"/>
        <v>0</v>
      </c>
      <c r="E222" s="46">
        <f t="shared" si="55"/>
        <v>3</v>
      </c>
      <c r="F222" s="46">
        <f t="shared" si="56"/>
        <v>4</v>
      </c>
      <c r="G222" s="46">
        <f t="shared" si="57"/>
        <v>1</v>
      </c>
      <c r="H222" s="46">
        <f t="shared" si="58"/>
        <v>6</v>
      </c>
      <c r="I222" s="46">
        <f t="shared" si="59"/>
        <v>2</v>
      </c>
      <c r="J222" s="42">
        <f t="shared" si="60"/>
        <v>1</v>
      </c>
      <c r="K222" s="42">
        <f t="shared" si="61"/>
        <v>1</v>
      </c>
      <c r="L222" s="42">
        <f t="shared" si="66"/>
        <v>0</v>
      </c>
      <c r="M222" s="42">
        <f t="shared" si="62"/>
        <v>0</v>
      </c>
      <c r="N222" s="42">
        <f t="shared" si="63"/>
        <v>1</v>
      </c>
      <c r="O222" s="42">
        <f t="shared" si="64"/>
        <v>0</v>
      </c>
      <c r="P222" s="42">
        <f t="shared" si="65"/>
        <v>0</v>
      </c>
      <c r="Q222" s="42" t="s">
        <v>845</v>
      </c>
      <c r="R222" s="42">
        <v>0</v>
      </c>
      <c r="S222" s="46">
        <v>0</v>
      </c>
      <c r="T222" s="46" t="s">
        <v>991</v>
      </c>
      <c r="U222" s="68" t="s">
        <v>992</v>
      </c>
      <c r="V222" s="68">
        <v>0</v>
      </c>
      <c r="W222" s="78" t="s">
        <v>999</v>
      </c>
      <c r="AB222" s="71"/>
      <c r="AF222" s="71"/>
      <c r="AI222" s="79"/>
      <c r="AJ222" s="79"/>
      <c r="AK222" s="79"/>
      <c r="AL222" s="79"/>
      <c r="AT222" s="42"/>
    </row>
    <row r="223" hidden="1" spans="1:46">
      <c r="A223" s="69" t="str">
        <f t="shared" si="52"/>
        <v>1128</v>
      </c>
      <c r="B223" s="50" t="str">
        <f t="shared" si="67"/>
        <v>track_1128</v>
      </c>
      <c r="C223" s="46">
        <f t="shared" si="53"/>
        <v>16</v>
      </c>
      <c r="D223" s="46">
        <f t="shared" si="54"/>
        <v>1</v>
      </c>
      <c r="E223" s="46">
        <f t="shared" si="55"/>
        <v>1</v>
      </c>
      <c r="F223" s="46">
        <f t="shared" si="56"/>
        <v>3</v>
      </c>
      <c r="G223" s="46">
        <f t="shared" si="57"/>
        <v>1</v>
      </c>
      <c r="H223" s="46">
        <f t="shared" si="58"/>
        <v>3</v>
      </c>
      <c r="I223" s="46">
        <f t="shared" si="59"/>
        <v>3</v>
      </c>
      <c r="J223" s="42">
        <f t="shared" si="60"/>
        <v>1</v>
      </c>
      <c r="K223" s="42">
        <f t="shared" si="61"/>
        <v>1</v>
      </c>
      <c r="L223" s="42">
        <f t="shared" si="66"/>
        <v>1</v>
      </c>
      <c r="M223" s="42">
        <f t="shared" si="62"/>
        <v>1</v>
      </c>
      <c r="N223" s="42">
        <f t="shared" si="63"/>
        <v>1</v>
      </c>
      <c r="O223" s="42">
        <f t="shared" si="64"/>
        <v>1</v>
      </c>
      <c r="P223" s="42">
        <f t="shared" si="65"/>
        <v>1</v>
      </c>
      <c r="Q223" s="42" t="s">
        <v>845</v>
      </c>
      <c r="R223" s="42">
        <v>0</v>
      </c>
      <c r="S223" s="46">
        <v>0</v>
      </c>
      <c r="T223" s="46" t="s">
        <v>1000</v>
      </c>
      <c r="U223" s="68" t="s">
        <v>1001</v>
      </c>
      <c r="V223" s="68">
        <v>0</v>
      </c>
      <c r="W223" s="70" t="s">
        <v>1002</v>
      </c>
      <c r="AB223" s="71"/>
      <c r="AF223" s="71"/>
      <c r="AI223" s="79"/>
      <c r="AJ223" s="79"/>
      <c r="AK223" s="79"/>
      <c r="AL223" s="79"/>
      <c r="AT223" s="42"/>
    </row>
    <row r="224" hidden="1" spans="1:46">
      <c r="A224" s="69" t="str">
        <f t="shared" si="52"/>
        <v>1129</v>
      </c>
      <c r="B224" s="50" t="str">
        <f t="shared" si="67"/>
        <v>track_1129</v>
      </c>
      <c r="C224" s="46">
        <f t="shared" si="53"/>
        <v>16</v>
      </c>
      <c r="D224" s="46">
        <f t="shared" si="54"/>
        <v>1</v>
      </c>
      <c r="E224" s="46">
        <f t="shared" si="55"/>
        <v>1</v>
      </c>
      <c r="F224" s="46">
        <f t="shared" si="56"/>
        <v>4</v>
      </c>
      <c r="G224" s="46">
        <f t="shared" si="57"/>
        <v>1</v>
      </c>
      <c r="H224" s="46">
        <f t="shared" si="58"/>
        <v>5</v>
      </c>
      <c r="I224" s="46">
        <f t="shared" si="59"/>
        <v>3</v>
      </c>
      <c r="J224" s="42">
        <f t="shared" si="60"/>
        <v>1</v>
      </c>
      <c r="K224" s="42">
        <f t="shared" si="61"/>
        <v>1</v>
      </c>
      <c r="L224" s="42">
        <f t="shared" si="66"/>
        <v>1</v>
      </c>
      <c r="M224" s="42">
        <f t="shared" si="62"/>
        <v>1</v>
      </c>
      <c r="N224" s="42">
        <f t="shared" si="63"/>
        <v>1</v>
      </c>
      <c r="O224" s="42">
        <f t="shared" si="64"/>
        <v>1</v>
      </c>
      <c r="P224" s="42">
        <f t="shared" si="65"/>
        <v>1</v>
      </c>
      <c r="Q224" s="42" t="s">
        <v>845</v>
      </c>
      <c r="R224" s="42">
        <v>0</v>
      </c>
      <c r="S224" s="46">
        <v>0</v>
      </c>
      <c r="T224" s="46" t="s">
        <v>1000</v>
      </c>
      <c r="U224" s="68" t="s">
        <v>1001</v>
      </c>
      <c r="V224" s="68">
        <v>0</v>
      </c>
      <c r="W224" s="70" t="s">
        <v>1003</v>
      </c>
      <c r="AB224" s="71"/>
      <c r="AF224" s="71"/>
      <c r="AI224" s="79"/>
      <c r="AJ224" s="79"/>
      <c r="AK224" s="79"/>
      <c r="AL224" s="79"/>
      <c r="AT224" s="42"/>
    </row>
    <row r="225" hidden="1" spans="1:46">
      <c r="A225" s="69" t="str">
        <f t="shared" si="52"/>
        <v>1130</v>
      </c>
      <c r="B225" s="50" t="str">
        <f t="shared" si="67"/>
        <v>track_1130</v>
      </c>
      <c r="C225" s="46">
        <f t="shared" si="53"/>
        <v>16</v>
      </c>
      <c r="D225" s="46">
        <f t="shared" si="54"/>
        <v>1</v>
      </c>
      <c r="E225" s="46">
        <f t="shared" si="55"/>
        <v>1</v>
      </c>
      <c r="F225" s="46">
        <f t="shared" si="56"/>
        <v>4</v>
      </c>
      <c r="G225" s="46">
        <f t="shared" si="57"/>
        <v>1</v>
      </c>
      <c r="H225" s="46">
        <f t="shared" si="58"/>
        <v>7</v>
      </c>
      <c r="I225" s="46">
        <f t="shared" si="59"/>
        <v>3</v>
      </c>
      <c r="J225" s="42">
        <f t="shared" si="60"/>
        <v>1</v>
      </c>
      <c r="K225" s="42">
        <f t="shared" si="61"/>
        <v>1</v>
      </c>
      <c r="L225" s="42">
        <f t="shared" si="66"/>
        <v>1</v>
      </c>
      <c r="M225" s="42">
        <f t="shared" si="62"/>
        <v>1</v>
      </c>
      <c r="N225" s="42">
        <f t="shared" si="63"/>
        <v>1</v>
      </c>
      <c r="O225" s="42">
        <f t="shared" si="64"/>
        <v>1</v>
      </c>
      <c r="P225" s="42">
        <f t="shared" si="65"/>
        <v>1</v>
      </c>
      <c r="Q225" s="42" t="s">
        <v>845</v>
      </c>
      <c r="R225" s="42">
        <v>0</v>
      </c>
      <c r="S225" s="46">
        <v>0</v>
      </c>
      <c r="T225" s="46" t="s">
        <v>1000</v>
      </c>
      <c r="U225" s="68" t="s">
        <v>1001</v>
      </c>
      <c r="V225" s="68">
        <v>0</v>
      </c>
      <c r="W225" s="70" t="s">
        <v>1004</v>
      </c>
      <c r="AB225" s="71"/>
      <c r="AF225" s="71"/>
      <c r="AI225" s="79"/>
      <c r="AJ225" s="79"/>
      <c r="AK225" s="79"/>
      <c r="AL225" s="79"/>
      <c r="AT225" s="42"/>
    </row>
    <row r="226" hidden="1" spans="1:46">
      <c r="A226" s="69" t="str">
        <f t="shared" si="52"/>
        <v>1131</v>
      </c>
      <c r="B226" s="50" t="str">
        <f t="shared" si="67"/>
        <v>track_1131</v>
      </c>
      <c r="C226" s="46">
        <f t="shared" si="53"/>
        <v>16</v>
      </c>
      <c r="D226" s="46">
        <f t="shared" si="54"/>
        <v>1</v>
      </c>
      <c r="E226" s="46">
        <f t="shared" si="55"/>
        <v>3</v>
      </c>
      <c r="F226" s="46">
        <f t="shared" si="56"/>
        <v>1</v>
      </c>
      <c r="G226" s="46">
        <f t="shared" si="57"/>
        <v>1</v>
      </c>
      <c r="H226" s="46">
        <f t="shared" si="58"/>
        <v>6</v>
      </c>
      <c r="I226" s="46">
        <f t="shared" si="59"/>
        <v>3</v>
      </c>
      <c r="J226" s="42">
        <f t="shared" si="60"/>
        <v>1</v>
      </c>
      <c r="K226" s="42">
        <f t="shared" si="61"/>
        <v>1</v>
      </c>
      <c r="L226" s="42">
        <f t="shared" si="66"/>
        <v>1</v>
      </c>
      <c r="M226" s="42">
        <f t="shared" si="62"/>
        <v>1</v>
      </c>
      <c r="N226" s="42">
        <f t="shared" si="63"/>
        <v>1</v>
      </c>
      <c r="O226" s="42">
        <f t="shared" si="64"/>
        <v>1</v>
      </c>
      <c r="P226" s="42">
        <f t="shared" si="65"/>
        <v>1</v>
      </c>
      <c r="Q226" s="42" t="s">
        <v>845</v>
      </c>
      <c r="R226" s="42">
        <v>0</v>
      </c>
      <c r="S226" s="46">
        <v>0</v>
      </c>
      <c r="T226" s="46" t="s">
        <v>1000</v>
      </c>
      <c r="U226" s="68" t="s">
        <v>1001</v>
      </c>
      <c r="V226" s="68">
        <v>0</v>
      </c>
      <c r="W226" s="70" t="s">
        <v>1005</v>
      </c>
      <c r="AB226" s="71"/>
      <c r="AF226" s="71"/>
      <c r="AI226" s="79"/>
      <c r="AJ226" s="79"/>
      <c r="AK226" s="79"/>
      <c r="AL226" s="79"/>
      <c r="AT226" s="42"/>
    </row>
    <row r="227" hidden="1" spans="1:46">
      <c r="A227" s="69" t="str">
        <f t="shared" si="52"/>
        <v>1132</v>
      </c>
      <c r="B227" s="50" t="str">
        <f t="shared" si="67"/>
        <v>track_1132</v>
      </c>
      <c r="C227" s="46">
        <f t="shared" si="53"/>
        <v>16</v>
      </c>
      <c r="D227" s="46">
        <f t="shared" si="54"/>
        <v>1</v>
      </c>
      <c r="E227" s="46">
        <f t="shared" si="55"/>
        <v>3</v>
      </c>
      <c r="F227" s="46">
        <f t="shared" si="56"/>
        <v>2</v>
      </c>
      <c r="G227" s="46">
        <f t="shared" si="57"/>
        <v>1</v>
      </c>
      <c r="H227" s="46">
        <f t="shared" si="58"/>
        <v>1</v>
      </c>
      <c r="I227" s="46">
        <f t="shared" si="59"/>
        <v>3</v>
      </c>
      <c r="J227" s="42">
        <f t="shared" si="60"/>
        <v>1</v>
      </c>
      <c r="K227" s="42">
        <f t="shared" si="61"/>
        <v>1</v>
      </c>
      <c r="L227" s="42">
        <f t="shared" si="66"/>
        <v>1</v>
      </c>
      <c r="M227" s="42">
        <f t="shared" si="62"/>
        <v>1</v>
      </c>
      <c r="N227" s="42">
        <f t="shared" si="63"/>
        <v>1</v>
      </c>
      <c r="O227" s="42">
        <f t="shared" si="64"/>
        <v>1</v>
      </c>
      <c r="P227" s="42">
        <f t="shared" si="65"/>
        <v>1</v>
      </c>
      <c r="Q227" s="42" t="s">
        <v>845</v>
      </c>
      <c r="R227" s="42">
        <v>0</v>
      </c>
      <c r="S227" s="46">
        <v>0</v>
      </c>
      <c r="T227" s="46" t="s">
        <v>1000</v>
      </c>
      <c r="U227" s="68" t="s">
        <v>1001</v>
      </c>
      <c r="V227" s="68">
        <v>0</v>
      </c>
      <c r="W227" s="70" t="s">
        <v>1006</v>
      </c>
      <c r="AB227" s="71"/>
      <c r="AF227" s="71"/>
      <c r="AI227" s="79"/>
      <c r="AJ227" s="79"/>
      <c r="AK227" s="79"/>
      <c r="AL227" s="79"/>
      <c r="AT227" s="42"/>
    </row>
    <row r="228" hidden="1" spans="1:46">
      <c r="A228" s="69" t="str">
        <f t="shared" si="52"/>
        <v>1133</v>
      </c>
      <c r="B228" s="50" t="str">
        <f t="shared" si="67"/>
        <v>track_1133</v>
      </c>
      <c r="C228" s="46">
        <f t="shared" si="53"/>
        <v>16</v>
      </c>
      <c r="D228" s="46">
        <f t="shared" si="54"/>
        <v>1</v>
      </c>
      <c r="E228" s="46">
        <f t="shared" si="55"/>
        <v>3</v>
      </c>
      <c r="F228" s="46">
        <f t="shared" si="56"/>
        <v>2</v>
      </c>
      <c r="G228" s="46">
        <f t="shared" si="57"/>
        <v>1</v>
      </c>
      <c r="H228" s="46">
        <f t="shared" si="58"/>
        <v>4</v>
      </c>
      <c r="I228" s="46">
        <f t="shared" si="59"/>
        <v>3</v>
      </c>
      <c r="J228" s="42">
        <f t="shared" si="60"/>
        <v>1</v>
      </c>
      <c r="K228" s="42">
        <f t="shared" si="61"/>
        <v>1</v>
      </c>
      <c r="L228" s="42">
        <f t="shared" si="66"/>
        <v>1</v>
      </c>
      <c r="M228" s="42">
        <f t="shared" si="62"/>
        <v>1</v>
      </c>
      <c r="N228" s="42">
        <f t="shared" si="63"/>
        <v>1</v>
      </c>
      <c r="O228" s="42">
        <f t="shared" si="64"/>
        <v>1</v>
      </c>
      <c r="P228" s="42">
        <f t="shared" si="65"/>
        <v>1</v>
      </c>
      <c r="Q228" s="42" t="s">
        <v>845</v>
      </c>
      <c r="R228" s="42">
        <v>0</v>
      </c>
      <c r="S228" s="46">
        <v>0</v>
      </c>
      <c r="T228" s="46" t="s">
        <v>1000</v>
      </c>
      <c r="U228" s="68" t="s">
        <v>1001</v>
      </c>
      <c r="V228" s="68">
        <v>0</v>
      </c>
      <c r="W228" s="70" t="s">
        <v>1007</v>
      </c>
      <c r="AB228" s="71"/>
      <c r="AF228" s="71"/>
      <c r="AI228" s="79"/>
      <c r="AJ228" s="79"/>
      <c r="AK228" s="79"/>
      <c r="AL228" s="79"/>
      <c r="AT228" s="42"/>
    </row>
    <row r="229" hidden="1" spans="1:46">
      <c r="A229" s="69" t="str">
        <f t="shared" si="52"/>
        <v>1134</v>
      </c>
      <c r="B229" s="50" t="str">
        <f t="shared" si="67"/>
        <v>track_1134</v>
      </c>
      <c r="C229" s="46">
        <f t="shared" si="53"/>
        <v>16</v>
      </c>
      <c r="D229" s="46">
        <f t="shared" si="54"/>
        <v>1</v>
      </c>
      <c r="E229" s="46">
        <f t="shared" si="55"/>
        <v>4</v>
      </c>
      <c r="F229" s="46">
        <f t="shared" si="56"/>
        <v>2</v>
      </c>
      <c r="G229" s="46">
        <f t="shared" si="57"/>
        <v>1</v>
      </c>
      <c r="H229" s="46">
        <f t="shared" si="58"/>
        <v>2</v>
      </c>
      <c r="I229" s="46">
        <f t="shared" si="59"/>
        <v>3</v>
      </c>
      <c r="J229" s="42">
        <f t="shared" si="60"/>
        <v>1</v>
      </c>
      <c r="K229" s="42">
        <f t="shared" si="61"/>
        <v>1</v>
      </c>
      <c r="L229" s="42">
        <f t="shared" si="66"/>
        <v>1</v>
      </c>
      <c r="M229" s="42">
        <f t="shared" si="62"/>
        <v>1</v>
      </c>
      <c r="N229" s="42">
        <f t="shared" si="63"/>
        <v>1</v>
      </c>
      <c r="O229" s="42">
        <f t="shared" si="64"/>
        <v>1</v>
      </c>
      <c r="P229" s="42">
        <f t="shared" si="65"/>
        <v>1</v>
      </c>
      <c r="Q229" s="42" t="s">
        <v>845</v>
      </c>
      <c r="R229" s="42">
        <v>0</v>
      </c>
      <c r="S229" s="46">
        <v>0</v>
      </c>
      <c r="T229" s="46" t="s">
        <v>1000</v>
      </c>
      <c r="U229" s="68" t="s">
        <v>1001</v>
      </c>
      <c r="V229" s="68">
        <v>0</v>
      </c>
      <c r="W229" s="70" t="s">
        <v>1008</v>
      </c>
      <c r="AB229" s="71"/>
      <c r="AF229" s="71"/>
      <c r="AI229" s="79"/>
      <c r="AJ229" s="79"/>
      <c r="AK229" s="79"/>
      <c r="AL229" s="79"/>
      <c r="AT229" s="42"/>
    </row>
    <row r="230" hidden="1" spans="1:46">
      <c r="A230" s="69" t="str">
        <f t="shared" ref="A230:A293" si="68">RIGHT(W230,4)</f>
        <v>1135</v>
      </c>
      <c r="B230" s="50" t="str">
        <f t="shared" si="67"/>
        <v>track_1135</v>
      </c>
      <c r="C230" s="46">
        <f t="shared" ref="C230:C293" si="69">INT(RIGHT(LEFT(W230,8),2))</f>
        <v>17</v>
      </c>
      <c r="D230" s="46">
        <f t="shared" ref="D230:D293" si="70">INT(RIGHT(LEFT(W230,10),1))</f>
        <v>0</v>
      </c>
      <c r="E230" s="46">
        <f t="shared" ref="E230:E293" si="71">INT(RIGHT(LEFT(W230,11),1))</f>
        <v>1</v>
      </c>
      <c r="F230" s="46">
        <f t="shared" ref="F230:F293" si="72">INT(RIGHT(LEFT(W230,12),1))</f>
        <v>3</v>
      </c>
      <c r="G230" s="46">
        <f t="shared" ref="G230:G293" si="73">INT(RIGHT(LEFT(W230,13),1))</f>
        <v>1</v>
      </c>
      <c r="H230" s="46">
        <f t="shared" ref="H230:H293" si="74">INT(RIGHT(LEFT(W230,16),2))</f>
        <v>5</v>
      </c>
      <c r="I230" s="46">
        <f t="shared" ref="I230:I293" si="75">VLOOKUP(C230,AI:AK,3,0)</f>
        <v>3</v>
      </c>
      <c r="J230" s="42">
        <f t="shared" ref="J230:J293" si="76">VLOOKUP(C230,AI:AN,6,0)</f>
        <v>0</v>
      </c>
      <c r="K230" s="42">
        <f t="shared" ref="K230:K293" si="77">VLOOKUP(C230,AI:AO,7,0)</f>
        <v>0</v>
      </c>
      <c r="L230" s="42">
        <f t="shared" si="66"/>
        <v>1</v>
      </c>
      <c r="M230" s="42">
        <f t="shared" ref="M230:M293" si="78">VLOOKUP(C230,AI:AQ,9,0)</f>
        <v>1</v>
      </c>
      <c r="N230" s="42">
        <f t="shared" ref="N230:N293" si="79">VLOOKUP(C230,AI:AR,10,0)</f>
        <v>0</v>
      </c>
      <c r="O230" s="42">
        <f t="shared" ref="O230:O293" si="80">VLOOKUP(C230,AI:AS,11,0)</f>
        <v>1</v>
      </c>
      <c r="P230" s="42">
        <f t="shared" ref="P230:P293" si="81">VLOOKUP(C230,AI:AT,12,0)</f>
        <v>1</v>
      </c>
      <c r="Q230" s="42" t="s">
        <v>845</v>
      </c>
      <c r="R230" s="42">
        <v>0</v>
      </c>
      <c r="S230" s="46">
        <v>0</v>
      </c>
      <c r="T230" s="46" t="s">
        <v>1009</v>
      </c>
      <c r="U230" s="68" t="s">
        <v>1010</v>
      </c>
      <c r="V230" s="68">
        <v>0</v>
      </c>
      <c r="W230" s="70" t="s">
        <v>1011</v>
      </c>
      <c r="AB230" s="71"/>
      <c r="AF230" s="71"/>
      <c r="AI230" s="79"/>
      <c r="AJ230" s="79"/>
      <c r="AK230" s="79"/>
      <c r="AL230" s="79"/>
      <c r="AT230" s="42"/>
    </row>
    <row r="231" hidden="1" spans="1:46">
      <c r="A231" s="69" t="str">
        <f t="shared" si="68"/>
        <v>1136</v>
      </c>
      <c r="B231" s="50" t="str">
        <f t="shared" si="67"/>
        <v>track_1136</v>
      </c>
      <c r="C231" s="46">
        <f t="shared" si="69"/>
        <v>17</v>
      </c>
      <c r="D231" s="46">
        <f t="shared" si="70"/>
        <v>0</v>
      </c>
      <c r="E231" s="46">
        <f t="shared" si="71"/>
        <v>2</v>
      </c>
      <c r="F231" s="46">
        <f t="shared" si="72"/>
        <v>3</v>
      </c>
      <c r="G231" s="46">
        <f t="shared" si="73"/>
        <v>1</v>
      </c>
      <c r="H231" s="46">
        <f t="shared" si="74"/>
        <v>7</v>
      </c>
      <c r="I231" s="46">
        <f t="shared" si="75"/>
        <v>3</v>
      </c>
      <c r="J231" s="42">
        <f t="shared" si="76"/>
        <v>0</v>
      </c>
      <c r="K231" s="42">
        <f t="shared" si="77"/>
        <v>0</v>
      </c>
      <c r="L231" s="42">
        <f t="shared" ref="L231:L294" si="82">VLOOKUP(C231,AI:AU,8,0)</f>
        <v>1</v>
      </c>
      <c r="M231" s="42">
        <f t="shared" si="78"/>
        <v>1</v>
      </c>
      <c r="N231" s="42">
        <f t="shared" si="79"/>
        <v>0</v>
      </c>
      <c r="O231" s="42">
        <f t="shared" si="80"/>
        <v>1</v>
      </c>
      <c r="P231" s="42">
        <f t="shared" si="81"/>
        <v>1</v>
      </c>
      <c r="Q231" s="42" t="s">
        <v>845</v>
      </c>
      <c r="R231" s="42">
        <v>0</v>
      </c>
      <c r="S231" s="46">
        <v>0</v>
      </c>
      <c r="T231" s="46" t="s">
        <v>1009</v>
      </c>
      <c r="U231" s="68" t="s">
        <v>1010</v>
      </c>
      <c r="V231" s="68">
        <v>0</v>
      </c>
      <c r="W231" s="70" t="s">
        <v>1012</v>
      </c>
      <c r="AB231" s="71"/>
      <c r="AF231" s="71"/>
      <c r="AI231" s="79"/>
      <c r="AJ231" s="79"/>
      <c r="AK231" s="79"/>
      <c r="AL231" s="79"/>
      <c r="AT231" s="42"/>
    </row>
    <row r="232" hidden="1" spans="1:46">
      <c r="A232" s="69" t="str">
        <f t="shared" si="68"/>
        <v>1137</v>
      </c>
      <c r="B232" s="50" t="str">
        <f t="shared" si="67"/>
        <v>track_1137</v>
      </c>
      <c r="C232" s="46">
        <f t="shared" si="69"/>
        <v>17</v>
      </c>
      <c r="D232" s="46">
        <f t="shared" si="70"/>
        <v>0</v>
      </c>
      <c r="E232" s="46">
        <f t="shared" si="71"/>
        <v>2</v>
      </c>
      <c r="F232" s="46">
        <f t="shared" si="72"/>
        <v>4</v>
      </c>
      <c r="G232" s="46">
        <f t="shared" si="73"/>
        <v>1</v>
      </c>
      <c r="H232" s="46">
        <f t="shared" si="74"/>
        <v>3</v>
      </c>
      <c r="I232" s="46">
        <f t="shared" si="75"/>
        <v>3</v>
      </c>
      <c r="J232" s="42">
        <f t="shared" si="76"/>
        <v>0</v>
      </c>
      <c r="K232" s="42">
        <f t="shared" si="77"/>
        <v>0</v>
      </c>
      <c r="L232" s="42">
        <f t="shared" si="82"/>
        <v>1</v>
      </c>
      <c r="M232" s="42">
        <f t="shared" si="78"/>
        <v>1</v>
      </c>
      <c r="N232" s="42">
        <f t="shared" si="79"/>
        <v>0</v>
      </c>
      <c r="O232" s="42">
        <f t="shared" si="80"/>
        <v>1</v>
      </c>
      <c r="P232" s="42">
        <f t="shared" si="81"/>
        <v>1</v>
      </c>
      <c r="Q232" s="42" t="s">
        <v>845</v>
      </c>
      <c r="R232" s="42">
        <v>0</v>
      </c>
      <c r="S232" s="46">
        <v>0</v>
      </c>
      <c r="T232" s="46" t="s">
        <v>1009</v>
      </c>
      <c r="U232" s="68" t="s">
        <v>1010</v>
      </c>
      <c r="V232" s="68">
        <v>0</v>
      </c>
      <c r="W232" s="70" t="s">
        <v>1013</v>
      </c>
      <c r="AB232" s="71"/>
      <c r="AF232" s="71"/>
      <c r="AI232" s="79"/>
      <c r="AJ232" s="79"/>
      <c r="AK232" s="79"/>
      <c r="AL232" s="79"/>
      <c r="AT232" s="42"/>
    </row>
    <row r="233" hidden="1" spans="1:46">
      <c r="A233" s="69" t="str">
        <f t="shared" si="68"/>
        <v>1138</v>
      </c>
      <c r="B233" s="50" t="str">
        <f t="shared" si="67"/>
        <v>track_1138</v>
      </c>
      <c r="C233" s="46">
        <f t="shared" si="69"/>
        <v>17</v>
      </c>
      <c r="D233" s="46">
        <f t="shared" si="70"/>
        <v>0</v>
      </c>
      <c r="E233" s="46">
        <f t="shared" si="71"/>
        <v>2</v>
      </c>
      <c r="F233" s="46">
        <f t="shared" si="72"/>
        <v>4</v>
      </c>
      <c r="G233" s="46">
        <f t="shared" si="73"/>
        <v>1</v>
      </c>
      <c r="H233" s="46">
        <f t="shared" si="74"/>
        <v>4</v>
      </c>
      <c r="I233" s="46">
        <f t="shared" si="75"/>
        <v>3</v>
      </c>
      <c r="J233" s="42">
        <f t="shared" si="76"/>
        <v>0</v>
      </c>
      <c r="K233" s="42">
        <f t="shared" si="77"/>
        <v>0</v>
      </c>
      <c r="L233" s="42">
        <f t="shared" si="82"/>
        <v>1</v>
      </c>
      <c r="M233" s="42">
        <f t="shared" si="78"/>
        <v>1</v>
      </c>
      <c r="N233" s="42">
        <f t="shared" si="79"/>
        <v>0</v>
      </c>
      <c r="O233" s="42">
        <f t="shared" si="80"/>
        <v>1</v>
      </c>
      <c r="P233" s="42">
        <f t="shared" si="81"/>
        <v>1</v>
      </c>
      <c r="Q233" s="42" t="s">
        <v>845</v>
      </c>
      <c r="R233" s="42">
        <v>0</v>
      </c>
      <c r="S233" s="46">
        <v>0</v>
      </c>
      <c r="T233" s="46" t="s">
        <v>1009</v>
      </c>
      <c r="U233" s="68" t="s">
        <v>1010</v>
      </c>
      <c r="V233" s="68">
        <v>0</v>
      </c>
      <c r="W233" s="70" t="s">
        <v>1014</v>
      </c>
      <c r="AB233" s="71"/>
      <c r="AF233" s="71"/>
      <c r="AI233" s="79"/>
      <c r="AJ233" s="79"/>
      <c r="AK233" s="79"/>
      <c r="AL233" s="79"/>
      <c r="AT233" s="42"/>
    </row>
    <row r="234" hidden="1" spans="1:46">
      <c r="A234" s="69" t="str">
        <f t="shared" si="68"/>
        <v>1139</v>
      </c>
      <c r="B234" s="50" t="str">
        <f t="shared" si="67"/>
        <v>track_1139</v>
      </c>
      <c r="C234" s="46">
        <f t="shared" si="69"/>
        <v>17</v>
      </c>
      <c r="D234" s="46">
        <f t="shared" si="70"/>
        <v>0</v>
      </c>
      <c r="E234" s="46">
        <f t="shared" si="71"/>
        <v>3</v>
      </c>
      <c r="F234" s="46">
        <f t="shared" si="72"/>
        <v>1</v>
      </c>
      <c r="G234" s="46">
        <f t="shared" si="73"/>
        <v>1</v>
      </c>
      <c r="H234" s="46">
        <f t="shared" si="74"/>
        <v>2</v>
      </c>
      <c r="I234" s="46">
        <f t="shared" si="75"/>
        <v>3</v>
      </c>
      <c r="J234" s="42">
        <f t="shared" si="76"/>
        <v>0</v>
      </c>
      <c r="K234" s="42">
        <f t="shared" si="77"/>
        <v>0</v>
      </c>
      <c r="L234" s="42">
        <f t="shared" si="82"/>
        <v>1</v>
      </c>
      <c r="M234" s="42">
        <f t="shared" si="78"/>
        <v>1</v>
      </c>
      <c r="N234" s="42">
        <f t="shared" si="79"/>
        <v>0</v>
      </c>
      <c r="O234" s="42">
        <f t="shared" si="80"/>
        <v>1</v>
      </c>
      <c r="P234" s="42">
        <f t="shared" si="81"/>
        <v>1</v>
      </c>
      <c r="Q234" s="42" t="s">
        <v>845</v>
      </c>
      <c r="R234" s="42">
        <v>0</v>
      </c>
      <c r="S234" s="46">
        <v>0</v>
      </c>
      <c r="T234" s="46" t="s">
        <v>1009</v>
      </c>
      <c r="U234" s="68" t="s">
        <v>1010</v>
      </c>
      <c r="V234" s="68">
        <v>0</v>
      </c>
      <c r="W234" s="70" t="s">
        <v>1015</v>
      </c>
      <c r="AB234" s="71"/>
      <c r="AF234" s="71"/>
      <c r="AI234" s="79"/>
      <c r="AJ234" s="79"/>
      <c r="AK234" s="79"/>
      <c r="AL234" s="79"/>
      <c r="AT234" s="42"/>
    </row>
    <row r="235" hidden="1" spans="1:46">
      <c r="A235" s="69" t="str">
        <f t="shared" si="68"/>
        <v>1140</v>
      </c>
      <c r="B235" s="50" t="str">
        <f t="shared" si="67"/>
        <v>track_1140</v>
      </c>
      <c r="C235" s="46">
        <f t="shared" si="69"/>
        <v>17</v>
      </c>
      <c r="D235" s="46">
        <f t="shared" si="70"/>
        <v>0</v>
      </c>
      <c r="E235" s="46">
        <f t="shared" si="71"/>
        <v>3</v>
      </c>
      <c r="F235" s="46">
        <f t="shared" si="72"/>
        <v>4</v>
      </c>
      <c r="G235" s="46">
        <f t="shared" si="73"/>
        <v>1</v>
      </c>
      <c r="H235" s="46">
        <f t="shared" si="74"/>
        <v>6</v>
      </c>
      <c r="I235" s="46">
        <f t="shared" si="75"/>
        <v>3</v>
      </c>
      <c r="J235" s="42">
        <f t="shared" si="76"/>
        <v>0</v>
      </c>
      <c r="K235" s="42">
        <f t="shared" si="77"/>
        <v>0</v>
      </c>
      <c r="L235" s="42">
        <f t="shared" si="82"/>
        <v>1</v>
      </c>
      <c r="M235" s="42">
        <f t="shared" si="78"/>
        <v>1</v>
      </c>
      <c r="N235" s="42">
        <f t="shared" si="79"/>
        <v>0</v>
      </c>
      <c r="O235" s="42">
        <f t="shared" si="80"/>
        <v>1</v>
      </c>
      <c r="P235" s="42">
        <f t="shared" si="81"/>
        <v>1</v>
      </c>
      <c r="Q235" s="42" t="s">
        <v>845</v>
      </c>
      <c r="R235" s="42">
        <v>0</v>
      </c>
      <c r="S235" s="46">
        <v>0</v>
      </c>
      <c r="T235" s="46" t="s">
        <v>1009</v>
      </c>
      <c r="U235" s="68" t="s">
        <v>1010</v>
      </c>
      <c r="V235" s="68">
        <v>0</v>
      </c>
      <c r="W235" s="70" t="s">
        <v>1016</v>
      </c>
      <c r="AB235" s="71"/>
      <c r="AF235" s="71"/>
      <c r="AI235" s="79"/>
      <c r="AJ235" s="79"/>
      <c r="AK235" s="79"/>
      <c r="AL235" s="79"/>
      <c r="AT235" s="42"/>
    </row>
    <row r="236" hidden="1" spans="1:46">
      <c r="A236" s="69" t="str">
        <f t="shared" si="68"/>
        <v>1141</v>
      </c>
      <c r="B236" s="50" t="str">
        <f t="shared" si="67"/>
        <v>track_1141</v>
      </c>
      <c r="C236" s="46">
        <f t="shared" si="69"/>
        <v>17</v>
      </c>
      <c r="D236" s="46">
        <f t="shared" si="70"/>
        <v>0</v>
      </c>
      <c r="E236" s="46">
        <f t="shared" si="71"/>
        <v>3</v>
      </c>
      <c r="F236" s="46">
        <f t="shared" si="72"/>
        <v>4</v>
      </c>
      <c r="G236" s="46">
        <f t="shared" si="73"/>
        <v>1</v>
      </c>
      <c r="H236" s="46">
        <f t="shared" si="74"/>
        <v>8</v>
      </c>
      <c r="I236" s="46">
        <f t="shared" si="75"/>
        <v>3</v>
      </c>
      <c r="J236" s="42">
        <f t="shared" si="76"/>
        <v>0</v>
      </c>
      <c r="K236" s="42">
        <f t="shared" si="77"/>
        <v>0</v>
      </c>
      <c r="L236" s="42">
        <f t="shared" si="82"/>
        <v>1</v>
      </c>
      <c r="M236" s="42">
        <f t="shared" si="78"/>
        <v>1</v>
      </c>
      <c r="N236" s="42">
        <f t="shared" si="79"/>
        <v>0</v>
      </c>
      <c r="O236" s="42">
        <f t="shared" si="80"/>
        <v>1</v>
      </c>
      <c r="P236" s="42">
        <f t="shared" si="81"/>
        <v>1</v>
      </c>
      <c r="Q236" s="42" t="s">
        <v>845</v>
      </c>
      <c r="R236" s="42">
        <v>0</v>
      </c>
      <c r="S236" s="46">
        <v>0</v>
      </c>
      <c r="T236" s="46" t="s">
        <v>1009</v>
      </c>
      <c r="U236" s="68" t="s">
        <v>1010</v>
      </c>
      <c r="V236" s="68">
        <v>0</v>
      </c>
      <c r="W236" s="70" t="s">
        <v>1017</v>
      </c>
      <c r="AB236" s="71"/>
      <c r="AF236" s="71"/>
      <c r="AI236" s="79"/>
      <c r="AJ236" s="79"/>
      <c r="AK236" s="79"/>
      <c r="AL236" s="79"/>
      <c r="AT236" s="42"/>
    </row>
    <row r="237" hidden="1" spans="1:46">
      <c r="A237" s="69" t="str">
        <f t="shared" si="68"/>
        <v>1142</v>
      </c>
      <c r="B237" s="50" t="str">
        <f t="shared" si="67"/>
        <v>track_1142</v>
      </c>
      <c r="C237" s="46">
        <f t="shared" si="69"/>
        <v>17</v>
      </c>
      <c r="D237" s="46">
        <f t="shared" si="70"/>
        <v>0</v>
      </c>
      <c r="E237" s="46">
        <f t="shared" si="71"/>
        <v>4</v>
      </c>
      <c r="F237" s="46">
        <f t="shared" si="72"/>
        <v>2</v>
      </c>
      <c r="G237" s="46">
        <f t="shared" si="73"/>
        <v>1</v>
      </c>
      <c r="H237" s="46">
        <f t="shared" si="74"/>
        <v>1</v>
      </c>
      <c r="I237" s="46">
        <f t="shared" si="75"/>
        <v>3</v>
      </c>
      <c r="J237" s="42">
        <f t="shared" si="76"/>
        <v>0</v>
      </c>
      <c r="K237" s="42">
        <f t="shared" si="77"/>
        <v>0</v>
      </c>
      <c r="L237" s="42">
        <f t="shared" si="82"/>
        <v>1</v>
      </c>
      <c r="M237" s="42">
        <f t="shared" si="78"/>
        <v>1</v>
      </c>
      <c r="N237" s="42">
        <f t="shared" si="79"/>
        <v>0</v>
      </c>
      <c r="O237" s="42">
        <f t="shared" si="80"/>
        <v>1</v>
      </c>
      <c r="P237" s="42">
        <f t="shared" si="81"/>
        <v>1</v>
      </c>
      <c r="Q237" s="42" t="s">
        <v>845</v>
      </c>
      <c r="R237" s="42">
        <v>0</v>
      </c>
      <c r="S237" s="46">
        <v>0</v>
      </c>
      <c r="T237" s="46" t="s">
        <v>1009</v>
      </c>
      <c r="U237" s="68" t="s">
        <v>1010</v>
      </c>
      <c r="V237" s="68">
        <v>0</v>
      </c>
      <c r="W237" s="70" t="s">
        <v>1018</v>
      </c>
      <c r="AB237" s="71"/>
      <c r="AF237" s="71"/>
      <c r="AI237" s="79"/>
      <c r="AJ237" s="79"/>
      <c r="AK237" s="79"/>
      <c r="AL237" s="79"/>
      <c r="AT237" s="42"/>
    </row>
    <row r="238" hidden="1" spans="1:46">
      <c r="A238" s="69" t="str">
        <f t="shared" si="68"/>
        <v>1143</v>
      </c>
      <c r="B238" s="50" t="str">
        <f t="shared" si="67"/>
        <v>track_1143</v>
      </c>
      <c r="C238" s="46">
        <f t="shared" si="69"/>
        <v>18</v>
      </c>
      <c r="D238" s="46">
        <f t="shared" si="70"/>
        <v>1</v>
      </c>
      <c r="E238" s="46">
        <f t="shared" si="71"/>
        <v>1</v>
      </c>
      <c r="F238" s="46">
        <f t="shared" si="72"/>
        <v>3</v>
      </c>
      <c r="G238" s="46">
        <f t="shared" si="73"/>
        <v>1</v>
      </c>
      <c r="H238" s="46">
        <f t="shared" si="74"/>
        <v>2</v>
      </c>
      <c r="I238" s="46">
        <f t="shared" si="75"/>
        <v>3</v>
      </c>
      <c r="J238" s="42">
        <f t="shared" si="76"/>
        <v>1</v>
      </c>
      <c r="K238" s="42">
        <f t="shared" si="77"/>
        <v>1</v>
      </c>
      <c r="L238" s="42">
        <f t="shared" si="82"/>
        <v>0</v>
      </c>
      <c r="M238" s="42">
        <f t="shared" si="78"/>
        <v>0</v>
      </c>
      <c r="N238" s="42">
        <f t="shared" si="79"/>
        <v>1</v>
      </c>
      <c r="O238" s="42">
        <f t="shared" si="80"/>
        <v>0</v>
      </c>
      <c r="P238" s="42">
        <f t="shared" si="81"/>
        <v>0</v>
      </c>
      <c r="Q238" s="42" t="s">
        <v>845</v>
      </c>
      <c r="R238" s="42">
        <v>0</v>
      </c>
      <c r="S238" s="46">
        <v>0</v>
      </c>
      <c r="T238" s="46" t="s">
        <v>970</v>
      </c>
      <c r="U238" s="68" t="s">
        <v>971</v>
      </c>
      <c r="V238" s="68">
        <v>0</v>
      </c>
      <c r="W238" s="70" t="s">
        <v>1019</v>
      </c>
      <c r="AB238" s="71"/>
      <c r="AF238" s="71"/>
      <c r="AI238" s="79"/>
      <c r="AJ238" s="79"/>
      <c r="AK238" s="79"/>
      <c r="AL238" s="79"/>
      <c r="AT238" s="42"/>
    </row>
    <row r="239" hidden="1" spans="1:46">
      <c r="A239" s="69" t="str">
        <f t="shared" si="68"/>
        <v>1144</v>
      </c>
      <c r="B239" s="50" t="str">
        <f t="shared" si="67"/>
        <v>track_1144</v>
      </c>
      <c r="C239" s="46">
        <f t="shared" si="69"/>
        <v>18</v>
      </c>
      <c r="D239" s="46">
        <f t="shared" si="70"/>
        <v>1</v>
      </c>
      <c r="E239" s="46">
        <f t="shared" si="71"/>
        <v>2</v>
      </c>
      <c r="F239" s="46">
        <f t="shared" si="72"/>
        <v>3</v>
      </c>
      <c r="G239" s="46">
        <f t="shared" si="73"/>
        <v>1</v>
      </c>
      <c r="H239" s="46">
        <f t="shared" si="74"/>
        <v>8</v>
      </c>
      <c r="I239" s="46">
        <f t="shared" si="75"/>
        <v>3</v>
      </c>
      <c r="J239" s="42">
        <f t="shared" si="76"/>
        <v>1</v>
      </c>
      <c r="K239" s="42">
        <f t="shared" si="77"/>
        <v>1</v>
      </c>
      <c r="L239" s="42">
        <f t="shared" si="82"/>
        <v>0</v>
      </c>
      <c r="M239" s="42">
        <f t="shared" si="78"/>
        <v>0</v>
      </c>
      <c r="N239" s="42">
        <f t="shared" si="79"/>
        <v>1</v>
      </c>
      <c r="O239" s="42">
        <f t="shared" si="80"/>
        <v>0</v>
      </c>
      <c r="P239" s="42">
        <f t="shared" si="81"/>
        <v>0</v>
      </c>
      <c r="Q239" s="42" t="s">
        <v>845</v>
      </c>
      <c r="R239" s="42">
        <v>0</v>
      </c>
      <c r="S239" s="46">
        <v>0</v>
      </c>
      <c r="T239" s="46" t="s">
        <v>970</v>
      </c>
      <c r="U239" s="68" t="s">
        <v>971</v>
      </c>
      <c r="V239" s="68">
        <v>0</v>
      </c>
      <c r="W239" s="70" t="s">
        <v>1020</v>
      </c>
      <c r="AB239" s="71"/>
      <c r="AF239" s="71"/>
      <c r="AI239" s="79"/>
      <c r="AJ239" s="79"/>
      <c r="AK239" s="79"/>
      <c r="AL239" s="79"/>
      <c r="AT239" s="42"/>
    </row>
    <row r="240" hidden="1" spans="1:46">
      <c r="A240" s="69" t="str">
        <f t="shared" si="68"/>
        <v>1145</v>
      </c>
      <c r="B240" s="50" t="str">
        <f t="shared" si="67"/>
        <v>track_1145</v>
      </c>
      <c r="C240" s="46">
        <f t="shared" si="69"/>
        <v>18</v>
      </c>
      <c r="D240" s="46">
        <f t="shared" si="70"/>
        <v>1</v>
      </c>
      <c r="E240" s="46">
        <f t="shared" si="71"/>
        <v>2</v>
      </c>
      <c r="F240" s="46">
        <f t="shared" si="72"/>
        <v>4</v>
      </c>
      <c r="G240" s="46">
        <f t="shared" si="73"/>
        <v>1</v>
      </c>
      <c r="H240" s="46">
        <f t="shared" si="74"/>
        <v>4</v>
      </c>
      <c r="I240" s="46">
        <f t="shared" si="75"/>
        <v>3</v>
      </c>
      <c r="J240" s="42">
        <f t="shared" si="76"/>
        <v>1</v>
      </c>
      <c r="K240" s="42">
        <f t="shared" si="77"/>
        <v>1</v>
      </c>
      <c r="L240" s="42">
        <f t="shared" si="82"/>
        <v>0</v>
      </c>
      <c r="M240" s="42">
        <f t="shared" si="78"/>
        <v>0</v>
      </c>
      <c r="N240" s="42">
        <f t="shared" si="79"/>
        <v>1</v>
      </c>
      <c r="O240" s="42">
        <f t="shared" si="80"/>
        <v>0</v>
      </c>
      <c r="P240" s="42">
        <f t="shared" si="81"/>
        <v>0</v>
      </c>
      <c r="Q240" s="42" t="s">
        <v>845</v>
      </c>
      <c r="R240" s="42">
        <v>0</v>
      </c>
      <c r="S240" s="46">
        <v>0</v>
      </c>
      <c r="T240" s="46" t="s">
        <v>970</v>
      </c>
      <c r="U240" s="68" t="s">
        <v>971</v>
      </c>
      <c r="V240" s="68">
        <v>0</v>
      </c>
      <c r="W240" s="70" t="s">
        <v>1021</v>
      </c>
      <c r="AB240" s="71"/>
      <c r="AF240" s="71"/>
      <c r="AI240" s="79"/>
      <c r="AJ240" s="79"/>
      <c r="AK240" s="79"/>
      <c r="AL240" s="79"/>
      <c r="AT240" s="42"/>
    </row>
    <row r="241" hidden="1" spans="1:46">
      <c r="A241" s="69" t="str">
        <f t="shared" si="68"/>
        <v>1146</v>
      </c>
      <c r="B241" s="50" t="str">
        <f t="shared" si="67"/>
        <v>track_1146</v>
      </c>
      <c r="C241" s="46">
        <f t="shared" si="69"/>
        <v>18</v>
      </c>
      <c r="D241" s="46">
        <f t="shared" si="70"/>
        <v>1</v>
      </c>
      <c r="E241" s="46">
        <f t="shared" si="71"/>
        <v>3</v>
      </c>
      <c r="F241" s="46">
        <f t="shared" si="72"/>
        <v>1</v>
      </c>
      <c r="G241" s="46">
        <f t="shared" si="73"/>
        <v>1</v>
      </c>
      <c r="H241" s="46">
        <f t="shared" si="74"/>
        <v>3</v>
      </c>
      <c r="I241" s="46">
        <f t="shared" si="75"/>
        <v>3</v>
      </c>
      <c r="J241" s="42">
        <f t="shared" si="76"/>
        <v>1</v>
      </c>
      <c r="K241" s="42">
        <f t="shared" si="77"/>
        <v>1</v>
      </c>
      <c r="L241" s="42">
        <f t="shared" si="82"/>
        <v>0</v>
      </c>
      <c r="M241" s="42">
        <f t="shared" si="78"/>
        <v>0</v>
      </c>
      <c r="N241" s="42">
        <f t="shared" si="79"/>
        <v>1</v>
      </c>
      <c r="O241" s="42">
        <f t="shared" si="80"/>
        <v>0</v>
      </c>
      <c r="P241" s="42">
        <f t="shared" si="81"/>
        <v>0</v>
      </c>
      <c r="Q241" s="42" t="s">
        <v>845</v>
      </c>
      <c r="R241" s="42">
        <v>0</v>
      </c>
      <c r="S241" s="46">
        <v>0</v>
      </c>
      <c r="T241" s="46" t="s">
        <v>970</v>
      </c>
      <c r="U241" s="68" t="s">
        <v>971</v>
      </c>
      <c r="V241" s="68">
        <v>0</v>
      </c>
      <c r="W241" s="70" t="s">
        <v>1022</v>
      </c>
      <c r="AB241" s="71"/>
      <c r="AF241" s="71"/>
      <c r="AI241" s="79"/>
      <c r="AJ241" s="79"/>
      <c r="AK241" s="79"/>
      <c r="AL241" s="79"/>
      <c r="AT241" s="42"/>
    </row>
    <row r="242" hidden="1" spans="1:46">
      <c r="A242" s="69" t="str">
        <f t="shared" si="68"/>
        <v>1147</v>
      </c>
      <c r="B242" s="50" t="str">
        <f t="shared" si="67"/>
        <v>track_1147</v>
      </c>
      <c r="C242" s="46">
        <f t="shared" si="69"/>
        <v>18</v>
      </c>
      <c r="D242" s="46">
        <f t="shared" si="70"/>
        <v>1</v>
      </c>
      <c r="E242" s="46">
        <f t="shared" si="71"/>
        <v>3</v>
      </c>
      <c r="F242" s="46">
        <f t="shared" si="72"/>
        <v>2</v>
      </c>
      <c r="G242" s="46">
        <f t="shared" si="73"/>
        <v>1</v>
      </c>
      <c r="H242" s="46">
        <f t="shared" si="74"/>
        <v>1</v>
      </c>
      <c r="I242" s="46">
        <f t="shared" si="75"/>
        <v>3</v>
      </c>
      <c r="J242" s="42">
        <f t="shared" si="76"/>
        <v>1</v>
      </c>
      <c r="K242" s="42">
        <f t="shared" si="77"/>
        <v>1</v>
      </c>
      <c r="L242" s="42">
        <f t="shared" si="82"/>
        <v>0</v>
      </c>
      <c r="M242" s="42">
        <f t="shared" si="78"/>
        <v>0</v>
      </c>
      <c r="N242" s="42">
        <f t="shared" si="79"/>
        <v>1</v>
      </c>
      <c r="O242" s="42">
        <f t="shared" si="80"/>
        <v>0</v>
      </c>
      <c r="P242" s="42">
        <f t="shared" si="81"/>
        <v>0</v>
      </c>
      <c r="Q242" s="42" t="s">
        <v>845</v>
      </c>
      <c r="R242" s="42">
        <v>0</v>
      </c>
      <c r="S242" s="46">
        <v>0</v>
      </c>
      <c r="T242" s="46" t="s">
        <v>970</v>
      </c>
      <c r="U242" s="68" t="s">
        <v>971</v>
      </c>
      <c r="V242" s="68">
        <v>0</v>
      </c>
      <c r="W242" s="70" t="s">
        <v>1023</v>
      </c>
      <c r="AB242" s="71"/>
      <c r="AF242" s="71"/>
      <c r="AI242" s="79"/>
      <c r="AJ242" s="79"/>
      <c r="AK242" s="79"/>
      <c r="AL242" s="79"/>
      <c r="AT242" s="42"/>
    </row>
    <row r="243" hidden="1" spans="1:46">
      <c r="A243" s="69" t="str">
        <f t="shared" si="68"/>
        <v>1148</v>
      </c>
      <c r="B243" s="50" t="str">
        <f t="shared" si="67"/>
        <v>track_1148</v>
      </c>
      <c r="C243" s="46">
        <f t="shared" si="69"/>
        <v>18</v>
      </c>
      <c r="D243" s="46">
        <f t="shared" si="70"/>
        <v>1</v>
      </c>
      <c r="E243" s="46">
        <f t="shared" si="71"/>
        <v>3</v>
      </c>
      <c r="F243" s="46">
        <f t="shared" si="72"/>
        <v>2</v>
      </c>
      <c r="G243" s="46">
        <f t="shared" si="73"/>
        <v>1</v>
      </c>
      <c r="H243" s="46">
        <f t="shared" si="74"/>
        <v>7</v>
      </c>
      <c r="I243" s="46">
        <f t="shared" si="75"/>
        <v>3</v>
      </c>
      <c r="J243" s="42">
        <f t="shared" si="76"/>
        <v>1</v>
      </c>
      <c r="K243" s="42">
        <f t="shared" si="77"/>
        <v>1</v>
      </c>
      <c r="L243" s="42">
        <f t="shared" si="82"/>
        <v>0</v>
      </c>
      <c r="M243" s="42">
        <f t="shared" si="78"/>
        <v>0</v>
      </c>
      <c r="N243" s="42">
        <f t="shared" si="79"/>
        <v>1</v>
      </c>
      <c r="O243" s="42">
        <f t="shared" si="80"/>
        <v>0</v>
      </c>
      <c r="P243" s="42">
        <f t="shared" si="81"/>
        <v>0</v>
      </c>
      <c r="Q243" s="42" t="s">
        <v>845</v>
      </c>
      <c r="R243" s="42">
        <v>0</v>
      </c>
      <c r="S243" s="46">
        <v>0</v>
      </c>
      <c r="T243" s="46" t="s">
        <v>970</v>
      </c>
      <c r="U243" s="68" t="s">
        <v>971</v>
      </c>
      <c r="V243" s="68">
        <v>0</v>
      </c>
      <c r="W243" s="70" t="s">
        <v>1024</v>
      </c>
      <c r="AB243" s="71"/>
      <c r="AF243" s="71"/>
      <c r="AI243" s="79"/>
      <c r="AJ243" s="79"/>
      <c r="AK243" s="79"/>
      <c r="AL243" s="79"/>
      <c r="AT243" s="42"/>
    </row>
    <row r="244" hidden="1" spans="1:46">
      <c r="A244" s="69" t="str">
        <f t="shared" si="68"/>
        <v>1149</v>
      </c>
      <c r="B244" s="50" t="str">
        <f t="shared" si="67"/>
        <v>track_1149</v>
      </c>
      <c r="C244" s="46">
        <f t="shared" si="69"/>
        <v>18</v>
      </c>
      <c r="D244" s="46">
        <f t="shared" si="70"/>
        <v>1</v>
      </c>
      <c r="E244" s="46">
        <f t="shared" si="71"/>
        <v>4</v>
      </c>
      <c r="F244" s="46">
        <f t="shared" si="72"/>
        <v>1</v>
      </c>
      <c r="G244" s="46">
        <f t="shared" si="73"/>
        <v>1</v>
      </c>
      <c r="H244" s="46">
        <f t="shared" si="74"/>
        <v>6</v>
      </c>
      <c r="I244" s="46">
        <f t="shared" si="75"/>
        <v>3</v>
      </c>
      <c r="J244" s="42">
        <f t="shared" si="76"/>
        <v>1</v>
      </c>
      <c r="K244" s="42">
        <f t="shared" si="77"/>
        <v>1</v>
      </c>
      <c r="L244" s="42">
        <f t="shared" si="82"/>
        <v>0</v>
      </c>
      <c r="M244" s="42">
        <f t="shared" si="78"/>
        <v>0</v>
      </c>
      <c r="N244" s="42">
        <f t="shared" si="79"/>
        <v>1</v>
      </c>
      <c r="O244" s="42">
        <f t="shared" si="80"/>
        <v>0</v>
      </c>
      <c r="P244" s="42">
        <f t="shared" si="81"/>
        <v>0</v>
      </c>
      <c r="Q244" s="42" t="s">
        <v>845</v>
      </c>
      <c r="R244" s="42">
        <v>0</v>
      </c>
      <c r="S244" s="46">
        <v>0</v>
      </c>
      <c r="T244" s="46" t="s">
        <v>970</v>
      </c>
      <c r="U244" s="68" t="s">
        <v>971</v>
      </c>
      <c r="V244" s="68">
        <v>0</v>
      </c>
      <c r="W244" s="70" t="s">
        <v>1025</v>
      </c>
      <c r="AB244" s="71"/>
      <c r="AF244" s="71"/>
      <c r="AI244" s="79"/>
      <c r="AJ244" s="79"/>
      <c r="AK244" s="79"/>
      <c r="AL244" s="79"/>
      <c r="AT244" s="42"/>
    </row>
    <row r="245" hidden="1" spans="1:46">
      <c r="A245" s="69" t="str">
        <f t="shared" si="68"/>
        <v>1150</v>
      </c>
      <c r="B245" s="50" t="str">
        <f t="shared" si="67"/>
        <v>track_1150</v>
      </c>
      <c r="C245" s="46">
        <f t="shared" si="69"/>
        <v>18</v>
      </c>
      <c r="D245" s="46">
        <f t="shared" si="70"/>
        <v>1</v>
      </c>
      <c r="E245" s="46">
        <f t="shared" si="71"/>
        <v>4</v>
      </c>
      <c r="F245" s="46">
        <f t="shared" si="72"/>
        <v>2</v>
      </c>
      <c r="G245" s="46">
        <f t="shared" si="73"/>
        <v>1</v>
      </c>
      <c r="H245" s="46">
        <f t="shared" si="74"/>
        <v>5</v>
      </c>
      <c r="I245" s="46">
        <f t="shared" si="75"/>
        <v>3</v>
      </c>
      <c r="J245" s="42">
        <f t="shared" si="76"/>
        <v>1</v>
      </c>
      <c r="K245" s="42">
        <f t="shared" si="77"/>
        <v>1</v>
      </c>
      <c r="L245" s="42">
        <f t="shared" si="82"/>
        <v>0</v>
      </c>
      <c r="M245" s="42">
        <f t="shared" si="78"/>
        <v>0</v>
      </c>
      <c r="N245" s="42">
        <f t="shared" si="79"/>
        <v>1</v>
      </c>
      <c r="O245" s="42">
        <f t="shared" si="80"/>
        <v>0</v>
      </c>
      <c r="P245" s="42">
        <f t="shared" si="81"/>
        <v>0</v>
      </c>
      <c r="Q245" s="42" t="s">
        <v>845</v>
      </c>
      <c r="R245" s="42">
        <v>0</v>
      </c>
      <c r="S245" s="46">
        <v>0</v>
      </c>
      <c r="T245" s="46" t="s">
        <v>970</v>
      </c>
      <c r="U245" s="68" t="s">
        <v>971</v>
      </c>
      <c r="V245" s="68">
        <v>0</v>
      </c>
      <c r="W245" s="70" t="s">
        <v>1026</v>
      </c>
      <c r="AB245" s="71"/>
      <c r="AF245" s="71"/>
      <c r="AI245" s="79"/>
      <c r="AJ245" s="79"/>
      <c r="AK245" s="79"/>
      <c r="AL245" s="79"/>
      <c r="AT245" s="42"/>
    </row>
    <row r="246" hidden="1" spans="1:46">
      <c r="A246" s="69" t="str">
        <f t="shared" si="68"/>
        <v>1151</v>
      </c>
      <c r="B246" s="50" t="str">
        <f t="shared" si="67"/>
        <v>track_1151</v>
      </c>
      <c r="C246" s="46">
        <f t="shared" si="69"/>
        <v>19</v>
      </c>
      <c r="D246" s="46">
        <f t="shared" si="70"/>
        <v>0</v>
      </c>
      <c r="E246" s="46">
        <f t="shared" si="71"/>
        <v>1</v>
      </c>
      <c r="F246" s="46">
        <f t="shared" si="72"/>
        <v>2</v>
      </c>
      <c r="G246" s="46">
        <f t="shared" si="73"/>
        <v>1</v>
      </c>
      <c r="H246" s="46">
        <f t="shared" si="74"/>
        <v>2</v>
      </c>
      <c r="I246" s="46">
        <f t="shared" si="75"/>
        <v>2</v>
      </c>
      <c r="J246" s="42">
        <f t="shared" si="76"/>
        <v>1</v>
      </c>
      <c r="K246" s="42">
        <f t="shared" si="77"/>
        <v>1</v>
      </c>
      <c r="L246" s="42">
        <f t="shared" si="82"/>
        <v>0</v>
      </c>
      <c r="M246" s="42">
        <f t="shared" si="78"/>
        <v>0</v>
      </c>
      <c r="N246" s="42">
        <f t="shared" si="79"/>
        <v>1</v>
      </c>
      <c r="O246" s="42">
        <f t="shared" si="80"/>
        <v>1</v>
      </c>
      <c r="P246" s="42">
        <f t="shared" si="81"/>
        <v>1</v>
      </c>
      <c r="Q246" s="42" t="s">
        <v>845</v>
      </c>
      <c r="R246" s="42">
        <v>0</v>
      </c>
      <c r="S246" s="46">
        <v>0</v>
      </c>
      <c r="T246" s="46">
        <v>0</v>
      </c>
      <c r="U246" s="68" t="s">
        <v>295</v>
      </c>
      <c r="V246" s="68">
        <v>0</v>
      </c>
      <c r="W246" s="70" t="s">
        <v>1027</v>
      </c>
      <c r="AB246" s="71"/>
      <c r="AF246" s="71"/>
      <c r="AI246" s="79"/>
      <c r="AJ246" s="79"/>
      <c r="AK246" s="79"/>
      <c r="AL246" s="79"/>
      <c r="AT246" s="42"/>
    </row>
    <row r="247" hidden="1" spans="1:46">
      <c r="A247" s="69" t="str">
        <f t="shared" si="68"/>
        <v>1152</v>
      </c>
      <c r="B247" s="50" t="str">
        <f t="shared" si="67"/>
        <v>track_1152</v>
      </c>
      <c r="C247" s="46">
        <f t="shared" si="69"/>
        <v>19</v>
      </c>
      <c r="D247" s="46">
        <f t="shared" si="70"/>
        <v>0</v>
      </c>
      <c r="E247" s="46">
        <f t="shared" si="71"/>
        <v>1</v>
      </c>
      <c r="F247" s="46">
        <f t="shared" si="72"/>
        <v>3</v>
      </c>
      <c r="G247" s="46">
        <f t="shared" si="73"/>
        <v>1</v>
      </c>
      <c r="H247" s="46">
        <f t="shared" si="74"/>
        <v>4</v>
      </c>
      <c r="I247" s="46">
        <f t="shared" si="75"/>
        <v>2</v>
      </c>
      <c r="J247" s="42">
        <f t="shared" si="76"/>
        <v>1</v>
      </c>
      <c r="K247" s="42">
        <f t="shared" si="77"/>
        <v>1</v>
      </c>
      <c r="L247" s="42">
        <f t="shared" si="82"/>
        <v>0</v>
      </c>
      <c r="M247" s="42">
        <f t="shared" si="78"/>
        <v>0</v>
      </c>
      <c r="N247" s="42">
        <f t="shared" si="79"/>
        <v>1</v>
      </c>
      <c r="O247" s="42">
        <f t="shared" si="80"/>
        <v>1</v>
      </c>
      <c r="P247" s="42">
        <f t="shared" si="81"/>
        <v>1</v>
      </c>
      <c r="Q247" s="42" t="s">
        <v>845</v>
      </c>
      <c r="R247" s="42">
        <v>0</v>
      </c>
      <c r="S247" s="46">
        <v>0</v>
      </c>
      <c r="T247" s="46">
        <v>0</v>
      </c>
      <c r="U247" s="68" t="s">
        <v>295</v>
      </c>
      <c r="V247" s="68">
        <v>0</v>
      </c>
      <c r="W247" s="70" t="s">
        <v>1028</v>
      </c>
      <c r="AB247" s="71"/>
      <c r="AF247" s="71"/>
      <c r="AI247" s="79"/>
      <c r="AJ247" s="79"/>
      <c r="AK247" s="79"/>
      <c r="AL247" s="79"/>
      <c r="AT247" s="42"/>
    </row>
    <row r="248" hidden="1" spans="1:46">
      <c r="A248" s="69" t="str">
        <f t="shared" si="68"/>
        <v>1153</v>
      </c>
      <c r="B248" s="50" t="str">
        <f t="shared" si="67"/>
        <v>track_1153</v>
      </c>
      <c r="C248" s="46">
        <f t="shared" si="69"/>
        <v>19</v>
      </c>
      <c r="D248" s="46">
        <f t="shared" si="70"/>
        <v>0</v>
      </c>
      <c r="E248" s="46">
        <f t="shared" si="71"/>
        <v>1</v>
      </c>
      <c r="F248" s="46">
        <f t="shared" si="72"/>
        <v>4</v>
      </c>
      <c r="G248" s="46">
        <f t="shared" si="73"/>
        <v>2</v>
      </c>
      <c r="H248" s="46">
        <f t="shared" si="74"/>
        <v>1</v>
      </c>
      <c r="I248" s="46">
        <f t="shared" si="75"/>
        <v>2</v>
      </c>
      <c r="J248" s="42">
        <f t="shared" si="76"/>
        <v>1</v>
      </c>
      <c r="K248" s="42">
        <f t="shared" si="77"/>
        <v>1</v>
      </c>
      <c r="L248" s="42">
        <f t="shared" si="82"/>
        <v>0</v>
      </c>
      <c r="M248" s="42">
        <f t="shared" si="78"/>
        <v>0</v>
      </c>
      <c r="N248" s="42">
        <f t="shared" si="79"/>
        <v>1</v>
      </c>
      <c r="O248" s="42">
        <f t="shared" si="80"/>
        <v>1</v>
      </c>
      <c r="P248" s="42">
        <f t="shared" si="81"/>
        <v>1</v>
      </c>
      <c r="Q248" s="42" t="s">
        <v>845</v>
      </c>
      <c r="R248" s="42">
        <v>0</v>
      </c>
      <c r="S248" s="46">
        <v>0</v>
      </c>
      <c r="T248" s="46">
        <v>0</v>
      </c>
      <c r="U248" s="68" t="s">
        <v>295</v>
      </c>
      <c r="V248" s="68">
        <v>0</v>
      </c>
      <c r="W248" s="70" t="s">
        <v>1029</v>
      </c>
      <c r="AB248" s="71"/>
      <c r="AF248" s="71"/>
      <c r="AI248" s="79"/>
      <c r="AJ248" s="79"/>
      <c r="AK248" s="79"/>
      <c r="AL248" s="79"/>
      <c r="AT248" s="42"/>
    </row>
    <row r="249" hidden="1" spans="1:46">
      <c r="A249" s="69" t="str">
        <f t="shared" si="68"/>
        <v>1154</v>
      </c>
      <c r="B249" s="50" t="str">
        <f t="shared" si="67"/>
        <v>track_1154</v>
      </c>
      <c r="C249" s="46">
        <f t="shared" si="69"/>
        <v>19</v>
      </c>
      <c r="D249" s="46">
        <f t="shared" si="70"/>
        <v>0</v>
      </c>
      <c r="E249" s="46">
        <f t="shared" si="71"/>
        <v>2</v>
      </c>
      <c r="F249" s="46">
        <f t="shared" si="72"/>
        <v>4</v>
      </c>
      <c r="G249" s="46">
        <f t="shared" si="73"/>
        <v>1</v>
      </c>
      <c r="H249" s="46">
        <f t="shared" si="74"/>
        <v>6</v>
      </c>
      <c r="I249" s="46">
        <f t="shared" si="75"/>
        <v>2</v>
      </c>
      <c r="J249" s="42">
        <f t="shared" si="76"/>
        <v>1</v>
      </c>
      <c r="K249" s="42">
        <f t="shared" si="77"/>
        <v>1</v>
      </c>
      <c r="L249" s="42">
        <f t="shared" si="82"/>
        <v>0</v>
      </c>
      <c r="M249" s="42">
        <f t="shared" si="78"/>
        <v>0</v>
      </c>
      <c r="N249" s="42">
        <f t="shared" si="79"/>
        <v>1</v>
      </c>
      <c r="O249" s="42">
        <f t="shared" si="80"/>
        <v>1</v>
      </c>
      <c r="P249" s="42">
        <f t="shared" si="81"/>
        <v>1</v>
      </c>
      <c r="Q249" s="42" t="s">
        <v>845</v>
      </c>
      <c r="R249" s="42">
        <v>0</v>
      </c>
      <c r="S249" s="46">
        <v>0</v>
      </c>
      <c r="T249" s="46">
        <v>0</v>
      </c>
      <c r="U249" s="68" t="s">
        <v>295</v>
      </c>
      <c r="V249" s="68">
        <v>0</v>
      </c>
      <c r="W249" s="70" t="s">
        <v>1030</v>
      </c>
      <c r="AB249" s="71"/>
      <c r="AF249" s="71"/>
      <c r="AI249" s="79"/>
      <c r="AJ249" s="79"/>
      <c r="AK249" s="79"/>
      <c r="AL249" s="79"/>
      <c r="AT249" s="42"/>
    </row>
    <row r="250" hidden="1" spans="1:46">
      <c r="A250" s="69" t="str">
        <f t="shared" si="68"/>
        <v>1155</v>
      </c>
      <c r="B250" s="50" t="str">
        <f t="shared" si="67"/>
        <v>track_1155</v>
      </c>
      <c r="C250" s="46">
        <f t="shared" si="69"/>
        <v>19</v>
      </c>
      <c r="D250" s="46">
        <f t="shared" si="70"/>
        <v>0</v>
      </c>
      <c r="E250" s="46">
        <f t="shared" si="71"/>
        <v>3</v>
      </c>
      <c r="F250" s="46">
        <f t="shared" si="72"/>
        <v>1</v>
      </c>
      <c r="G250" s="46">
        <f t="shared" si="73"/>
        <v>1</v>
      </c>
      <c r="H250" s="46">
        <f t="shared" si="74"/>
        <v>8</v>
      </c>
      <c r="I250" s="46">
        <f t="shared" si="75"/>
        <v>2</v>
      </c>
      <c r="J250" s="42">
        <f t="shared" si="76"/>
        <v>1</v>
      </c>
      <c r="K250" s="42">
        <f t="shared" si="77"/>
        <v>1</v>
      </c>
      <c r="L250" s="42">
        <f t="shared" si="82"/>
        <v>0</v>
      </c>
      <c r="M250" s="42">
        <f t="shared" si="78"/>
        <v>0</v>
      </c>
      <c r="N250" s="42">
        <f t="shared" si="79"/>
        <v>1</v>
      </c>
      <c r="O250" s="42">
        <f t="shared" si="80"/>
        <v>1</v>
      </c>
      <c r="P250" s="42">
        <f t="shared" si="81"/>
        <v>1</v>
      </c>
      <c r="Q250" s="42" t="s">
        <v>845</v>
      </c>
      <c r="R250" s="42">
        <v>0</v>
      </c>
      <c r="S250" s="46">
        <v>0</v>
      </c>
      <c r="T250" s="46">
        <v>0</v>
      </c>
      <c r="U250" s="68" t="s">
        <v>295</v>
      </c>
      <c r="V250" s="68">
        <v>0</v>
      </c>
      <c r="W250" s="70" t="s">
        <v>1031</v>
      </c>
      <c r="AB250" s="71"/>
      <c r="AF250" s="71"/>
      <c r="AI250" s="79"/>
      <c r="AJ250" s="79"/>
      <c r="AK250" s="79"/>
      <c r="AL250" s="79"/>
      <c r="AT250" s="42"/>
    </row>
    <row r="251" hidden="1" spans="1:46">
      <c r="A251" s="69" t="str">
        <f t="shared" si="68"/>
        <v>1156</v>
      </c>
      <c r="B251" s="50" t="str">
        <f t="shared" si="67"/>
        <v>track_1156</v>
      </c>
      <c r="C251" s="46">
        <f t="shared" si="69"/>
        <v>19</v>
      </c>
      <c r="D251" s="46">
        <f t="shared" si="70"/>
        <v>0</v>
      </c>
      <c r="E251" s="46">
        <f t="shared" si="71"/>
        <v>3</v>
      </c>
      <c r="F251" s="46">
        <f t="shared" si="72"/>
        <v>4</v>
      </c>
      <c r="G251" s="46">
        <f t="shared" si="73"/>
        <v>1</v>
      </c>
      <c r="H251" s="46">
        <f t="shared" si="74"/>
        <v>7</v>
      </c>
      <c r="I251" s="46">
        <f t="shared" si="75"/>
        <v>2</v>
      </c>
      <c r="J251" s="42">
        <f t="shared" si="76"/>
        <v>1</v>
      </c>
      <c r="K251" s="42">
        <f t="shared" si="77"/>
        <v>1</v>
      </c>
      <c r="L251" s="42">
        <f t="shared" si="82"/>
        <v>0</v>
      </c>
      <c r="M251" s="42">
        <f t="shared" si="78"/>
        <v>0</v>
      </c>
      <c r="N251" s="42">
        <f t="shared" si="79"/>
        <v>1</v>
      </c>
      <c r="O251" s="42">
        <f t="shared" si="80"/>
        <v>1</v>
      </c>
      <c r="P251" s="42">
        <f t="shared" si="81"/>
        <v>1</v>
      </c>
      <c r="Q251" s="42" t="s">
        <v>845</v>
      </c>
      <c r="R251" s="42">
        <v>0</v>
      </c>
      <c r="S251" s="46">
        <v>0</v>
      </c>
      <c r="T251" s="46">
        <v>0</v>
      </c>
      <c r="U251" s="68" t="s">
        <v>295</v>
      </c>
      <c r="V251" s="68">
        <v>0</v>
      </c>
      <c r="W251" s="70" t="s">
        <v>1032</v>
      </c>
      <c r="AB251" s="71"/>
      <c r="AF251" s="71"/>
      <c r="AI251" s="79"/>
      <c r="AJ251" s="79"/>
      <c r="AK251" s="79"/>
      <c r="AL251" s="79"/>
      <c r="AT251" s="42"/>
    </row>
    <row r="252" hidden="1" spans="1:46">
      <c r="A252" s="69" t="str">
        <f t="shared" si="68"/>
        <v>1157</v>
      </c>
      <c r="B252" s="50" t="str">
        <f t="shared" si="67"/>
        <v>track_1157</v>
      </c>
      <c r="C252" s="46">
        <f t="shared" si="69"/>
        <v>19</v>
      </c>
      <c r="D252" s="46">
        <f t="shared" si="70"/>
        <v>0</v>
      </c>
      <c r="E252" s="46">
        <f t="shared" si="71"/>
        <v>4</v>
      </c>
      <c r="F252" s="46">
        <f t="shared" si="72"/>
        <v>2</v>
      </c>
      <c r="G252" s="46">
        <f t="shared" si="73"/>
        <v>1</v>
      </c>
      <c r="H252" s="46">
        <f t="shared" si="74"/>
        <v>3</v>
      </c>
      <c r="I252" s="46">
        <f t="shared" si="75"/>
        <v>2</v>
      </c>
      <c r="J252" s="42">
        <f t="shared" si="76"/>
        <v>1</v>
      </c>
      <c r="K252" s="42">
        <f t="shared" si="77"/>
        <v>1</v>
      </c>
      <c r="L252" s="42">
        <f t="shared" si="82"/>
        <v>0</v>
      </c>
      <c r="M252" s="42">
        <f t="shared" si="78"/>
        <v>0</v>
      </c>
      <c r="N252" s="42">
        <f t="shared" si="79"/>
        <v>1</v>
      </c>
      <c r="O252" s="42">
        <f t="shared" si="80"/>
        <v>1</v>
      </c>
      <c r="P252" s="42">
        <f t="shared" si="81"/>
        <v>1</v>
      </c>
      <c r="Q252" s="42" t="s">
        <v>845</v>
      </c>
      <c r="R252" s="42">
        <v>0</v>
      </c>
      <c r="S252" s="46">
        <v>0</v>
      </c>
      <c r="T252" s="46">
        <v>0</v>
      </c>
      <c r="U252" s="68" t="s">
        <v>295</v>
      </c>
      <c r="V252" s="68">
        <v>0</v>
      </c>
      <c r="W252" s="70" t="s">
        <v>1033</v>
      </c>
      <c r="AB252" s="71"/>
      <c r="AF252" s="71"/>
      <c r="AI252" s="79"/>
      <c r="AJ252" s="79"/>
      <c r="AK252" s="79"/>
      <c r="AL252" s="79"/>
      <c r="AT252" s="42"/>
    </row>
    <row r="253" hidden="1" spans="1:46">
      <c r="A253" s="69" t="str">
        <f t="shared" si="68"/>
        <v>1158</v>
      </c>
      <c r="B253" s="50" t="str">
        <f t="shared" si="67"/>
        <v>track_1158</v>
      </c>
      <c r="C253" s="46">
        <f t="shared" si="69"/>
        <v>19</v>
      </c>
      <c r="D253" s="46">
        <f t="shared" si="70"/>
        <v>0</v>
      </c>
      <c r="E253" s="46">
        <f t="shared" si="71"/>
        <v>4</v>
      </c>
      <c r="F253" s="46">
        <f t="shared" si="72"/>
        <v>2</v>
      </c>
      <c r="G253" s="46">
        <f t="shared" si="73"/>
        <v>1</v>
      </c>
      <c r="H253" s="46">
        <f t="shared" si="74"/>
        <v>5</v>
      </c>
      <c r="I253" s="46">
        <f t="shared" si="75"/>
        <v>2</v>
      </c>
      <c r="J253" s="42">
        <f t="shared" si="76"/>
        <v>1</v>
      </c>
      <c r="K253" s="42">
        <f t="shared" si="77"/>
        <v>1</v>
      </c>
      <c r="L253" s="42">
        <f t="shared" si="82"/>
        <v>0</v>
      </c>
      <c r="M253" s="42">
        <f t="shared" si="78"/>
        <v>0</v>
      </c>
      <c r="N253" s="42">
        <f t="shared" si="79"/>
        <v>1</v>
      </c>
      <c r="O253" s="42">
        <f t="shared" si="80"/>
        <v>1</v>
      </c>
      <c r="P253" s="42">
        <f t="shared" si="81"/>
        <v>1</v>
      </c>
      <c r="Q253" s="42" t="s">
        <v>845</v>
      </c>
      <c r="R253" s="42">
        <v>0</v>
      </c>
      <c r="S253" s="46">
        <v>0</v>
      </c>
      <c r="T253" s="46">
        <v>0</v>
      </c>
      <c r="U253" s="68" t="s">
        <v>295</v>
      </c>
      <c r="V253" s="68">
        <v>0</v>
      </c>
      <c r="W253" s="70" t="s">
        <v>1034</v>
      </c>
      <c r="AB253" s="71"/>
      <c r="AF253" s="71"/>
      <c r="AI253" s="79"/>
      <c r="AJ253" s="79"/>
      <c r="AK253" s="79"/>
      <c r="AL253" s="79"/>
      <c r="AT253" s="42"/>
    </row>
    <row r="254" hidden="1" spans="1:46">
      <c r="A254" s="69" t="str">
        <f t="shared" si="68"/>
        <v>1159</v>
      </c>
      <c r="B254" s="50" t="str">
        <f t="shared" si="67"/>
        <v>track_1159</v>
      </c>
      <c r="C254" s="46">
        <f t="shared" si="69"/>
        <v>20</v>
      </c>
      <c r="D254" s="46">
        <f t="shared" si="70"/>
        <v>1</v>
      </c>
      <c r="E254" s="46">
        <f t="shared" si="71"/>
        <v>2</v>
      </c>
      <c r="F254" s="46">
        <f t="shared" si="72"/>
        <v>2</v>
      </c>
      <c r="G254" s="46">
        <f t="shared" si="73"/>
        <v>1</v>
      </c>
      <c r="H254" s="46">
        <f t="shared" si="74"/>
        <v>1</v>
      </c>
      <c r="I254" s="46">
        <f t="shared" si="75"/>
        <v>1</v>
      </c>
      <c r="J254" s="42">
        <f t="shared" si="76"/>
        <v>1</v>
      </c>
      <c r="K254" s="42">
        <f t="shared" si="77"/>
        <v>1</v>
      </c>
      <c r="L254" s="42">
        <f t="shared" si="82"/>
        <v>1</v>
      </c>
      <c r="M254" s="42">
        <f t="shared" si="78"/>
        <v>1</v>
      </c>
      <c r="N254" s="42">
        <f t="shared" si="79"/>
        <v>0</v>
      </c>
      <c r="O254" s="42">
        <f t="shared" si="80"/>
        <v>1</v>
      </c>
      <c r="P254" s="42">
        <f t="shared" si="81"/>
        <v>1</v>
      </c>
      <c r="Q254" s="42" t="s">
        <v>845</v>
      </c>
      <c r="R254" s="42">
        <v>0</v>
      </c>
      <c r="S254" s="46">
        <v>0</v>
      </c>
      <c r="T254" s="46">
        <v>0</v>
      </c>
      <c r="U254" s="68" t="s">
        <v>295</v>
      </c>
      <c r="V254" s="68">
        <v>0</v>
      </c>
      <c r="W254" s="70" t="s">
        <v>1035</v>
      </c>
      <c r="AB254" s="71"/>
      <c r="AF254" s="71"/>
      <c r="AI254" s="79"/>
      <c r="AJ254" s="79"/>
      <c r="AK254" s="79"/>
      <c r="AL254" s="79"/>
      <c r="AT254" s="42"/>
    </row>
    <row r="255" hidden="1" spans="1:46">
      <c r="A255" s="69" t="str">
        <f t="shared" si="68"/>
        <v>1160</v>
      </c>
      <c r="B255" s="50" t="str">
        <f t="shared" si="67"/>
        <v>track_1160</v>
      </c>
      <c r="C255" s="46">
        <f t="shared" si="69"/>
        <v>20</v>
      </c>
      <c r="D255" s="46">
        <f t="shared" si="70"/>
        <v>1</v>
      </c>
      <c r="E255" s="46">
        <f t="shared" si="71"/>
        <v>2</v>
      </c>
      <c r="F255" s="46">
        <f t="shared" si="72"/>
        <v>2</v>
      </c>
      <c r="G255" s="46">
        <f t="shared" si="73"/>
        <v>1</v>
      </c>
      <c r="H255" s="46">
        <f t="shared" si="74"/>
        <v>4</v>
      </c>
      <c r="I255" s="46">
        <f t="shared" si="75"/>
        <v>1</v>
      </c>
      <c r="J255" s="42">
        <f t="shared" si="76"/>
        <v>1</v>
      </c>
      <c r="K255" s="42">
        <f t="shared" si="77"/>
        <v>1</v>
      </c>
      <c r="L255" s="42">
        <f t="shared" si="82"/>
        <v>1</v>
      </c>
      <c r="M255" s="42">
        <f t="shared" si="78"/>
        <v>1</v>
      </c>
      <c r="N255" s="42">
        <f t="shared" si="79"/>
        <v>0</v>
      </c>
      <c r="O255" s="42">
        <f t="shared" si="80"/>
        <v>1</v>
      </c>
      <c r="P255" s="42">
        <f t="shared" si="81"/>
        <v>1</v>
      </c>
      <c r="Q255" s="42" t="s">
        <v>845</v>
      </c>
      <c r="R255" s="42">
        <v>0</v>
      </c>
      <c r="S255" s="46">
        <v>0</v>
      </c>
      <c r="T255" s="46">
        <v>0</v>
      </c>
      <c r="U255" s="68" t="s">
        <v>295</v>
      </c>
      <c r="V255" s="68">
        <v>0</v>
      </c>
      <c r="W255" s="70" t="s">
        <v>1036</v>
      </c>
      <c r="AB255" s="71"/>
      <c r="AF255" s="71"/>
      <c r="AI255" s="79"/>
      <c r="AJ255" s="79"/>
      <c r="AK255" s="79"/>
      <c r="AL255" s="79"/>
      <c r="AT255" s="42"/>
    </row>
    <row r="256" hidden="1" spans="1:46">
      <c r="A256" s="69" t="str">
        <f t="shared" si="68"/>
        <v>1161</v>
      </c>
      <c r="B256" s="50" t="str">
        <f t="shared" si="67"/>
        <v>track_1161</v>
      </c>
      <c r="C256" s="46">
        <f t="shared" si="69"/>
        <v>20</v>
      </c>
      <c r="D256" s="46">
        <f t="shared" si="70"/>
        <v>1</v>
      </c>
      <c r="E256" s="46">
        <f t="shared" si="71"/>
        <v>4</v>
      </c>
      <c r="F256" s="46">
        <f t="shared" si="72"/>
        <v>4</v>
      </c>
      <c r="G256" s="46">
        <f t="shared" si="73"/>
        <v>1</v>
      </c>
      <c r="H256" s="46">
        <f t="shared" si="74"/>
        <v>2</v>
      </c>
      <c r="I256" s="46">
        <f t="shared" si="75"/>
        <v>1</v>
      </c>
      <c r="J256" s="42">
        <f t="shared" si="76"/>
        <v>1</v>
      </c>
      <c r="K256" s="42">
        <f t="shared" si="77"/>
        <v>1</v>
      </c>
      <c r="L256" s="42">
        <f t="shared" si="82"/>
        <v>1</v>
      </c>
      <c r="M256" s="42">
        <f t="shared" si="78"/>
        <v>1</v>
      </c>
      <c r="N256" s="42">
        <f t="shared" si="79"/>
        <v>0</v>
      </c>
      <c r="O256" s="42">
        <f t="shared" si="80"/>
        <v>1</v>
      </c>
      <c r="P256" s="42">
        <f t="shared" si="81"/>
        <v>1</v>
      </c>
      <c r="Q256" s="42" t="s">
        <v>845</v>
      </c>
      <c r="R256" s="42">
        <v>0</v>
      </c>
      <c r="S256" s="46">
        <v>0</v>
      </c>
      <c r="T256" s="46">
        <v>0</v>
      </c>
      <c r="U256" s="68" t="s">
        <v>295</v>
      </c>
      <c r="V256" s="68">
        <v>0</v>
      </c>
      <c r="W256" s="70" t="s">
        <v>1037</v>
      </c>
      <c r="AB256" s="71"/>
      <c r="AF256" s="71"/>
      <c r="AI256" s="79"/>
      <c r="AJ256" s="79"/>
      <c r="AK256" s="79"/>
      <c r="AL256" s="79"/>
      <c r="AT256" s="42"/>
    </row>
    <row r="257" hidden="1" spans="1:46">
      <c r="A257" s="69" t="str">
        <f t="shared" si="68"/>
        <v>1162</v>
      </c>
      <c r="B257" s="50" t="str">
        <f t="shared" si="67"/>
        <v>track_1162</v>
      </c>
      <c r="C257" s="46">
        <f t="shared" si="69"/>
        <v>20</v>
      </c>
      <c r="D257" s="46">
        <f t="shared" si="70"/>
        <v>1</v>
      </c>
      <c r="E257" s="46">
        <f t="shared" si="71"/>
        <v>4</v>
      </c>
      <c r="F257" s="46">
        <f t="shared" si="72"/>
        <v>4</v>
      </c>
      <c r="G257" s="46">
        <f t="shared" si="73"/>
        <v>1</v>
      </c>
      <c r="H257" s="46">
        <f t="shared" si="74"/>
        <v>3</v>
      </c>
      <c r="I257" s="46">
        <f t="shared" si="75"/>
        <v>1</v>
      </c>
      <c r="J257" s="42">
        <f t="shared" si="76"/>
        <v>1</v>
      </c>
      <c r="K257" s="42">
        <f t="shared" si="77"/>
        <v>1</v>
      </c>
      <c r="L257" s="42">
        <f t="shared" si="82"/>
        <v>1</v>
      </c>
      <c r="M257" s="42">
        <f t="shared" si="78"/>
        <v>1</v>
      </c>
      <c r="N257" s="42">
        <f t="shared" si="79"/>
        <v>0</v>
      </c>
      <c r="O257" s="42">
        <f t="shared" si="80"/>
        <v>1</v>
      </c>
      <c r="P257" s="42">
        <f t="shared" si="81"/>
        <v>1</v>
      </c>
      <c r="Q257" s="42" t="s">
        <v>845</v>
      </c>
      <c r="R257" s="42">
        <v>0</v>
      </c>
      <c r="S257" s="46">
        <v>0</v>
      </c>
      <c r="T257" s="46">
        <v>0</v>
      </c>
      <c r="U257" s="68" t="s">
        <v>295</v>
      </c>
      <c r="V257" s="68">
        <v>0</v>
      </c>
      <c r="W257" s="70" t="s">
        <v>1038</v>
      </c>
      <c r="AB257" s="71"/>
      <c r="AF257" s="71"/>
      <c r="AI257" s="79"/>
      <c r="AJ257" s="79"/>
      <c r="AK257" s="79"/>
      <c r="AL257" s="79"/>
      <c r="AT257" s="42"/>
    </row>
    <row r="258" hidden="1" spans="1:46">
      <c r="A258" s="69" t="str">
        <f t="shared" si="68"/>
        <v>1163</v>
      </c>
      <c r="B258" s="50" t="str">
        <f t="shared" si="67"/>
        <v>track_1163</v>
      </c>
      <c r="C258" s="46">
        <f t="shared" si="69"/>
        <v>21</v>
      </c>
      <c r="D258" s="46">
        <f t="shared" si="70"/>
        <v>1</v>
      </c>
      <c r="E258" s="46">
        <f t="shared" si="71"/>
        <v>1</v>
      </c>
      <c r="F258" s="46">
        <f t="shared" si="72"/>
        <v>4</v>
      </c>
      <c r="G258" s="46">
        <f t="shared" si="73"/>
        <v>1</v>
      </c>
      <c r="H258" s="46">
        <f t="shared" si="74"/>
        <v>3</v>
      </c>
      <c r="I258" s="46">
        <f t="shared" si="75"/>
        <v>3</v>
      </c>
      <c r="J258" s="42">
        <f t="shared" si="76"/>
        <v>0</v>
      </c>
      <c r="K258" s="42">
        <f t="shared" si="77"/>
        <v>0</v>
      </c>
      <c r="L258" s="42">
        <f t="shared" si="82"/>
        <v>1</v>
      </c>
      <c r="M258" s="42">
        <f t="shared" si="78"/>
        <v>1</v>
      </c>
      <c r="N258" s="42">
        <f t="shared" si="79"/>
        <v>0</v>
      </c>
      <c r="O258" s="42">
        <f t="shared" si="80"/>
        <v>1</v>
      </c>
      <c r="P258" s="42">
        <f t="shared" si="81"/>
        <v>1</v>
      </c>
      <c r="Q258" s="42" t="s">
        <v>845</v>
      </c>
      <c r="R258" s="42">
        <v>0</v>
      </c>
      <c r="S258" s="46">
        <v>0</v>
      </c>
      <c r="T258" s="46">
        <v>0</v>
      </c>
      <c r="U258" s="68" t="s">
        <v>295</v>
      </c>
      <c r="V258" s="68">
        <v>0</v>
      </c>
      <c r="W258" s="70" t="s">
        <v>1039</v>
      </c>
      <c r="AB258" s="71"/>
      <c r="AF258" s="71"/>
      <c r="AI258" s="79"/>
      <c r="AJ258" s="79"/>
      <c r="AK258" s="79"/>
      <c r="AL258" s="79"/>
      <c r="AT258" s="42"/>
    </row>
    <row r="259" hidden="1" spans="1:46">
      <c r="A259" s="69" t="str">
        <f t="shared" si="68"/>
        <v>1164</v>
      </c>
      <c r="B259" s="50" t="str">
        <f t="shared" si="67"/>
        <v>track_1164</v>
      </c>
      <c r="C259" s="46">
        <f t="shared" si="69"/>
        <v>21</v>
      </c>
      <c r="D259" s="46">
        <f t="shared" si="70"/>
        <v>1</v>
      </c>
      <c r="E259" s="46">
        <f t="shared" si="71"/>
        <v>2</v>
      </c>
      <c r="F259" s="46">
        <f t="shared" si="72"/>
        <v>4</v>
      </c>
      <c r="G259" s="46">
        <f t="shared" si="73"/>
        <v>1</v>
      </c>
      <c r="H259" s="46">
        <f t="shared" si="74"/>
        <v>2</v>
      </c>
      <c r="I259" s="46">
        <f t="shared" si="75"/>
        <v>3</v>
      </c>
      <c r="J259" s="42">
        <f t="shared" si="76"/>
        <v>0</v>
      </c>
      <c r="K259" s="42">
        <f t="shared" si="77"/>
        <v>0</v>
      </c>
      <c r="L259" s="42">
        <f t="shared" si="82"/>
        <v>1</v>
      </c>
      <c r="M259" s="42">
        <f t="shared" si="78"/>
        <v>1</v>
      </c>
      <c r="N259" s="42">
        <f t="shared" si="79"/>
        <v>0</v>
      </c>
      <c r="O259" s="42">
        <f t="shared" si="80"/>
        <v>1</v>
      </c>
      <c r="P259" s="42">
        <f t="shared" si="81"/>
        <v>1</v>
      </c>
      <c r="Q259" s="42" t="s">
        <v>845</v>
      </c>
      <c r="R259" s="42">
        <v>0</v>
      </c>
      <c r="S259" s="46">
        <v>0</v>
      </c>
      <c r="T259" s="46">
        <v>0</v>
      </c>
      <c r="U259" s="68" t="s">
        <v>295</v>
      </c>
      <c r="V259" s="68">
        <v>0</v>
      </c>
      <c r="W259" s="70" t="s">
        <v>1040</v>
      </c>
      <c r="AB259" s="71"/>
      <c r="AF259" s="71"/>
      <c r="AI259" s="79"/>
      <c r="AJ259" s="79"/>
      <c r="AK259" s="79"/>
      <c r="AL259" s="79"/>
      <c r="AT259" s="42"/>
    </row>
    <row r="260" hidden="1" spans="1:46">
      <c r="A260" s="69" t="str">
        <f t="shared" si="68"/>
        <v>1165</v>
      </c>
      <c r="B260" s="50" t="str">
        <f t="shared" si="67"/>
        <v>track_1165</v>
      </c>
      <c r="C260" s="46">
        <f t="shared" si="69"/>
        <v>21</v>
      </c>
      <c r="D260" s="46">
        <f t="shared" si="70"/>
        <v>1</v>
      </c>
      <c r="E260" s="46">
        <f t="shared" si="71"/>
        <v>2</v>
      </c>
      <c r="F260" s="46">
        <f t="shared" si="72"/>
        <v>4</v>
      </c>
      <c r="G260" s="46">
        <f t="shared" si="73"/>
        <v>1</v>
      </c>
      <c r="H260" s="46">
        <f t="shared" si="74"/>
        <v>8</v>
      </c>
      <c r="I260" s="46">
        <f t="shared" si="75"/>
        <v>3</v>
      </c>
      <c r="J260" s="42">
        <f t="shared" si="76"/>
        <v>0</v>
      </c>
      <c r="K260" s="42">
        <f t="shared" si="77"/>
        <v>0</v>
      </c>
      <c r="L260" s="42">
        <f t="shared" si="82"/>
        <v>1</v>
      </c>
      <c r="M260" s="42">
        <f t="shared" si="78"/>
        <v>1</v>
      </c>
      <c r="N260" s="42">
        <f t="shared" si="79"/>
        <v>0</v>
      </c>
      <c r="O260" s="42">
        <f t="shared" si="80"/>
        <v>1</v>
      </c>
      <c r="P260" s="42">
        <f t="shared" si="81"/>
        <v>1</v>
      </c>
      <c r="Q260" s="42" t="s">
        <v>845</v>
      </c>
      <c r="R260" s="42">
        <v>0</v>
      </c>
      <c r="S260" s="46">
        <v>0</v>
      </c>
      <c r="T260" s="46">
        <v>0</v>
      </c>
      <c r="U260" s="68" t="s">
        <v>295</v>
      </c>
      <c r="V260" s="68">
        <v>0</v>
      </c>
      <c r="W260" s="70" t="s">
        <v>1041</v>
      </c>
      <c r="AB260" s="71"/>
      <c r="AF260" s="71"/>
      <c r="AI260" s="79"/>
      <c r="AJ260" s="79"/>
      <c r="AK260" s="79"/>
      <c r="AL260" s="79"/>
      <c r="AT260" s="42"/>
    </row>
    <row r="261" hidden="1" spans="1:46">
      <c r="A261" s="69" t="str">
        <f t="shared" si="68"/>
        <v>1166</v>
      </c>
      <c r="B261" s="50" t="str">
        <f t="shared" ref="B261:B324" si="83">"track_"&amp;A261</f>
        <v>track_1166</v>
      </c>
      <c r="C261" s="46">
        <f t="shared" si="69"/>
        <v>21</v>
      </c>
      <c r="D261" s="46">
        <f t="shared" si="70"/>
        <v>1</v>
      </c>
      <c r="E261" s="46">
        <f t="shared" si="71"/>
        <v>3</v>
      </c>
      <c r="F261" s="46">
        <f t="shared" si="72"/>
        <v>2</v>
      </c>
      <c r="G261" s="46">
        <f t="shared" si="73"/>
        <v>1</v>
      </c>
      <c r="H261" s="46">
        <f t="shared" si="74"/>
        <v>5</v>
      </c>
      <c r="I261" s="46">
        <f t="shared" si="75"/>
        <v>3</v>
      </c>
      <c r="J261" s="42">
        <f t="shared" si="76"/>
        <v>0</v>
      </c>
      <c r="K261" s="42">
        <f t="shared" si="77"/>
        <v>0</v>
      </c>
      <c r="L261" s="42">
        <f t="shared" si="82"/>
        <v>1</v>
      </c>
      <c r="M261" s="42">
        <f t="shared" si="78"/>
        <v>1</v>
      </c>
      <c r="N261" s="42">
        <f t="shared" si="79"/>
        <v>0</v>
      </c>
      <c r="O261" s="42">
        <f t="shared" si="80"/>
        <v>1</v>
      </c>
      <c r="P261" s="42">
        <f t="shared" si="81"/>
        <v>1</v>
      </c>
      <c r="Q261" s="42" t="s">
        <v>845</v>
      </c>
      <c r="R261" s="42">
        <v>0</v>
      </c>
      <c r="S261" s="46">
        <v>0</v>
      </c>
      <c r="T261" s="46">
        <v>0</v>
      </c>
      <c r="U261" s="68" t="s">
        <v>295</v>
      </c>
      <c r="V261" s="68">
        <v>0</v>
      </c>
      <c r="W261" s="70" t="s">
        <v>1042</v>
      </c>
      <c r="AB261" s="71"/>
      <c r="AF261" s="71"/>
      <c r="AI261" s="79"/>
      <c r="AJ261" s="79"/>
      <c r="AK261" s="79"/>
      <c r="AL261" s="79"/>
      <c r="AT261" s="42"/>
    </row>
    <row r="262" hidden="1" spans="1:46">
      <c r="A262" s="69" t="str">
        <f t="shared" si="68"/>
        <v>1167</v>
      </c>
      <c r="B262" s="50" t="str">
        <f t="shared" si="83"/>
        <v>track_1167</v>
      </c>
      <c r="C262" s="46">
        <f t="shared" si="69"/>
        <v>21</v>
      </c>
      <c r="D262" s="46">
        <f t="shared" si="70"/>
        <v>1</v>
      </c>
      <c r="E262" s="46">
        <f t="shared" si="71"/>
        <v>3</v>
      </c>
      <c r="F262" s="46">
        <f t="shared" si="72"/>
        <v>4</v>
      </c>
      <c r="G262" s="46">
        <f t="shared" si="73"/>
        <v>1</v>
      </c>
      <c r="H262" s="46">
        <f t="shared" si="74"/>
        <v>4</v>
      </c>
      <c r="I262" s="46">
        <f t="shared" si="75"/>
        <v>3</v>
      </c>
      <c r="J262" s="42">
        <f t="shared" si="76"/>
        <v>0</v>
      </c>
      <c r="K262" s="42">
        <f t="shared" si="77"/>
        <v>0</v>
      </c>
      <c r="L262" s="42">
        <f t="shared" si="82"/>
        <v>1</v>
      </c>
      <c r="M262" s="42">
        <f t="shared" si="78"/>
        <v>1</v>
      </c>
      <c r="N262" s="42">
        <f t="shared" si="79"/>
        <v>0</v>
      </c>
      <c r="O262" s="42">
        <f t="shared" si="80"/>
        <v>1</v>
      </c>
      <c r="P262" s="42">
        <f t="shared" si="81"/>
        <v>1</v>
      </c>
      <c r="Q262" s="42" t="s">
        <v>845</v>
      </c>
      <c r="R262" s="42">
        <v>0</v>
      </c>
      <c r="S262" s="46">
        <v>0</v>
      </c>
      <c r="T262" s="46">
        <v>0</v>
      </c>
      <c r="U262" s="68" t="s">
        <v>295</v>
      </c>
      <c r="V262" s="68">
        <v>0</v>
      </c>
      <c r="W262" s="70" t="s">
        <v>1043</v>
      </c>
      <c r="AB262" s="71"/>
      <c r="AF262" s="71"/>
      <c r="AI262" s="79"/>
      <c r="AJ262" s="79"/>
      <c r="AK262" s="79"/>
      <c r="AL262" s="79"/>
      <c r="AT262" s="42"/>
    </row>
    <row r="263" hidden="1" spans="1:46">
      <c r="A263" s="69" t="str">
        <f t="shared" si="68"/>
        <v>1168</v>
      </c>
      <c r="B263" s="50" t="str">
        <f t="shared" si="83"/>
        <v>track_1168</v>
      </c>
      <c r="C263" s="46">
        <f t="shared" si="69"/>
        <v>21</v>
      </c>
      <c r="D263" s="46">
        <f t="shared" si="70"/>
        <v>1</v>
      </c>
      <c r="E263" s="46">
        <f t="shared" si="71"/>
        <v>4</v>
      </c>
      <c r="F263" s="46">
        <f t="shared" si="72"/>
        <v>2</v>
      </c>
      <c r="G263" s="46">
        <f t="shared" si="73"/>
        <v>1</v>
      </c>
      <c r="H263" s="46">
        <f t="shared" si="74"/>
        <v>1</v>
      </c>
      <c r="I263" s="46">
        <f t="shared" si="75"/>
        <v>3</v>
      </c>
      <c r="J263" s="42">
        <f t="shared" si="76"/>
        <v>0</v>
      </c>
      <c r="K263" s="42">
        <f t="shared" si="77"/>
        <v>0</v>
      </c>
      <c r="L263" s="42">
        <f t="shared" si="82"/>
        <v>1</v>
      </c>
      <c r="M263" s="42">
        <f t="shared" si="78"/>
        <v>1</v>
      </c>
      <c r="N263" s="42">
        <f t="shared" si="79"/>
        <v>0</v>
      </c>
      <c r="O263" s="42">
        <f t="shared" si="80"/>
        <v>1</v>
      </c>
      <c r="P263" s="42">
        <f t="shared" si="81"/>
        <v>1</v>
      </c>
      <c r="Q263" s="42" t="s">
        <v>845</v>
      </c>
      <c r="R263" s="42">
        <v>0</v>
      </c>
      <c r="S263" s="46">
        <v>0</v>
      </c>
      <c r="T263" s="46">
        <v>0</v>
      </c>
      <c r="U263" s="68" t="s">
        <v>295</v>
      </c>
      <c r="V263" s="68">
        <v>0</v>
      </c>
      <c r="W263" s="70" t="s">
        <v>1044</v>
      </c>
      <c r="AB263" s="71"/>
      <c r="AF263" s="71"/>
      <c r="AI263" s="79"/>
      <c r="AJ263" s="79"/>
      <c r="AK263" s="79"/>
      <c r="AL263" s="79"/>
      <c r="AT263" s="42"/>
    </row>
    <row r="264" hidden="1" spans="1:46">
      <c r="A264" s="69" t="str">
        <f t="shared" si="68"/>
        <v>1169</v>
      </c>
      <c r="B264" s="50" t="str">
        <f t="shared" si="83"/>
        <v>track_1169</v>
      </c>
      <c r="C264" s="46">
        <f t="shared" si="69"/>
        <v>21</v>
      </c>
      <c r="D264" s="46">
        <f t="shared" si="70"/>
        <v>1</v>
      </c>
      <c r="E264" s="46">
        <f t="shared" si="71"/>
        <v>4</v>
      </c>
      <c r="F264" s="46">
        <f t="shared" si="72"/>
        <v>2</v>
      </c>
      <c r="G264" s="46">
        <f t="shared" si="73"/>
        <v>1</v>
      </c>
      <c r="H264" s="46">
        <f t="shared" si="74"/>
        <v>6</v>
      </c>
      <c r="I264" s="46">
        <f t="shared" si="75"/>
        <v>3</v>
      </c>
      <c r="J264" s="42">
        <f t="shared" si="76"/>
        <v>0</v>
      </c>
      <c r="K264" s="42">
        <f t="shared" si="77"/>
        <v>0</v>
      </c>
      <c r="L264" s="42">
        <f t="shared" si="82"/>
        <v>1</v>
      </c>
      <c r="M264" s="42">
        <f t="shared" si="78"/>
        <v>1</v>
      </c>
      <c r="N264" s="42">
        <f t="shared" si="79"/>
        <v>0</v>
      </c>
      <c r="O264" s="42">
        <f t="shared" si="80"/>
        <v>1</v>
      </c>
      <c r="P264" s="42">
        <f t="shared" si="81"/>
        <v>1</v>
      </c>
      <c r="Q264" s="42" t="s">
        <v>845</v>
      </c>
      <c r="R264" s="42">
        <v>0</v>
      </c>
      <c r="S264" s="46">
        <v>0</v>
      </c>
      <c r="T264" s="46">
        <v>0</v>
      </c>
      <c r="U264" s="68" t="s">
        <v>295</v>
      </c>
      <c r="V264" s="68">
        <v>0</v>
      </c>
      <c r="W264" s="70" t="s">
        <v>1045</v>
      </c>
      <c r="AB264" s="71"/>
      <c r="AF264" s="71"/>
      <c r="AI264" s="79"/>
      <c r="AJ264" s="79"/>
      <c r="AK264" s="79"/>
      <c r="AL264" s="79"/>
      <c r="AT264" s="42"/>
    </row>
    <row r="265" hidden="1" spans="1:46">
      <c r="A265" s="69" t="str">
        <f t="shared" si="68"/>
        <v>1170</v>
      </c>
      <c r="B265" s="50" t="str">
        <f t="shared" si="83"/>
        <v>track_1170</v>
      </c>
      <c r="C265" s="46">
        <f t="shared" si="69"/>
        <v>21</v>
      </c>
      <c r="D265" s="46">
        <f t="shared" si="70"/>
        <v>1</v>
      </c>
      <c r="E265" s="46">
        <f t="shared" si="71"/>
        <v>4</v>
      </c>
      <c r="F265" s="46">
        <f t="shared" si="72"/>
        <v>2</v>
      </c>
      <c r="G265" s="46">
        <f t="shared" si="73"/>
        <v>1</v>
      </c>
      <c r="H265" s="46">
        <f t="shared" si="74"/>
        <v>7</v>
      </c>
      <c r="I265" s="46">
        <f t="shared" si="75"/>
        <v>3</v>
      </c>
      <c r="J265" s="42">
        <f t="shared" si="76"/>
        <v>0</v>
      </c>
      <c r="K265" s="42">
        <f t="shared" si="77"/>
        <v>0</v>
      </c>
      <c r="L265" s="42">
        <f t="shared" si="82"/>
        <v>1</v>
      </c>
      <c r="M265" s="42">
        <f t="shared" si="78"/>
        <v>1</v>
      </c>
      <c r="N265" s="42">
        <f t="shared" si="79"/>
        <v>0</v>
      </c>
      <c r="O265" s="42">
        <f t="shared" si="80"/>
        <v>1</v>
      </c>
      <c r="P265" s="42">
        <f t="shared" si="81"/>
        <v>1</v>
      </c>
      <c r="Q265" s="42" t="s">
        <v>845</v>
      </c>
      <c r="R265" s="42">
        <v>0</v>
      </c>
      <c r="S265" s="46">
        <v>0</v>
      </c>
      <c r="T265" s="46">
        <v>0</v>
      </c>
      <c r="U265" s="68" t="s">
        <v>295</v>
      </c>
      <c r="V265" s="68">
        <v>0</v>
      </c>
      <c r="W265" s="70" t="s">
        <v>1046</v>
      </c>
      <c r="AB265" s="71"/>
      <c r="AF265" s="71"/>
      <c r="AI265" s="79"/>
      <c r="AJ265" s="79"/>
      <c r="AK265" s="79"/>
      <c r="AL265" s="79"/>
      <c r="AT265" s="42"/>
    </row>
    <row r="266" hidden="1" spans="1:46">
      <c r="A266" s="69" t="str">
        <f t="shared" si="68"/>
        <v>1177</v>
      </c>
      <c r="B266" s="50" t="str">
        <f t="shared" si="83"/>
        <v>track_1177</v>
      </c>
      <c r="C266" s="46">
        <f t="shared" si="69"/>
        <v>24</v>
      </c>
      <c r="D266" s="46">
        <f t="shared" si="70"/>
        <v>1</v>
      </c>
      <c r="E266" s="46">
        <f t="shared" si="71"/>
        <v>2</v>
      </c>
      <c r="F266" s="46">
        <f t="shared" si="72"/>
        <v>4</v>
      </c>
      <c r="G266" s="46">
        <f t="shared" si="73"/>
        <v>1</v>
      </c>
      <c r="H266" s="46">
        <f t="shared" si="74"/>
        <v>6</v>
      </c>
      <c r="I266" s="46">
        <f t="shared" si="75"/>
        <v>2</v>
      </c>
      <c r="J266" s="42">
        <f t="shared" si="76"/>
        <v>0</v>
      </c>
      <c r="K266" s="42">
        <f t="shared" si="77"/>
        <v>0</v>
      </c>
      <c r="L266" s="42">
        <f t="shared" si="82"/>
        <v>1</v>
      </c>
      <c r="M266" s="42">
        <f t="shared" si="78"/>
        <v>1</v>
      </c>
      <c r="N266" s="42">
        <f t="shared" si="79"/>
        <v>1</v>
      </c>
      <c r="O266" s="42">
        <f t="shared" si="80"/>
        <v>1</v>
      </c>
      <c r="P266" s="42">
        <f t="shared" si="81"/>
        <v>1</v>
      </c>
      <c r="Q266" s="42">
        <v>0</v>
      </c>
      <c r="R266" s="42">
        <v>0</v>
      </c>
      <c r="S266" s="46">
        <v>0</v>
      </c>
      <c r="T266" s="42" t="s">
        <v>949</v>
      </c>
      <c r="U266" s="68" t="s">
        <v>890</v>
      </c>
      <c r="V266" s="68">
        <v>0</v>
      </c>
      <c r="W266" s="70" t="s">
        <v>1047</v>
      </c>
      <c r="AB266" s="71"/>
      <c r="AF266" s="71"/>
      <c r="AI266" s="79"/>
      <c r="AJ266" s="79"/>
      <c r="AK266" s="79"/>
      <c r="AL266" s="79"/>
      <c r="AT266" s="42"/>
    </row>
    <row r="267" hidden="1" spans="1:46">
      <c r="A267" s="69" t="str">
        <f t="shared" si="68"/>
        <v>1178</v>
      </c>
      <c r="B267" s="50" t="str">
        <f t="shared" si="83"/>
        <v>track_1178</v>
      </c>
      <c r="C267" s="46">
        <f t="shared" si="69"/>
        <v>24</v>
      </c>
      <c r="D267" s="46">
        <f t="shared" si="70"/>
        <v>1</v>
      </c>
      <c r="E267" s="46">
        <f t="shared" si="71"/>
        <v>3</v>
      </c>
      <c r="F267" s="46">
        <f t="shared" si="72"/>
        <v>2</v>
      </c>
      <c r="G267" s="46">
        <f t="shared" si="73"/>
        <v>1</v>
      </c>
      <c r="H267" s="46">
        <f t="shared" si="74"/>
        <v>5</v>
      </c>
      <c r="I267" s="46">
        <f t="shared" si="75"/>
        <v>2</v>
      </c>
      <c r="J267" s="42">
        <f t="shared" si="76"/>
        <v>0</v>
      </c>
      <c r="K267" s="42">
        <f t="shared" si="77"/>
        <v>0</v>
      </c>
      <c r="L267" s="42">
        <f t="shared" si="82"/>
        <v>1</v>
      </c>
      <c r="M267" s="42">
        <f t="shared" si="78"/>
        <v>1</v>
      </c>
      <c r="N267" s="42">
        <f t="shared" si="79"/>
        <v>1</v>
      </c>
      <c r="O267" s="42">
        <f t="shared" si="80"/>
        <v>1</v>
      </c>
      <c r="P267" s="42">
        <f t="shared" si="81"/>
        <v>1</v>
      </c>
      <c r="Q267" s="42">
        <v>0</v>
      </c>
      <c r="R267" s="42">
        <v>0</v>
      </c>
      <c r="S267" s="46">
        <v>0</v>
      </c>
      <c r="T267" s="42" t="s">
        <v>949</v>
      </c>
      <c r="U267" s="68" t="s">
        <v>890</v>
      </c>
      <c r="V267" s="68">
        <v>0</v>
      </c>
      <c r="W267" s="70" t="s">
        <v>1048</v>
      </c>
      <c r="AB267" s="71"/>
      <c r="AF267" s="71"/>
      <c r="AI267" s="79"/>
      <c r="AJ267" s="79"/>
      <c r="AK267" s="79"/>
      <c r="AL267" s="79"/>
      <c r="AT267" s="42"/>
    </row>
    <row r="268" hidden="1" spans="1:46">
      <c r="A268" s="69" t="str">
        <f t="shared" si="68"/>
        <v>1179</v>
      </c>
      <c r="B268" s="50" t="str">
        <f t="shared" si="83"/>
        <v>track_1179</v>
      </c>
      <c r="C268" s="46">
        <f t="shared" si="69"/>
        <v>24</v>
      </c>
      <c r="D268" s="46">
        <f t="shared" si="70"/>
        <v>1</v>
      </c>
      <c r="E268" s="46">
        <f t="shared" si="71"/>
        <v>1</v>
      </c>
      <c r="F268" s="46">
        <f t="shared" si="72"/>
        <v>2</v>
      </c>
      <c r="G268" s="46">
        <f t="shared" si="73"/>
        <v>1</v>
      </c>
      <c r="H268" s="46">
        <f t="shared" si="74"/>
        <v>3</v>
      </c>
      <c r="I268" s="46">
        <f t="shared" si="75"/>
        <v>2</v>
      </c>
      <c r="J268" s="42">
        <f t="shared" si="76"/>
        <v>0</v>
      </c>
      <c r="K268" s="42">
        <f t="shared" si="77"/>
        <v>0</v>
      </c>
      <c r="L268" s="42">
        <f t="shared" si="82"/>
        <v>1</v>
      </c>
      <c r="M268" s="42">
        <f t="shared" si="78"/>
        <v>1</v>
      </c>
      <c r="N268" s="42">
        <f t="shared" si="79"/>
        <v>1</v>
      </c>
      <c r="O268" s="42">
        <f t="shared" si="80"/>
        <v>1</v>
      </c>
      <c r="P268" s="42">
        <f t="shared" si="81"/>
        <v>1</v>
      </c>
      <c r="Q268" s="42">
        <v>0</v>
      </c>
      <c r="R268" s="42">
        <v>0</v>
      </c>
      <c r="S268" s="46">
        <v>0</v>
      </c>
      <c r="T268" s="42" t="s">
        <v>949</v>
      </c>
      <c r="U268" s="68" t="s">
        <v>890</v>
      </c>
      <c r="V268" s="68">
        <v>0</v>
      </c>
      <c r="W268" s="70" t="s">
        <v>1049</v>
      </c>
      <c r="AB268" s="71"/>
      <c r="AF268" s="71"/>
      <c r="AI268" s="79"/>
      <c r="AJ268" s="79"/>
      <c r="AK268" s="79"/>
      <c r="AL268" s="79"/>
      <c r="AT268" s="42"/>
    </row>
    <row r="269" hidden="1" spans="1:46">
      <c r="A269" s="69" t="str">
        <f t="shared" si="68"/>
        <v>1180</v>
      </c>
      <c r="B269" s="50" t="str">
        <f t="shared" si="83"/>
        <v>track_1180</v>
      </c>
      <c r="C269" s="46">
        <f t="shared" si="69"/>
        <v>24</v>
      </c>
      <c r="D269" s="46">
        <f t="shared" si="70"/>
        <v>1</v>
      </c>
      <c r="E269" s="46">
        <f t="shared" si="71"/>
        <v>1</v>
      </c>
      <c r="F269" s="46">
        <f t="shared" si="72"/>
        <v>2</v>
      </c>
      <c r="G269" s="46">
        <f t="shared" si="73"/>
        <v>1</v>
      </c>
      <c r="H269" s="46">
        <f t="shared" si="74"/>
        <v>7</v>
      </c>
      <c r="I269" s="46">
        <f t="shared" si="75"/>
        <v>2</v>
      </c>
      <c r="J269" s="42">
        <f t="shared" si="76"/>
        <v>0</v>
      </c>
      <c r="K269" s="42">
        <f t="shared" si="77"/>
        <v>0</v>
      </c>
      <c r="L269" s="42">
        <f t="shared" si="82"/>
        <v>1</v>
      </c>
      <c r="M269" s="42">
        <f t="shared" si="78"/>
        <v>1</v>
      </c>
      <c r="N269" s="42">
        <f t="shared" si="79"/>
        <v>1</v>
      </c>
      <c r="O269" s="42">
        <f t="shared" si="80"/>
        <v>1</v>
      </c>
      <c r="P269" s="42">
        <f t="shared" si="81"/>
        <v>1</v>
      </c>
      <c r="Q269" s="42">
        <v>0</v>
      </c>
      <c r="R269" s="42">
        <v>0</v>
      </c>
      <c r="S269" s="46">
        <v>0</v>
      </c>
      <c r="T269" s="42" t="s">
        <v>949</v>
      </c>
      <c r="U269" s="68" t="s">
        <v>890</v>
      </c>
      <c r="V269" s="68">
        <v>0</v>
      </c>
      <c r="W269" s="70" t="s">
        <v>1050</v>
      </c>
      <c r="AB269" s="71"/>
      <c r="AF269" s="71"/>
      <c r="AI269" s="79"/>
      <c r="AJ269" s="79"/>
      <c r="AK269" s="79"/>
      <c r="AL269" s="79"/>
      <c r="AT269" s="42"/>
    </row>
    <row r="270" hidden="1" spans="1:46">
      <c r="A270" s="69" t="str">
        <f t="shared" si="68"/>
        <v>1181</v>
      </c>
      <c r="B270" s="50" t="str">
        <f t="shared" si="83"/>
        <v>track_1181</v>
      </c>
      <c r="C270" s="46">
        <f t="shared" si="69"/>
        <v>24</v>
      </c>
      <c r="D270" s="46">
        <f t="shared" si="70"/>
        <v>1</v>
      </c>
      <c r="E270" s="46">
        <f t="shared" si="71"/>
        <v>1</v>
      </c>
      <c r="F270" s="46">
        <f t="shared" si="72"/>
        <v>4</v>
      </c>
      <c r="G270" s="46">
        <f t="shared" si="73"/>
        <v>1</v>
      </c>
      <c r="H270" s="46">
        <f t="shared" si="74"/>
        <v>8</v>
      </c>
      <c r="I270" s="46">
        <f t="shared" si="75"/>
        <v>2</v>
      </c>
      <c r="J270" s="42">
        <f t="shared" si="76"/>
        <v>0</v>
      </c>
      <c r="K270" s="42">
        <f t="shared" si="77"/>
        <v>0</v>
      </c>
      <c r="L270" s="42">
        <f t="shared" si="82"/>
        <v>1</v>
      </c>
      <c r="M270" s="42">
        <f t="shared" si="78"/>
        <v>1</v>
      </c>
      <c r="N270" s="42">
        <f t="shared" si="79"/>
        <v>1</v>
      </c>
      <c r="O270" s="42">
        <f t="shared" si="80"/>
        <v>1</v>
      </c>
      <c r="P270" s="42">
        <f t="shared" si="81"/>
        <v>1</v>
      </c>
      <c r="Q270" s="42">
        <v>0</v>
      </c>
      <c r="R270" s="42">
        <v>0</v>
      </c>
      <c r="S270" s="46">
        <v>0</v>
      </c>
      <c r="T270" s="42" t="s">
        <v>949</v>
      </c>
      <c r="U270" s="68" t="s">
        <v>890</v>
      </c>
      <c r="V270" s="68">
        <v>0</v>
      </c>
      <c r="W270" s="70" t="s">
        <v>1051</v>
      </c>
      <c r="AB270" s="71"/>
      <c r="AF270" s="71"/>
      <c r="AI270" s="79"/>
      <c r="AJ270" s="79"/>
      <c r="AK270" s="79"/>
      <c r="AL270" s="79"/>
      <c r="AT270" s="42"/>
    </row>
    <row r="271" hidden="1" spans="1:46">
      <c r="A271" s="69" t="str">
        <f t="shared" si="68"/>
        <v>1182</v>
      </c>
      <c r="B271" s="50" t="str">
        <f t="shared" si="83"/>
        <v>track_1182</v>
      </c>
      <c r="C271" s="46">
        <f t="shared" si="69"/>
        <v>24</v>
      </c>
      <c r="D271" s="46">
        <f t="shared" si="70"/>
        <v>1</v>
      </c>
      <c r="E271" s="46">
        <f t="shared" si="71"/>
        <v>2</v>
      </c>
      <c r="F271" s="46">
        <f t="shared" si="72"/>
        <v>4</v>
      </c>
      <c r="G271" s="46">
        <f t="shared" si="73"/>
        <v>1</v>
      </c>
      <c r="H271" s="46">
        <f t="shared" si="74"/>
        <v>2</v>
      </c>
      <c r="I271" s="46">
        <f t="shared" si="75"/>
        <v>2</v>
      </c>
      <c r="J271" s="42">
        <f t="shared" si="76"/>
        <v>0</v>
      </c>
      <c r="K271" s="42">
        <f t="shared" si="77"/>
        <v>0</v>
      </c>
      <c r="L271" s="42">
        <f t="shared" si="82"/>
        <v>1</v>
      </c>
      <c r="M271" s="42">
        <f t="shared" si="78"/>
        <v>1</v>
      </c>
      <c r="N271" s="42">
        <f t="shared" si="79"/>
        <v>1</v>
      </c>
      <c r="O271" s="42">
        <f t="shared" si="80"/>
        <v>1</v>
      </c>
      <c r="P271" s="42">
        <f t="shared" si="81"/>
        <v>1</v>
      </c>
      <c r="Q271" s="42">
        <v>0</v>
      </c>
      <c r="R271" s="42">
        <v>0</v>
      </c>
      <c r="S271" s="46">
        <v>0</v>
      </c>
      <c r="T271" s="42" t="s">
        <v>949</v>
      </c>
      <c r="U271" s="68" t="s">
        <v>890</v>
      </c>
      <c r="V271" s="68">
        <v>0</v>
      </c>
      <c r="W271" s="70" t="s">
        <v>1052</v>
      </c>
      <c r="AB271" s="71"/>
      <c r="AF271" s="71"/>
      <c r="AI271" s="79"/>
      <c r="AJ271" s="79"/>
      <c r="AK271" s="79"/>
      <c r="AL271" s="79"/>
      <c r="AT271" s="42"/>
    </row>
    <row r="272" hidden="1" spans="1:46">
      <c r="A272" s="69" t="str">
        <f t="shared" si="68"/>
        <v>1183</v>
      </c>
      <c r="B272" s="50" t="str">
        <f t="shared" si="83"/>
        <v>track_1183</v>
      </c>
      <c r="C272" s="46">
        <f t="shared" si="69"/>
        <v>24</v>
      </c>
      <c r="D272" s="46">
        <f t="shared" si="70"/>
        <v>1</v>
      </c>
      <c r="E272" s="46">
        <f t="shared" si="71"/>
        <v>3</v>
      </c>
      <c r="F272" s="46">
        <f t="shared" si="72"/>
        <v>4</v>
      </c>
      <c r="G272" s="46">
        <f t="shared" si="73"/>
        <v>1</v>
      </c>
      <c r="H272" s="46">
        <f t="shared" si="74"/>
        <v>4</v>
      </c>
      <c r="I272" s="46">
        <f t="shared" si="75"/>
        <v>2</v>
      </c>
      <c r="J272" s="42">
        <f t="shared" si="76"/>
        <v>0</v>
      </c>
      <c r="K272" s="42">
        <f t="shared" si="77"/>
        <v>0</v>
      </c>
      <c r="L272" s="42">
        <f t="shared" si="82"/>
        <v>1</v>
      </c>
      <c r="M272" s="42">
        <f t="shared" si="78"/>
        <v>1</v>
      </c>
      <c r="N272" s="42">
        <f t="shared" si="79"/>
        <v>1</v>
      </c>
      <c r="O272" s="42">
        <f t="shared" si="80"/>
        <v>1</v>
      </c>
      <c r="P272" s="42">
        <f t="shared" si="81"/>
        <v>1</v>
      </c>
      <c r="Q272" s="42">
        <v>0</v>
      </c>
      <c r="R272" s="42">
        <v>0</v>
      </c>
      <c r="S272" s="46">
        <v>0</v>
      </c>
      <c r="T272" s="42" t="s">
        <v>949</v>
      </c>
      <c r="U272" s="68" t="s">
        <v>890</v>
      </c>
      <c r="V272" s="68">
        <v>0</v>
      </c>
      <c r="W272" s="70" t="s">
        <v>1053</v>
      </c>
      <c r="AB272" s="71"/>
      <c r="AF272" s="71"/>
      <c r="AI272" s="79"/>
      <c r="AJ272" s="79"/>
      <c r="AK272" s="79"/>
      <c r="AL272" s="79"/>
      <c r="AT272" s="42"/>
    </row>
    <row r="273" hidden="1" spans="1:46">
      <c r="A273" s="69" t="str">
        <f t="shared" si="68"/>
        <v>1184</v>
      </c>
      <c r="B273" s="50" t="str">
        <f t="shared" si="83"/>
        <v>track_1184</v>
      </c>
      <c r="C273" s="46">
        <f t="shared" si="69"/>
        <v>24</v>
      </c>
      <c r="D273" s="46">
        <f t="shared" si="70"/>
        <v>1</v>
      </c>
      <c r="E273" s="46">
        <f t="shared" si="71"/>
        <v>4</v>
      </c>
      <c r="F273" s="46">
        <f t="shared" si="72"/>
        <v>2</v>
      </c>
      <c r="G273" s="46">
        <f t="shared" si="73"/>
        <v>1</v>
      </c>
      <c r="H273" s="46">
        <f t="shared" si="74"/>
        <v>1</v>
      </c>
      <c r="I273" s="46">
        <f t="shared" si="75"/>
        <v>2</v>
      </c>
      <c r="J273" s="42">
        <f t="shared" si="76"/>
        <v>0</v>
      </c>
      <c r="K273" s="42">
        <f t="shared" si="77"/>
        <v>0</v>
      </c>
      <c r="L273" s="42">
        <f t="shared" si="82"/>
        <v>1</v>
      </c>
      <c r="M273" s="42">
        <f t="shared" si="78"/>
        <v>1</v>
      </c>
      <c r="N273" s="42">
        <f t="shared" si="79"/>
        <v>1</v>
      </c>
      <c r="O273" s="42">
        <f t="shared" si="80"/>
        <v>1</v>
      </c>
      <c r="P273" s="42">
        <f t="shared" si="81"/>
        <v>1</v>
      </c>
      <c r="Q273" s="42">
        <v>0</v>
      </c>
      <c r="R273" s="42">
        <v>0</v>
      </c>
      <c r="S273" s="46">
        <v>0</v>
      </c>
      <c r="T273" s="42" t="s">
        <v>949</v>
      </c>
      <c r="U273" s="68" t="s">
        <v>890</v>
      </c>
      <c r="V273" s="68">
        <v>0</v>
      </c>
      <c r="W273" s="70" t="s">
        <v>1054</v>
      </c>
      <c r="AB273" s="71"/>
      <c r="AF273" s="71"/>
      <c r="AI273" s="79"/>
      <c r="AJ273" s="79"/>
      <c r="AK273" s="79"/>
      <c r="AL273" s="79"/>
      <c r="AT273" s="42"/>
    </row>
    <row r="274" hidden="1" spans="1:46">
      <c r="A274" s="69" t="str">
        <f t="shared" si="68"/>
        <v>1185</v>
      </c>
      <c r="B274" s="50" t="str">
        <f t="shared" si="83"/>
        <v>track_1185</v>
      </c>
      <c r="C274" s="46">
        <f t="shared" si="69"/>
        <v>25</v>
      </c>
      <c r="D274" s="46">
        <f t="shared" si="70"/>
        <v>0</v>
      </c>
      <c r="E274" s="46">
        <f t="shared" si="71"/>
        <v>2</v>
      </c>
      <c r="F274" s="46">
        <f t="shared" si="72"/>
        <v>2</v>
      </c>
      <c r="G274" s="46">
        <f t="shared" si="73"/>
        <v>1</v>
      </c>
      <c r="H274" s="46">
        <f t="shared" si="74"/>
        <v>2</v>
      </c>
      <c r="I274" s="46">
        <f t="shared" si="75"/>
        <v>3</v>
      </c>
      <c r="J274" s="42">
        <f t="shared" si="76"/>
        <v>0</v>
      </c>
      <c r="K274" s="42">
        <f t="shared" si="77"/>
        <v>0</v>
      </c>
      <c r="L274" s="42">
        <f t="shared" si="82"/>
        <v>1</v>
      </c>
      <c r="M274" s="42">
        <f t="shared" si="78"/>
        <v>1</v>
      </c>
      <c r="N274" s="42">
        <f t="shared" si="79"/>
        <v>1</v>
      </c>
      <c r="O274" s="42">
        <f t="shared" si="80"/>
        <v>1</v>
      </c>
      <c r="P274" s="42">
        <f t="shared" si="81"/>
        <v>1</v>
      </c>
      <c r="Q274" s="42">
        <v>0</v>
      </c>
      <c r="R274" s="42">
        <v>0</v>
      </c>
      <c r="S274" s="46">
        <v>0</v>
      </c>
      <c r="T274" s="46" t="s">
        <v>991</v>
      </c>
      <c r="U274" s="68" t="s">
        <v>911</v>
      </c>
      <c r="V274" s="68">
        <v>0</v>
      </c>
      <c r="W274" s="70" t="s">
        <v>1055</v>
      </c>
      <c r="AB274" s="71"/>
      <c r="AF274" s="71"/>
      <c r="AI274" s="79"/>
      <c r="AJ274" s="79"/>
      <c r="AK274" s="79"/>
      <c r="AL274" s="79"/>
      <c r="AT274" s="42"/>
    </row>
    <row r="275" hidden="1" spans="1:46">
      <c r="A275" s="69" t="str">
        <f t="shared" si="68"/>
        <v>1186</v>
      </c>
      <c r="B275" s="50" t="str">
        <f t="shared" si="83"/>
        <v>track_1186</v>
      </c>
      <c r="C275" s="46">
        <f t="shared" si="69"/>
        <v>25</v>
      </c>
      <c r="D275" s="46">
        <f t="shared" si="70"/>
        <v>0</v>
      </c>
      <c r="E275" s="46">
        <f t="shared" si="71"/>
        <v>2</v>
      </c>
      <c r="F275" s="46">
        <f t="shared" si="72"/>
        <v>2</v>
      </c>
      <c r="G275" s="46">
        <f t="shared" si="73"/>
        <v>1</v>
      </c>
      <c r="H275" s="46">
        <f t="shared" si="74"/>
        <v>5</v>
      </c>
      <c r="I275" s="46">
        <f t="shared" si="75"/>
        <v>3</v>
      </c>
      <c r="J275" s="42">
        <f t="shared" si="76"/>
        <v>0</v>
      </c>
      <c r="K275" s="42">
        <f t="shared" si="77"/>
        <v>0</v>
      </c>
      <c r="L275" s="42">
        <f t="shared" si="82"/>
        <v>1</v>
      </c>
      <c r="M275" s="42">
        <f t="shared" si="78"/>
        <v>1</v>
      </c>
      <c r="N275" s="42">
        <f t="shared" si="79"/>
        <v>1</v>
      </c>
      <c r="O275" s="42">
        <f t="shared" si="80"/>
        <v>1</v>
      </c>
      <c r="P275" s="42">
        <f t="shared" si="81"/>
        <v>1</v>
      </c>
      <c r="Q275" s="42">
        <v>0</v>
      </c>
      <c r="R275" s="42">
        <v>0</v>
      </c>
      <c r="S275" s="46">
        <v>0</v>
      </c>
      <c r="T275" s="46" t="s">
        <v>991</v>
      </c>
      <c r="U275" s="68" t="s">
        <v>911</v>
      </c>
      <c r="V275" s="68">
        <v>0</v>
      </c>
      <c r="W275" s="70" t="s">
        <v>1056</v>
      </c>
      <c r="AB275" s="71"/>
      <c r="AF275" s="71"/>
      <c r="AI275" s="79"/>
      <c r="AJ275" s="79"/>
      <c r="AK275" s="79"/>
      <c r="AL275" s="79"/>
      <c r="AT275" s="42"/>
    </row>
    <row r="276" hidden="1" spans="1:46">
      <c r="A276" s="69" t="str">
        <f t="shared" si="68"/>
        <v>1187</v>
      </c>
      <c r="B276" s="50" t="str">
        <f t="shared" si="83"/>
        <v>track_1187</v>
      </c>
      <c r="C276" s="46">
        <f t="shared" si="69"/>
        <v>25</v>
      </c>
      <c r="D276" s="46">
        <f t="shared" si="70"/>
        <v>0</v>
      </c>
      <c r="E276" s="46">
        <f t="shared" si="71"/>
        <v>3</v>
      </c>
      <c r="F276" s="46">
        <f t="shared" si="72"/>
        <v>2</v>
      </c>
      <c r="G276" s="46">
        <f t="shared" si="73"/>
        <v>1</v>
      </c>
      <c r="H276" s="46">
        <f t="shared" si="74"/>
        <v>3</v>
      </c>
      <c r="I276" s="46">
        <f t="shared" si="75"/>
        <v>3</v>
      </c>
      <c r="J276" s="42">
        <f t="shared" si="76"/>
        <v>0</v>
      </c>
      <c r="K276" s="42">
        <f t="shared" si="77"/>
        <v>0</v>
      </c>
      <c r="L276" s="42">
        <f t="shared" si="82"/>
        <v>1</v>
      </c>
      <c r="M276" s="42">
        <f t="shared" si="78"/>
        <v>1</v>
      </c>
      <c r="N276" s="42">
        <f t="shared" si="79"/>
        <v>1</v>
      </c>
      <c r="O276" s="42">
        <f t="shared" si="80"/>
        <v>1</v>
      </c>
      <c r="P276" s="42">
        <f t="shared" si="81"/>
        <v>1</v>
      </c>
      <c r="Q276" s="42">
        <v>0</v>
      </c>
      <c r="R276" s="42">
        <v>0</v>
      </c>
      <c r="S276" s="46">
        <v>0</v>
      </c>
      <c r="T276" s="46" t="s">
        <v>991</v>
      </c>
      <c r="U276" s="68" t="s">
        <v>911</v>
      </c>
      <c r="V276" s="68">
        <v>0</v>
      </c>
      <c r="W276" s="70" t="s">
        <v>1057</v>
      </c>
      <c r="AB276" s="71"/>
      <c r="AF276" s="71"/>
      <c r="AI276" s="79"/>
      <c r="AJ276" s="79"/>
      <c r="AK276" s="79"/>
      <c r="AL276" s="79"/>
      <c r="AT276" s="42"/>
    </row>
    <row r="277" hidden="1" spans="1:46">
      <c r="A277" s="69" t="str">
        <f t="shared" si="68"/>
        <v>1188</v>
      </c>
      <c r="B277" s="50" t="str">
        <f t="shared" si="83"/>
        <v>track_1188</v>
      </c>
      <c r="C277" s="46">
        <f t="shared" si="69"/>
        <v>25</v>
      </c>
      <c r="D277" s="46">
        <f t="shared" si="70"/>
        <v>0</v>
      </c>
      <c r="E277" s="46">
        <f t="shared" si="71"/>
        <v>4</v>
      </c>
      <c r="F277" s="46">
        <f t="shared" si="72"/>
        <v>4</v>
      </c>
      <c r="G277" s="46">
        <f t="shared" si="73"/>
        <v>1</v>
      </c>
      <c r="H277" s="46">
        <f t="shared" si="74"/>
        <v>1</v>
      </c>
      <c r="I277" s="46">
        <f t="shared" si="75"/>
        <v>3</v>
      </c>
      <c r="J277" s="42">
        <f t="shared" si="76"/>
        <v>0</v>
      </c>
      <c r="K277" s="42">
        <f t="shared" si="77"/>
        <v>0</v>
      </c>
      <c r="L277" s="42">
        <f t="shared" si="82"/>
        <v>1</v>
      </c>
      <c r="M277" s="42">
        <f t="shared" si="78"/>
        <v>1</v>
      </c>
      <c r="N277" s="42">
        <f t="shared" si="79"/>
        <v>1</v>
      </c>
      <c r="O277" s="42">
        <f t="shared" si="80"/>
        <v>1</v>
      </c>
      <c r="P277" s="42">
        <f t="shared" si="81"/>
        <v>1</v>
      </c>
      <c r="Q277" s="42">
        <v>0</v>
      </c>
      <c r="R277" s="42">
        <v>0</v>
      </c>
      <c r="S277" s="46">
        <v>0</v>
      </c>
      <c r="T277" s="46" t="s">
        <v>991</v>
      </c>
      <c r="U277" s="68" t="s">
        <v>911</v>
      </c>
      <c r="V277" s="68">
        <v>0</v>
      </c>
      <c r="W277" s="70" t="s">
        <v>1058</v>
      </c>
      <c r="AB277" s="71"/>
      <c r="AF277" s="71"/>
      <c r="AI277" s="79"/>
      <c r="AJ277" s="79"/>
      <c r="AK277" s="79"/>
      <c r="AL277" s="79"/>
      <c r="AT277" s="42"/>
    </row>
    <row r="278" hidden="1" spans="1:46">
      <c r="A278" s="69" t="str">
        <f t="shared" si="68"/>
        <v>1189</v>
      </c>
      <c r="B278" s="50" t="str">
        <f t="shared" si="83"/>
        <v>track_1189</v>
      </c>
      <c r="C278" s="46">
        <f t="shared" si="69"/>
        <v>25</v>
      </c>
      <c r="D278" s="46">
        <f t="shared" si="70"/>
        <v>0</v>
      </c>
      <c r="E278" s="46">
        <f t="shared" si="71"/>
        <v>4</v>
      </c>
      <c r="F278" s="46">
        <f t="shared" si="72"/>
        <v>4</v>
      </c>
      <c r="G278" s="46">
        <f t="shared" si="73"/>
        <v>1</v>
      </c>
      <c r="H278" s="46">
        <f t="shared" si="74"/>
        <v>4</v>
      </c>
      <c r="I278" s="46">
        <f t="shared" si="75"/>
        <v>3</v>
      </c>
      <c r="J278" s="42">
        <f t="shared" si="76"/>
        <v>0</v>
      </c>
      <c r="K278" s="42">
        <f t="shared" si="77"/>
        <v>0</v>
      </c>
      <c r="L278" s="42">
        <f t="shared" si="82"/>
        <v>1</v>
      </c>
      <c r="M278" s="42">
        <f t="shared" si="78"/>
        <v>1</v>
      </c>
      <c r="N278" s="42">
        <f t="shared" si="79"/>
        <v>1</v>
      </c>
      <c r="O278" s="42">
        <f t="shared" si="80"/>
        <v>1</v>
      </c>
      <c r="P278" s="42">
        <f t="shared" si="81"/>
        <v>1</v>
      </c>
      <c r="Q278" s="42">
        <v>0</v>
      </c>
      <c r="R278" s="42">
        <v>0</v>
      </c>
      <c r="S278" s="46">
        <v>0</v>
      </c>
      <c r="T278" s="46" t="s">
        <v>991</v>
      </c>
      <c r="U278" s="68" t="s">
        <v>911</v>
      </c>
      <c r="V278" s="68">
        <v>0</v>
      </c>
      <c r="W278" s="70" t="s">
        <v>1059</v>
      </c>
      <c r="AB278" s="71"/>
      <c r="AF278" s="71"/>
      <c r="AI278" s="79"/>
      <c r="AJ278" s="79"/>
      <c r="AK278" s="79"/>
      <c r="AL278" s="79"/>
      <c r="AT278" s="42"/>
    </row>
    <row r="279" hidden="1" spans="1:46">
      <c r="A279" s="69" t="str">
        <f t="shared" si="68"/>
        <v>1190</v>
      </c>
      <c r="B279" s="50" t="str">
        <f t="shared" si="83"/>
        <v>track_1190</v>
      </c>
      <c r="C279" s="46">
        <f t="shared" si="69"/>
        <v>26</v>
      </c>
      <c r="D279" s="46">
        <f t="shared" si="70"/>
        <v>0</v>
      </c>
      <c r="E279" s="46">
        <f t="shared" si="71"/>
        <v>1</v>
      </c>
      <c r="F279" s="46">
        <f t="shared" si="72"/>
        <v>2</v>
      </c>
      <c r="G279" s="46">
        <f t="shared" si="73"/>
        <v>2</v>
      </c>
      <c r="H279" s="46">
        <f t="shared" si="74"/>
        <v>1</v>
      </c>
      <c r="I279" s="46">
        <f t="shared" si="75"/>
        <v>4</v>
      </c>
      <c r="J279" s="42">
        <f t="shared" si="76"/>
        <v>1</v>
      </c>
      <c r="K279" s="42">
        <f t="shared" si="77"/>
        <v>1</v>
      </c>
      <c r="L279" s="42">
        <f t="shared" si="82"/>
        <v>1</v>
      </c>
      <c r="M279" s="42">
        <f t="shared" si="78"/>
        <v>1</v>
      </c>
      <c r="N279" s="42">
        <f t="shared" si="79"/>
        <v>1</v>
      </c>
      <c r="O279" s="42">
        <f t="shared" si="80"/>
        <v>1</v>
      </c>
      <c r="P279" s="42">
        <f t="shared" si="81"/>
        <v>1</v>
      </c>
      <c r="Q279" s="42">
        <v>0</v>
      </c>
      <c r="R279" s="42">
        <v>0</v>
      </c>
      <c r="S279" s="46">
        <v>0</v>
      </c>
      <c r="T279" s="42" t="s">
        <v>970</v>
      </c>
      <c r="U279" s="68" t="s">
        <v>971</v>
      </c>
      <c r="V279" s="68">
        <v>0</v>
      </c>
      <c r="W279" s="70" t="s">
        <v>1060</v>
      </c>
      <c r="AB279" s="71"/>
      <c r="AF279" s="71"/>
      <c r="AI279" s="79"/>
      <c r="AJ279" s="79"/>
      <c r="AK279" s="79"/>
      <c r="AL279" s="79"/>
      <c r="AT279" s="42"/>
    </row>
    <row r="280" hidden="1" spans="1:46">
      <c r="A280" s="69" t="str">
        <f t="shared" si="68"/>
        <v>1191</v>
      </c>
      <c r="B280" s="50" t="str">
        <f t="shared" si="83"/>
        <v>track_1191</v>
      </c>
      <c r="C280" s="46">
        <f t="shared" si="69"/>
        <v>26</v>
      </c>
      <c r="D280" s="46">
        <f t="shared" si="70"/>
        <v>0</v>
      </c>
      <c r="E280" s="46">
        <f t="shared" si="71"/>
        <v>1</v>
      </c>
      <c r="F280" s="46">
        <f t="shared" si="72"/>
        <v>4</v>
      </c>
      <c r="G280" s="46">
        <f t="shared" si="73"/>
        <v>1</v>
      </c>
      <c r="H280" s="46">
        <f t="shared" si="74"/>
        <v>2</v>
      </c>
      <c r="I280" s="46">
        <f t="shared" si="75"/>
        <v>4</v>
      </c>
      <c r="J280" s="42">
        <f t="shared" si="76"/>
        <v>1</v>
      </c>
      <c r="K280" s="42">
        <f t="shared" si="77"/>
        <v>1</v>
      </c>
      <c r="L280" s="42">
        <f t="shared" si="82"/>
        <v>1</v>
      </c>
      <c r="M280" s="42">
        <f t="shared" si="78"/>
        <v>1</v>
      </c>
      <c r="N280" s="42">
        <f t="shared" si="79"/>
        <v>1</v>
      </c>
      <c r="O280" s="42">
        <f t="shared" si="80"/>
        <v>1</v>
      </c>
      <c r="P280" s="42">
        <f t="shared" si="81"/>
        <v>1</v>
      </c>
      <c r="Q280" s="42">
        <v>0</v>
      </c>
      <c r="R280" s="42">
        <v>0</v>
      </c>
      <c r="S280" s="46">
        <v>0</v>
      </c>
      <c r="T280" s="42" t="s">
        <v>970</v>
      </c>
      <c r="U280" s="68" t="s">
        <v>971</v>
      </c>
      <c r="V280" s="68">
        <v>0</v>
      </c>
      <c r="W280" s="70" t="s">
        <v>1061</v>
      </c>
      <c r="AB280" s="71"/>
      <c r="AF280" s="71"/>
      <c r="AI280" s="79"/>
      <c r="AJ280" s="79"/>
      <c r="AK280" s="79"/>
      <c r="AL280" s="79"/>
      <c r="AT280" s="42"/>
    </row>
    <row r="281" hidden="1" spans="1:46">
      <c r="A281" s="69" t="str">
        <f t="shared" si="68"/>
        <v>1192</v>
      </c>
      <c r="B281" s="50" t="str">
        <f t="shared" si="83"/>
        <v>track_1192</v>
      </c>
      <c r="C281" s="46">
        <f t="shared" si="69"/>
        <v>26</v>
      </c>
      <c r="D281" s="46">
        <f t="shared" si="70"/>
        <v>0</v>
      </c>
      <c r="E281" s="46">
        <f t="shared" si="71"/>
        <v>2</v>
      </c>
      <c r="F281" s="46">
        <f t="shared" si="72"/>
        <v>3</v>
      </c>
      <c r="G281" s="46">
        <f t="shared" si="73"/>
        <v>2</v>
      </c>
      <c r="H281" s="46">
        <f t="shared" si="74"/>
        <v>3</v>
      </c>
      <c r="I281" s="46">
        <f t="shared" si="75"/>
        <v>4</v>
      </c>
      <c r="J281" s="42">
        <f t="shared" si="76"/>
        <v>1</v>
      </c>
      <c r="K281" s="42">
        <f t="shared" si="77"/>
        <v>1</v>
      </c>
      <c r="L281" s="42">
        <f t="shared" si="82"/>
        <v>1</v>
      </c>
      <c r="M281" s="42">
        <f t="shared" si="78"/>
        <v>1</v>
      </c>
      <c r="N281" s="42">
        <f t="shared" si="79"/>
        <v>1</v>
      </c>
      <c r="O281" s="42">
        <f t="shared" si="80"/>
        <v>1</v>
      </c>
      <c r="P281" s="42">
        <f t="shared" si="81"/>
        <v>1</v>
      </c>
      <c r="Q281" s="42">
        <v>0</v>
      </c>
      <c r="R281" s="42">
        <v>0</v>
      </c>
      <c r="S281" s="46">
        <v>0</v>
      </c>
      <c r="T281" s="42" t="s">
        <v>970</v>
      </c>
      <c r="U281" s="68" t="s">
        <v>971</v>
      </c>
      <c r="V281" s="68">
        <v>0</v>
      </c>
      <c r="W281" s="70" t="s">
        <v>1062</v>
      </c>
      <c r="AB281" s="71"/>
      <c r="AF281" s="71"/>
      <c r="AI281" s="79"/>
      <c r="AJ281" s="79"/>
      <c r="AK281" s="79"/>
      <c r="AL281" s="79"/>
      <c r="AT281" s="42"/>
    </row>
    <row r="282" hidden="1" spans="1:46">
      <c r="A282" s="69" t="str">
        <f t="shared" si="68"/>
        <v>1193</v>
      </c>
      <c r="B282" s="50" t="str">
        <f t="shared" si="83"/>
        <v>track_1193</v>
      </c>
      <c r="C282" s="46">
        <f t="shared" si="69"/>
        <v>26</v>
      </c>
      <c r="D282" s="46">
        <f t="shared" si="70"/>
        <v>0</v>
      </c>
      <c r="E282" s="46">
        <f t="shared" si="71"/>
        <v>2</v>
      </c>
      <c r="F282" s="46">
        <f t="shared" si="72"/>
        <v>4</v>
      </c>
      <c r="G282" s="46">
        <f t="shared" si="73"/>
        <v>2</v>
      </c>
      <c r="H282" s="46">
        <f t="shared" si="74"/>
        <v>4</v>
      </c>
      <c r="I282" s="46">
        <f t="shared" si="75"/>
        <v>4</v>
      </c>
      <c r="J282" s="42">
        <f t="shared" si="76"/>
        <v>1</v>
      </c>
      <c r="K282" s="42">
        <f t="shared" si="77"/>
        <v>1</v>
      </c>
      <c r="L282" s="42">
        <f t="shared" si="82"/>
        <v>1</v>
      </c>
      <c r="M282" s="42">
        <f t="shared" si="78"/>
        <v>1</v>
      </c>
      <c r="N282" s="42">
        <f t="shared" si="79"/>
        <v>1</v>
      </c>
      <c r="O282" s="42">
        <f t="shared" si="80"/>
        <v>1</v>
      </c>
      <c r="P282" s="42">
        <f t="shared" si="81"/>
        <v>1</v>
      </c>
      <c r="Q282" s="42">
        <v>0</v>
      </c>
      <c r="R282" s="42">
        <v>0</v>
      </c>
      <c r="S282" s="46">
        <v>0</v>
      </c>
      <c r="T282" s="42" t="s">
        <v>970</v>
      </c>
      <c r="U282" s="68" t="s">
        <v>971</v>
      </c>
      <c r="V282" s="68">
        <v>0</v>
      </c>
      <c r="W282" s="70" t="s">
        <v>1063</v>
      </c>
      <c r="AB282" s="71"/>
      <c r="AF282" s="71"/>
      <c r="AI282" s="79"/>
      <c r="AJ282" s="79"/>
      <c r="AK282" s="79"/>
      <c r="AL282" s="79"/>
      <c r="AT282" s="42"/>
    </row>
    <row r="283" hidden="1" spans="1:46">
      <c r="A283" s="69" t="str">
        <f t="shared" si="68"/>
        <v>1194</v>
      </c>
      <c r="B283" s="50" t="str">
        <f t="shared" si="83"/>
        <v>track_1194</v>
      </c>
      <c r="C283" s="46">
        <f t="shared" si="69"/>
        <v>26</v>
      </c>
      <c r="D283" s="46">
        <f t="shared" si="70"/>
        <v>0</v>
      </c>
      <c r="E283" s="46">
        <f t="shared" si="71"/>
        <v>3</v>
      </c>
      <c r="F283" s="46">
        <f t="shared" si="72"/>
        <v>1</v>
      </c>
      <c r="G283" s="46">
        <f t="shared" si="73"/>
        <v>1</v>
      </c>
      <c r="H283" s="46">
        <f t="shared" si="74"/>
        <v>5</v>
      </c>
      <c r="I283" s="46">
        <f t="shared" si="75"/>
        <v>4</v>
      </c>
      <c r="J283" s="42">
        <f t="shared" si="76"/>
        <v>1</v>
      </c>
      <c r="K283" s="42">
        <f t="shared" si="77"/>
        <v>1</v>
      </c>
      <c r="L283" s="42">
        <f t="shared" si="82"/>
        <v>1</v>
      </c>
      <c r="M283" s="42">
        <f t="shared" si="78"/>
        <v>1</v>
      </c>
      <c r="N283" s="42">
        <f t="shared" si="79"/>
        <v>1</v>
      </c>
      <c r="O283" s="42">
        <f t="shared" si="80"/>
        <v>1</v>
      </c>
      <c r="P283" s="42">
        <f t="shared" si="81"/>
        <v>1</v>
      </c>
      <c r="Q283" s="42">
        <v>0</v>
      </c>
      <c r="R283" s="42">
        <v>0</v>
      </c>
      <c r="S283" s="46">
        <v>0</v>
      </c>
      <c r="T283" s="42" t="s">
        <v>970</v>
      </c>
      <c r="U283" s="68" t="s">
        <v>971</v>
      </c>
      <c r="V283" s="68">
        <v>0</v>
      </c>
      <c r="W283" s="70" t="s">
        <v>1064</v>
      </c>
      <c r="AB283" s="71"/>
      <c r="AF283" s="71"/>
      <c r="AI283" s="79"/>
      <c r="AJ283" s="79"/>
      <c r="AK283" s="79"/>
      <c r="AL283" s="79"/>
      <c r="AT283" s="42"/>
    </row>
    <row r="284" hidden="1" spans="1:46">
      <c r="A284" s="69" t="str">
        <f t="shared" si="68"/>
        <v>1195</v>
      </c>
      <c r="B284" s="50" t="str">
        <f t="shared" si="83"/>
        <v>track_1195</v>
      </c>
      <c r="C284" s="46">
        <f t="shared" si="69"/>
        <v>26</v>
      </c>
      <c r="D284" s="46">
        <f t="shared" si="70"/>
        <v>0</v>
      </c>
      <c r="E284" s="46">
        <f t="shared" si="71"/>
        <v>3</v>
      </c>
      <c r="F284" s="46">
        <f t="shared" si="72"/>
        <v>4</v>
      </c>
      <c r="G284" s="46">
        <f t="shared" si="73"/>
        <v>2</v>
      </c>
      <c r="H284" s="46">
        <f t="shared" si="74"/>
        <v>6</v>
      </c>
      <c r="I284" s="46">
        <f t="shared" si="75"/>
        <v>4</v>
      </c>
      <c r="J284" s="42">
        <f t="shared" si="76"/>
        <v>1</v>
      </c>
      <c r="K284" s="42">
        <f t="shared" si="77"/>
        <v>1</v>
      </c>
      <c r="L284" s="42">
        <f t="shared" si="82"/>
        <v>1</v>
      </c>
      <c r="M284" s="42">
        <f t="shared" si="78"/>
        <v>1</v>
      </c>
      <c r="N284" s="42">
        <f t="shared" si="79"/>
        <v>1</v>
      </c>
      <c r="O284" s="42">
        <f t="shared" si="80"/>
        <v>1</v>
      </c>
      <c r="P284" s="42">
        <f t="shared" si="81"/>
        <v>1</v>
      </c>
      <c r="Q284" s="42">
        <v>0</v>
      </c>
      <c r="R284" s="42">
        <v>0</v>
      </c>
      <c r="S284" s="46">
        <v>0</v>
      </c>
      <c r="T284" s="42" t="s">
        <v>970</v>
      </c>
      <c r="U284" s="68" t="s">
        <v>971</v>
      </c>
      <c r="V284" s="68">
        <v>0</v>
      </c>
      <c r="W284" s="70" t="s">
        <v>1065</v>
      </c>
      <c r="AB284" s="71"/>
      <c r="AF284" s="71"/>
      <c r="AI284" s="79"/>
      <c r="AJ284" s="79"/>
      <c r="AK284" s="79"/>
      <c r="AL284" s="79"/>
      <c r="AT284" s="42"/>
    </row>
    <row r="285" hidden="1" spans="1:46">
      <c r="A285" s="69" t="str">
        <f t="shared" si="68"/>
        <v>1196</v>
      </c>
      <c r="B285" s="50" t="str">
        <f t="shared" si="83"/>
        <v>track_1196</v>
      </c>
      <c r="C285" s="46">
        <f t="shared" si="69"/>
        <v>26</v>
      </c>
      <c r="D285" s="46">
        <f t="shared" si="70"/>
        <v>0</v>
      </c>
      <c r="E285" s="46">
        <f t="shared" si="71"/>
        <v>4</v>
      </c>
      <c r="F285" s="46">
        <f t="shared" si="72"/>
        <v>2</v>
      </c>
      <c r="G285" s="46">
        <f t="shared" si="73"/>
        <v>2</v>
      </c>
      <c r="H285" s="46">
        <f t="shared" si="74"/>
        <v>7</v>
      </c>
      <c r="I285" s="46">
        <f t="shared" si="75"/>
        <v>4</v>
      </c>
      <c r="J285" s="42">
        <f t="shared" si="76"/>
        <v>1</v>
      </c>
      <c r="K285" s="42">
        <f t="shared" si="77"/>
        <v>1</v>
      </c>
      <c r="L285" s="42">
        <f t="shared" si="82"/>
        <v>1</v>
      </c>
      <c r="M285" s="42">
        <f t="shared" si="78"/>
        <v>1</v>
      </c>
      <c r="N285" s="42">
        <f t="shared" si="79"/>
        <v>1</v>
      </c>
      <c r="O285" s="42">
        <f t="shared" si="80"/>
        <v>1</v>
      </c>
      <c r="P285" s="42">
        <f t="shared" si="81"/>
        <v>1</v>
      </c>
      <c r="Q285" s="42">
        <v>0</v>
      </c>
      <c r="R285" s="42">
        <v>0</v>
      </c>
      <c r="S285" s="46">
        <v>0</v>
      </c>
      <c r="T285" s="42" t="s">
        <v>970</v>
      </c>
      <c r="U285" s="68" t="s">
        <v>971</v>
      </c>
      <c r="V285" s="68">
        <v>0</v>
      </c>
      <c r="W285" s="70" t="s">
        <v>1066</v>
      </c>
      <c r="AB285" s="71"/>
      <c r="AF285" s="71"/>
      <c r="AI285" s="79"/>
      <c r="AJ285" s="79"/>
      <c r="AK285" s="79"/>
      <c r="AL285" s="79"/>
      <c r="AT285" s="42"/>
    </row>
    <row r="286" hidden="1" spans="1:46">
      <c r="A286" s="69" t="str">
        <f t="shared" si="68"/>
        <v>1197</v>
      </c>
      <c r="B286" s="50" t="str">
        <f t="shared" si="83"/>
        <v>track_1197</v>
      </c>
      <c r="C286" s="46">
        <f t="shared" si="69"/>
        <v>26</v>
      </c>
      <c r="D286" s="46">
        <f t="shared" si="70"/>
        <v>0</v>
      </c>
      <c r="E286" s="46">
        <f t="shared" si="71"/>
        <v>4</v>
      </c>
      <c r="F286" s="46">
        <f t="shared" si="72"/>
        <v>3</v>
      </c>
      <c r="G286" s="46">
        <f t="shared" si="73"/>
        <v>1</v>
      </c>
      <c r="H286" s="46">
        <f t="shared" si="74"/>
        <v>8</v>
      </c>
      <c r="I286" s="46">
        <f t="shared" si="75"/>
        <v>4</v>
      </c>
      <c r="J286" s="42">
        <f t="shared" si="76"/>
        <v>1</v>
      </c>
      <c r="K286" s="42">
        <f t="shared" si="77"/>
        <v>1</v>
      </c>
      <c r="L286" s="42">
        <f t="shared" si="82"/>
        <v>1</v>
      </c>
      <c r="M286" s="42">
        <f t="shared" si="78"/>
        <v>1</v>
      </c>
      <c r="N286" s="42">
        <f t="shared" si="79"/>
        <v>1</v>
      </c>
      <c r="O286" s="42">
        <f t="shared" si="80"/>
        <v>1</v>
      </c>
      <c r="P286" s="42">
        <f t="shared" si="81"/>
        <v>1</v>
      </c>
      <c r="Q286" s="42">
        <v>0</v>
      </c>
      <c r="R286" s="42">
        <v>0</v>
      </c>
      <c r="S286" s="46">
        <v>0</v>
      </c>
      <c r="T286" s="42" t="s">
        <v>970</v>
      </c>
      <c r="U286" s="68" t="s">
        <v>971</v>
      </c>
      <c r="V286" s="68">
        <v>0</v>
      </c>
      <c r="W286" s="70" t="s">
        <v>1067</v>
      </c>
      <c r="AB286" s="71"/>
      <c r="AF286" s="71"/>
      <c r="AI286" s="79"/>
      <c r="AJ286" s="79"/>
      <c r="AK286" s="79"/>
      <c r="AL286" s="79"/>
      <c r="AT286" s="42"/>
    </row>
    <row r="287" hidden="1" spans="1:46">
      <c r="A287" s="69" t="str">
        <f t="shared" si="68"/>
        <v>1198</v>
      </c>
      <c r="B287" s="50" t="str">
        <f t="shared" si="83"/>
        <v>track_1198</v>
      </c>
      <c r="C287" s="46">
        <f t="shared" si="69"/>
        <v>27</v>
      </c>
      <c r="D287" s="46">
        <f t="shared" si="70"/>
        <v>0</v>
      </c>
      <c r="E287" s="46">
        <f t="shared" si="71"/>
        <v>1</v>
      </c>
      <c r="F287" s="46">
        <f t="shared" si="72"/>
        <v>1</v>
      </c>
      <c r="G287" s="46">
        <f t="shared" si="73"/>
        <v>1</v>
      </c>
      <c r="H287" s="46">
        <f t="shared" si="74"/>
        <v>1</v>
      </c>
      <c r="I287" s="46">
        <f t="shared" si="75"/>
        <v>4</v>
      </c>
      <c r="J287" s="42">
        <f t="shared" si="76"/>
        <v>0</v>
      </c>
      <c r="K287" s="42">
        <f t="shared" si="77"/>
        <v>0</v>
      </c>
      <c r="L287" s="42">
        <f t="shared" si="82"/>
        <v>1</v>
      </c>
      <c r="M287" s="42">
        <f t="shared" si="78"/>
        <v>1</v>
      </c>
      <c r="N287" s="42">
        <f t="shared" si="79"/>
        <v>1</v>
      </c>
      <c r="O287" s="42">
        <f t="shared" si="80"/>
        <v>1</v>
      </c>
      <c r="P287" s="42">
        <f t="shared" si="81"/>
        <v>1</v>
      </c>
      <c r="Q287" s="42">
        <v>0</v>
      </c>
      <c r="R287" s="42">
        <v>0</v>
      </c>
      <c r="S287" s="46">
        <v>0</v>
      </c>
      <c r="T287" s="46">
        <v>0</v>
      </c>
      <c r="U287" s="68" t="s">
        <v>295</v>
      </c>
      <c r="V287" s="68">
        <v>0</v>
      </c>
      <c r="W287" s="70" t="s">
        <v>1068</v>
      </c>
      <c r="AB287" s="71"/>
      <c r="AF287" s="71"/>
      <c r="AI287" s="79"/>
      <c r="AJ287" s="79"/>
      <c r="AK287" s="79"/>
      <c r="AL287" s="79"/>
      <c r="AT287" s="42"/>
    </row>
    <row r="288" hidden="1" spans="1:46">
      <c r="A288" s="69" t="str">
        <f t="shared" si="68"/>
        <v>1199</v>
      </c>
      <c r="B288" s="50" t="str">
        <f t="shared" si="83"/>
        <v>track_1199</v>
      </c>
      <c r="C288" s="46">
        <f t="shared" si="69"/>
        <v>27</v>
      </c>
      <c r="D288" s="46">
        <f t="shared" si="70"/>
        <v>0</v>
      </c>
      <c r="E288" s="46">
        <f t="shared" si="71"/>
        <v>1</v>
      </c>
      <c r="F288" s="46">
        <f t="shared" si="72"/>
        <v>3</v>
      </c>
      <c r="G288" s="46">
        <f t="shared" si="73"/>
        <v>1</v>
      </c>
      <c r="H288" s="46">
        <f t="shared" si="74"/>
        <v>2</v>
      </c>
      <c r="I288" s="46">
        <f t="shared" si="75"/>
        <v>4</v>
      </c>
      <c r="J288" s="42">
        <f t="shared" si="76"/>
        <v>0</v>
      </c>
      <c r="K288" s="42">
        <f t="shared" si="77"/>
        <v>0</v>
      </c>
      <c r="L288" s="42">
        <f t="shared" si="82"/>
        <v>1</v>
      </c>
      <c r="M288" s="42">
        <f t="shared" si="78"/>
        <v>1</v>
      </c>
      <c r="N288" s="42">
        <f t="shared" si="79"/>
        <v>1</v>
      </c>
      <c r="O288" s="42">
        <f t="shared" si="80"/>
        <v>1</v>
      </c>
      <c r="P288" s="42">
        <f t="shared" si="81"/>
        <v>1</v>
      </c>
      <c r="Q288" s="42">
        <v>0</v>
      </c>
      <c r="R288" s="42">
        <v>0</v>
      </c>
      <c r="S288" s="46">
        <v>0</v>
      </c>
      <c r="T288" s="46">
        <v>0</v>
      </c>
      <c r="U288" s="68" t="s">
        <v>295</v>
      </c>
      <c r="V288" s="68">
        <v>0</v>
      </c>
      <c r="W288" s="70" t="s">
        <v>1069</v>
      </c>
      <c r="AB288" s="71"/>
      <c r="AF288" s="71"/>
      <c r="AI288" s="79"/>
      <c r="AJ288" s="79"/>
      <c r="AK288" s="79"/>
      <c r="AL288" s="79"/>
      <c r="AT288" s="42"/>
    </row>
    <row r="289" hidden="1" spans="1:46">
      <c r="A289" s="69" t="str">
        <f t="shared" si="68"/>
        <v>1200</v>
      </c>
      <c r="B289" s="50" t="str">
        <f t="shared" si="83"/>
        <v>track_1200</v>
      </c>
      <c r="C289" s="46">
        <f t="shared" si="69"/>
        <v>27</v>
      </c>
      <c r="D289" s="46">
        <f t="shared" si="70"/>
        <v>0</v>
      </c>
      <c r="E289" s="46">
        <f t="shared" si="71"/>
        <v>2</v>
      </c>
      <c r="F289" s="46">
        <f t="shared" si="72"/>
        <v>1</v>
      </c>
      <c r="G289" s="46">
        <f t="shared" si="73"/>
        <v>1</v>
      </c>
      <c r="H289" s="46">
        <f t="shared" si="74"/>
        <v>3</v>
      </c>
      <c r="I289" s="46">
        <f t="shared" si="75"/>
        <v>4</v>
      </c>
      <c r="J289" s="42">
        <f t="shared" si="76"/>
        <v>0</v>
      </c>
      <c r="K289" s="42">
        <f t="shared" si="77"/>
        <v>0</v>
      </c>
      <c r="L289" s="42">
        <f t="shared" si="82"/>
        <v>1</v>
      </c>
      <c r="M289" s="42">
        <f t="shared" si="78"/>
        <v>1</v>
      </c>
      <c r="N289" s="42">
        <f t="shared" si="79"/>
        <v>1</v>
      </c>
      <c r="O289" s="42">
        <f t="shared" si="80"/>
        <v>1</v>
      </c>
      <c r="P289" s="42">
        <f t="shared" si="81"/>
        <v>1</v>
      </c>
      <c r="Q289" s="42">
        <v>0</v>
      </c>
      <c r="R289" s="42">
        <v>0</v>
      </c>
      <c r="S289" s="46">
        <v>0</v>
      </c>
      <c r="T289" s="46">
        <v>0</v>
      </c>
      <c r="U289" s="68" t="s">
        <v>295</v>
      </c>
      <c r="V289" s="68">
        <v>0</v>
      </c>
      <c r="W289" s="70" t="s">
        <v>1070</v>
      </c>
      <c r="AB289" s="71"/>
      <c r="AF289" s="71"/>
      <c r="AI289" s="79"/>
      <c r="AJ289" s="79"/>
      <c r="AK289" s="79"/>
      <c r="AL289" s="79"/>
      <c r="AT289" s="42"/>
    </row>
    <row r="290" hidden="1" spans="1:46">
      <c r="A290" s="69" t="str">
        <f t="shared" si="68"/>
        <v>1201</v>
      </c>
      <c r="B290" s="50" t="str">
        <f t="shared" si="83"/>
        <v>track_1201</v>
      </c>
      <c r="C290" s="46">
        <f t="shared" si="69"/>
        <v>27</v>
      </c>
      <c r="D290" s="46">
        <f t="shared" si="70"/>
        <v>0</v>
      </c>
      <c r="E290" s="46">
        <f t="shared" si="71"/>
        <v>2</v>
      </c>
      <c r="F290" s="46">
        <f t="shared" si="72"/>
        <v>4</v>
      </c>
      <c r="G290" s="46">
        <f t="shared" si="73"/>
        <v>1</v>
      </c>
      <c r="H290" s="46">
        <f t="shared" si="74"/>
        <v>4</v>
      </c>
      <c r="I290" s="46">
        <f t="shared" si="75"/>
        <v>4</v>
      </c>
      <c r="J290" s="42">
        <f t="shared" si="76"/>
        <v>0</v>
      </c>
      <c r="K290" s="42">
        <f t="shared" si="77"/>
        <v>0</v>
      </c>
      <c r="L290" s="42">
        <f t="shared" si="82"/>
        <v>1</v>
      </c>
      <c r="M290" s="42">
        <f t="shared" si="78"/>
        <v>1</v>
      </c>
      <c r="N290" s="42">
        <f t="shared" si="79"/>
        <v>1</v>
      </c>
      <c r="O290" s="42">
        <f t="shared" si="80"/>
        <v>1</v>
      </c>
      <c r="P290" s="42">
        <f t="shared" si="81"/>
        <v>1</v>
      </c>
      <c r="Q290" s="42">
        <v>0</v>
      </c>
      <c r="R290" s="42">
        <v>0</v>
      </c>
      <c r="S290" s="46">
        <v>0</v>
      </c>
      <c r="T290" s="46">
        <v>0</v>
      </c>
      <c r="U290" s="68" t="s">
        <v>295</v>
      </c>
      <c r="V290" s="68">
        <v>0</v>
      </c>
      <c r="W290" s="70" t="s">
        <v>1071</v>
      </c>
      <c r="AB290" s="71"/>
      <c r="AF290" s="71"/>
      <c r="AI290" s="79"/>
      <c r="AJ290" s="79"/>
      <c r="AK290" s="79"/>
      <c r="AL290" s="79"/>
      <c r="AT290" s="42"/>
    </row>
    <row r="291" hidden="1" spans="1:46">
      <c r="A291" s="69" t="str">
        <f t="shared" si="68"/>
        <v>1202</v>
      </c>
      <c r="B291" s="50" t="str">
        <f t="shared" si="83"/>
        <v>track_1202</v>
      </c>
      <c r="C291" s="46">
        <f t="shared" si="69"/>
        <v>27</v>
      </c>
      <c r="D291" s="46">
        <f t="shared" si="70"/>
        <v>0</v>
      </c>
      <c r="E291" s="46">
        <f t="shared" si="71"/>
        <v>3</v>
      </c>
      <c r="F291" s="46">
        <f t="shared" si="72"/>
        <v>2</v>
      </c>
      <c r="G291" s="46">
        <f t="shared" si="73"/>
        <v>1</v>
      </c>
      <c r="H291" s="46">
        <f t="shared" si="74"/>
        <v>5</v>
      </c>
      <c r="I291" s="46">
        <f t="shared" si="75"/>
        <v>4</v>
      </c>
      <c r="J291" s="42">
        <f t="shared" si="76"/>
        <v>0</v>
      </c>
      <c r="K291" s="42">
        <f t="shared" si="77"/>
        <v>0</v>
      </c>
      <c r="L291" s="42">
        <f t="shared" si="82"/>
        <v>1</v>
      </c>
      <c r="M291" s="42">
        <f t="shared" si="78"/>
        <v>1</v>
      </c>
      <c r="N291" s="42">
        <f t="shared" si="79"/>
        <v>1</v>
      </c>
      <c r="O291" s="42">
        <f t="shared" si="80"/>
        <v>1</v>
      </c>
      <c r="P291" s="42">
        <f t="shared" si="81"/>
        <v>1</v>
      </c>
      <c r="Q291" s="42">
        <v>0</v>
      </c>
      <c r="R291" s="42">
        <v>0</v>
      </c>
      <c r="S291" s="46">
        <v>0</v>
      </c>
      <c r="T291" s="46">
        <v>0</v>
      </c>
      <c r="U291" s="68" t="s">
        <v>295</v>
      </c>
      <c r="V291" s="68">
        <v>0</v>
      </c>
      <c r="W291" s="70" t="s">
        <v>1072</v>
      </c>
      <c r="AB291" s="71"/>
      <c r="AF291" s="71"/>
      <c r="AI291" s="79"/>
      <c r="AJ291" s="79"/>
      <c r="AK291" s="79"/>
      <c r="AL291" s="79"/>
      <c r="AT291" s="42"/>
    </row>
    <row r="292" hidden="1" spans="1:46">
      <c r="A292" s="69" t="str">
        <f t="shared" si="68"/>
        <v>1203</v>
      </c>
      <c r="B292" s="50" t="str">
        <f t="shared" si="83"/>
        <v>track_1203</v>
      </c>
      <c r="C292" s="46">
        <f t="shared" si="69"/>
        <v>27</v>
      </c>
      <c r="D292" s="46">
        <f t="shared" si="70"/>
        <v>0</v>
      </c>
      <c r="E292" s="46">
        <f t="shared" si="71"/>
        <v>3</v>
      </c>
      <c r="F292" s="46">
        <f t="shared" si="72"/>
        <v>4</v>
      </c>
      <c r="G292" s="46">
        <f t="shared" si="73"/>
        <v>1</v>
      </c>
      <c r="H292" s="46">
        <f t="shared" si="74"/>
        <v>6</v>
      </c>
      <c r="I292" s="46">
        <f t="shared" si="75"/>
        <v>4</v>
      </c>
      <c r="J292" s="42">
        <f t="shared" si="76"/>
        <v>0</v>
      </c>
      <c r="K292" s="42">
        <f t="shared" si="77"/>
        <v>0</v>
      </c>
      <c r="L292" s="42">
        <f t="shared" si="82"/>
        <v>1</v>
      </c>
      <c r="M292" s="42">
        <f t="shared" si="78"/>
        <v>1</v>
      </c>
      <c r="N292" s="42">
        <f t="shared" si="79"/>
        <v>1</v>
      </c>
      <c r="O292" s="42">
        <f t="shared" si="80"/>
        <v>1</v>
      </c>
      <c r="P292" s="42">
        <f t="shared" si="81"/>
        <v>1</v>
      </c>
      <c r="Q292" s="42">
        <v>0</v>
      </c>
      <c r="R292" s="42">
        <v>0</v>
      </c>
      <c r="S292" s="46">
        <v>0</v>
      </c>
      <c r="T292" s="46">
        <v>0</v>
      </c>
      <c r="U292" s="68" t="s">
        <v>295</v>
      </c>
      <c r="V292" s="68">
        <v>0</v>
      </c>
      <c r="W292" s="70" t="s">
        <v>1073</v>
      </c>
      <c r="AB292" s="71"/>
      <c r="AF292" s="71"/>
      <c r="AI292" s="79"/>
      <c r="AJ292" s="79"/>
      <c r="AK292" s="79"/>
      <c r="AL292" s="79"/>
      <c r="AT292" s="42"/>
    </row>
    <row r="293" hidden="1" spans="1:46">
      <c r="A293" s="69" t="str">
        <f t="shared" si="68"/>
        <v>1204</v>
      </c>
      <c r="B293" s="50" t="str">
        <f t="shared" si="83"/>
        <v>track_1204</v>
      </c>
      <c r="C293" s="46">
        <f t="shared" si="69"/>
        <v>27</v>
      </c>
      <c r="D293" s="46">
        <f t="shared" si="70"/>
        <v>0</v>
      </c>
      <c r="E293" s="46">
        <f t="shared" si="71"/>
        <v>4</v>
      </c>
      <c r="F293" s="46">
        <f t="shared" si="72"/>
        <v>1</v>
      </c>
      <c r="G293" s="46">
        <f t="shared" si="73"/>
        <v>1</v>
      </c>
      <c r="H293" s="46">
        <f t="shared" si="74"/>
        <v>7</v>
      </c>
      <c r="I293" s="46">
        <f t="shared" si="75"/>
        <v>4</v>
      </c>
      <c r="J293" s="42">
        <f t="shared" si="76"/>
        <v>0</v>
      </c>
      <c r="K293" s="42">
        <f t="shared" si="77"/>
        <v>0</v>
      </c>
      <c r="L293" s="42">
        <f t="shared" si="82"/>
        <v>1</v>
      </c>
      <c r="M293" s="42">
        <f t="shared" si="78"/>
        <v>1</v>
      </c>
      <c r="N293" s="42">
        <f t="shared" si="79"/>
        <v>1</v>
      </c>
      <c r="O293" s="42">
        <f t="shared" si="80"/>
        <v>1</v>
      </c>
      <c r="P293" s="42">
        <f t="shared" si="81"/>
        <v>1</v>
      </c>
      <c r="Q293" s="42">
        <v>0</v>
      </c>
      <c r="R293" s="42">
        <v>0</v>
      </c>
      <c r="S293" s="46">
        <v>0</v>
      </c>
      <c r="T293" s="46">
        <v>0</v>
      </c>
      <c r="U293" s="68" t="s">
        <v>295</v>
      </c>
      <c r="V293" s="68">
        <v>0</v>
      </c>
      <c r="W293" s="70" t="s">
        <v>1074</v>
      </c>
      <c r="AB293" s="71"/>
      <c r="AF293" s="71"/>
      <c r="AI293" s="79"/>
      <c r="AJ293" s="79"/>
      <c r="AK293" s="79"/>
      <c r="AL293" s="79"/>
      <c r="AT293" s="42"/>
    </row>
    <row r="294" hidden="1" spans="1:46">
      <c r="A294" s="69" t="str">
        <f t="shared" ref="A294:A357" si="84">RIGHT(W294,4)</f>
        <v>1205</v>
      </c>
      <c r="B294" s="50" t="str">
        <f t="shared" si="83"/>
        <v>track_1205</v>
      </c>
      <c r="C294" s="46">
        <f t="shared" ref="C294:C357" si="85">INT(RIGHT(LEFT(W294,8),2))</f>
        <v>27</v>
      </c>
      <c r="D294" s="46">
        <f t="shared" ref="D294:D357" si="86">INT(RIGHT(LEFT(W294,10),1))</f>
        <v>0</v>
      </c>
      <c r="E294" s="46">
        <f t="shared" ref="E294:E357" si="87">INT(RIGHT(LEFT(W294,11),1))</f>
        <v>4</v>
      </c>
      <c r="F294" s="46">
        <f t="shared" ref="F294:F357" si="88">INT(RIGHT(LEFT(W294,12),1))</f>
        <v>4</v>
      </c>
      <c r="G294" s="46">
        <f t="shared" ref="G294:G357" si="89">INT(RIGHT(LEFT(W294,13),1))</f>
        <v>1</v>
      </c>
      <c r="H294" s="46">
        <f t="shared" ref="H294:H357" si="90">INT(RIGHT(LEFT(W294,16),2))</f>
        <v>8</v>
      </c>
      <c r="I294" s="46">
        <f t="shared" ref="I294:I357" si="91">VLOOKUP(C294,AI:AK,3,0)</f>
        <v>4</v>
      </c>
      <c r="J294" s="42">
        <f t="shared" ref="J294:J357" si="92">VLOOKUP(C294,AI:AN,6,0)</f>
        <v>0</v>
      </c>
      <c r="K294" s="42">
        <f t="shared" ref="K294:K357" si="93">VLOOKUP(C294,AI:AO,7,0)</f>
        <v>0</v>
      </c>
      <c r="L294" s="42">
        <f t="shared" si="82"/>
        <v>1</v>
      </c>
      <c r="M294" s="42">
        <f t="shared" ref="M294:M357" si="94">VLOOKUP(C294,AI:AQ,9,0)</f>
        <v>1</v>
      </c>
      <c r="N294" s="42">
        <f t="shared" ref="N294:N357" si="95">VLOOKUP(C294,AI:AR,10,0)</f>
        <v>1</v>
      </c>
      <c r="O294" s="42">
        <f t="shared" ref="O294:O357" si="96">VLOOKUP(C294,AI:AS,11,0)</f>
        <v>1</v>
      </c>
      <c r="P294" s="42">
        <f t="shared" ref="P294:P357" si="97">VLOOKUP(C294,AI:AT,12,0)</f>
        <v>1</v>
      </c>
      <c r="Q294" s="42">
        <v>0</v>
      </c>
      <c r="R294" s="42">
        <v>0</v>
      </c>
      <c r="S294" s="46">
        <v>0</v>
      </c>
      <c r="T294" s="46">
        <v>0</v>
      </c>
      <c r="U294" s="68" t="s">
        <v>295</v>
      </c>
      <c r="V294" s="68">
        <v>0</v>
      </c>
      <c r="W294" s="70" t="s">
        <v>1075</v>
      </c>
      <c r="AB294" s="71"/>
      <c r="AF294" s="71"/>
      <c r="AI294" s="79"/>
      <c r="AJ294" s="79"/>
      <c r="AK294" s="79"/>
      <c r="AL294" s="79"/>
      <c r="AT294" s="42"/>
    </row>
    <row r="295" hidden="1" spans="1:46">
      <c r="A295" s="69" t="str">
        <f t="shared" si="84"/>
        <v>1206</v>
      </c>
      <c r="B295" s="50" t="str">
        <f t="shared" si="83"/>
        <v>track_1206</v>
      </c>
      <c r="C295" s="46">
        <f t="shared" si="85"/>
        <v>28</v>
      </c>
      <c r="D295" s="46">
        <f t="shared" si="86"/>
        <v>0</v>
      </c>
      <c r="E295" s="46">
        <f t="shared" si="87"/>
        <v>1</v>
      </c>
      <c r="F295" s="46">
        <f t="shared" si="88"/>
        <v>2</v>
      </c>
      <c r="G295" s="46">
        <f t="shared" si="89"/>
        <v>1</v>
      </c>
      <c r="H295" s="46">
        <f t="shared" si="90"/>
        <v>2</v>
      </c>
      <c r="I295" s="46">
        <f t="shared" si="91"/>
        <v>4</v>
      </c>
      <c r="J295" s="42">
        <f t="shared" si="92"/>
        <v>1</v>
      </c>
      <c r="K295" s="42">
        <f t="shared" si="93"/>
        <v>1</v>
      </c>
      <c r="L295" s="42">
        <f t="shared" ref="L295:L358" si="98">VLOOKUP(C295,AI:AU,8,0)</f>
        <v>1</v>
      </c>
      <c r="M295" s="42">
        <f t="shared" si="94"/>
        <v>1</v>
      </c>
      <c r="N295" s="42">
        <f t="shared" si="95"/>
        <v>1</v>
      </c>
      <c r="O295" s="42">
        <f t="shared" si="96"/>
        <v>1</v>
      </c>
      <c r="P295" s="42">
        <f t="shared" si="97"/>
        <v>1</v>
      </c>
      <c r="Q295" s="42">
        <v>0</v>
      </c>
      <c r="R295" s="42">
        <v>0</v>
      </c>
      <c r="S295" s="46">
        <v>0</v>
      </c>
      <c r="T295" s="46" t="s">
        <v>1076</v>
      </c>
      <c r="U295" s="68" t="s">
        <v>1077</v>
      </c>
      <c r="V295" s="68">
        <v>0</v>
      </c>
      <c r="W295" s="70" t="s">
        <v>1078</v>
      </c>
      <c r="AB295" s="71"/>
      <c r="AF295" s="71"/>
      <c r="AI295" s="79"/>
      <c r="AJ295" s="79"/>
      <c r="AK295" s="79"/>
      <c r="AL295" s="79"/>
      <c r="AT295" s="42"/>
    </row>
    <row r="296" hidden="1" spans="1:46">
      <c r="A296" s="69" t="str">
        <f t="shared" si="84"/>
        <v>1207</v>
      </c>
      <c r="B296" s="50" t="str">
        <f t="shared" si="83"/>
        <v>track_1207</v>
      </c>
      <c r="C296" s="46">
        <f t="shared" si="85"/>
        <v>28</v>
      </c>
      <c r="D296" s="46">
        <f t="shared" si="86"/>
        <v>0</v>
      </c>
      <c r="E296" s="46">
        <f t="shared" si="87"/>
        <v>1</v>
      </c>
      <c r="F296" s="46">
        <f t="shared" si="88"/>
        <v>3</v>
      </c>
      <c r="G296" s="46">
        <f t="shared" si="89"/>
        <v>1</v>
      </c>
      <c r="H296" s="46">
        <f t="shared" si="90"/>
        <v>1</v>
      </c>
      <c r="I296" s="46">
        <f t="shared" si="91"/>
        <v>4</v>
      </c>
      <c r="J296" s="42">
        <f t="shared" si="92"/>
        <v>1</v>
      </c>
      <c r="K296" s="42">
        <f t="shared" si="93"/>
        <v>1</v>
      </c>
      <c r="L296" s="42">
        <f t="shared" si="98"/>
        <v>1</v>
      </c>
      <c r="M296" s="42">
        <f t="shared" si="94"/>
        <v>1</v>
      </c>
      <c r="N296" s="42">
        <f t="shared" si="95"/>
        <v>1</v>
      </c>
      <c r="O296" s="42">
        <f t="shared" si="96"/>
        <v>1</v>
      </c>
      <c r="P296" s="42">
        <f t="shared" si="97"/>
        <v>1</v>
      </c>
      <c r="Q296" s="42">
        <v>0</v>
      </c>
      <c r="R296" s="42">
        <v>0</v>
      </c>
      <c r="S296" s="46">
        <v>0</v>
      </c>
      <c r="T296" s="46" t="s">
        <v>1076</v>
      </c>
      <c r="U296" s="68" t="s">
        <v>1077</v>
      </c>
      <c r="V296" s="68">
        <v>0</v>
      </c>
      <c r="W296" s="70" t="s">
        <v>1079</v>
      </c>
      <c r="AB296" s="71"/>
      <c r="AF296" s="71"/>
      <c r="AI296" s="79"/>
      <c r="AJ296" s="79"/>
      <c r="AK296" s="79"/>
      <c r="AL296" s="79"/>
      <c r="AT296" s="42"/>
    </row>
    <row r="297" hidden="1" spans="1:46">
      <c r="A297" s="69" t="str">
        <f t="shared" si="84"/>
        <v>1208</v>
      </c>
      <c r="B297" s="50" t="str">
        <f t="shared" si="83"/>
        <v>track_1208</v>
      </c>
      <c r="C297" s="46">
        <f t="shared" si="85"/>
        <v>28</v>
      </c>
      <c r="D297" s="46">
        <f t="shared" si="86"/>
        <v>0</v>
      </c>
      <c r="E297" s="46">
        <f t="shared" si="87"/>
        <v>2</v>
      </c>
      <c r="F297" s="46">
        <f t="shared" si="88"/>
        <v>1</v>
      </c>
      <c r="G297" s="46">
        <f t="shared" si="89"/>
        <v>1</v>
      </c>
      <c r="H297" s="46">
        <f t="shared" si="90"/>
        <v>3</v>
      </c>
      <c r="I297" s="46">
        <f t="shared" si="91"/>
        <v>4</v>
      </c>
      <c r="J297" s="42">
        <f t="shared" si="92"/>
        <v>1</v>
      </c>
      <c r="K297" s="42">
        <f t="shared" si="93"/>
        <v>1</v>
      </c>
      <c r="L297" s="42">
        <f t="shared" si="98"/>
        <v>1</v>
      </c>
      <c r="M297" s="42">
        <f t="shared" si="94"/>
        <v>1</v>
      </c>
      <c r="N297" s="42">
        <f t="shared" si="95"/>
        <v>1</v>
      </c>
      <c r="O297" s="42">
        <f t="shared" si="96"/>
        <v>1</v>
      </c>
      <c r="P297" s="42">
        <f t="shared" si="97"/>
        <v>1</v>
      </c>
      <c r="Q297" s="42">
        <v>0</v>
      </c>
      <c r="R297" s="42">
        <v>0</v>
      </c>
      <c r="S297" s="46">
        <v>0</v>
      </c>
      <c r="T297" s="46" t="s">
        <v>1076</v>
      </c>
      <c r="U297" s="68" t="s">
        <v>1077</v>
      </c>
      <c r="V297" s="68">
        <v>0</v>
      </c>
      <c r="W297" s="70" t="s">
        <v>1080</v>
      </c>
      <c r="AB297" s="71"/>
      <c r="AF297" s="71"/>
      <c r="AI297" s="79"/>
      <c r="AJ297" s="79"/>
      <c r="AK297" s="79"/>
      <c r="AL297" s="79"/>
      <c r="AT297" s="42"/>
    </row>
    <row r="298" hidden="1" spans="1:46">
      <c r="A298" s="69" t="str">
        <f t="shared" si="84"/>
        <v>1209</v>
      </c>
      <c r="B298" s="50" t="str">
        <f t="shared" si="83"/>
        <v>track_1209</v>
      </c>
      <c r="C298" s="46">
        <f t="shared" si="85"/>
        <v>28</v>
      </c>
      <c r="D298" s="46">
        <f t="shared" si="86"/>
        <v>0</v>
      </c>
      <c r="E298" s="46">
        <f t="shared" si="87"/>
        <v>2</v>
      </c>
      <c r="F298" s="46">
        <f t="shared" si="88"/>
        <v>4</v>
      </c>
      <c r="G298" s="46">
        <f t="shared" si="89"/>
        <v>1</v>
      </c>
      <c r="H298" s="46">
        <f t="shared" si="90"/>
        <v>4</v>
      </c>
      <c r="I298" s="46">
        <f t="shared" si="91"/>
        <v>4</v>
      </c>
      <c r="J298" s="42">
        <f t="shared" si="92"/>
        <v>1</v>
      </c>
      <c r="K298" s="42">
        <f t="shared" si="93"/>
        <v>1</v>
      </c>
      <c r="L298" s="42">
        <f t="shared" si="98"/>
        <v>1</v>
      </c>
      <c r="M298" s="42">
        <f t="shared" si="94"/>
        <v>1</v>
      </c>
      <c r="N298" s="42">
        <f t="shared" si="95"/>
        <v>1</v>
      </c>
      <c r="O298" s="42">
        <f t="shared" si="96"/>
        <v>1</v>
      </c>
      <c r="P298" s="42">
        <f t="shared" si="97"/>
        <v>1</v>
      </c>
      <c r="Q298" s="42">
        <v>0</v>
      </c>
      <c r="R298" s="42">
        <v>0</v>
      </c>
      <c r="S298" s="46">
        <v>0</v>
      </c>
      <c r="T298" s="46" t="s">
        <v>1076</v>
      </c>
      <c r="U298" s="68" t="s">
        <v>1077</v>
      </c>
      <c r="V298" s="68">
        <v>0</v>
      </c>
      <c r="W298" s="70" t="s">
        <v>1081</v>
      </c>
      <c r="AB298" s="71"/>
      <c r="AF298" s="71"/>
      <c r="AI298" s="79"/>
      <c r="AJ298" s="79"/>
      <c r="AK298" s="79"/>
      <c r="AL298" s="79"/>
      <c r="AT298" s="42"/>
    </row>
    <row r="299" hidden="1" spans="1:46">
      <c r="A299" s="69" t="str">
        <f t="shared" si="84"/>
        <v>1210</v>
      </c>
      <c r="B299" s="50" t="str">
        <f t="shared" si="83"/>
        <v>track_1210</v>
      </c>
      <c r="C299" s="46">
        <f t="shared" si="85"/>
        <v>28</v>
      </c>
      <c r="D299" s="46">
        <f t="shared" si="86"/>
        <v>0</v>
      </c>
      <c r="E299" s="46">
        <f t="shared" si="87"/>
        <v>3</v>
      </c>
      <c r="F299" s="46">
        <f t="shared" si="88"/>
        <v>1</v>
      </c>
      <c r="G299" s="46">
        <f t="shared" si="89"/>
        <v>1</v>
      </c>
      <c r="H299" s="46">
        <f t="shared" si="90"/>
        <v>5</v>
      </c>
      <c r="I299" s="46">
        <f t="shared" si="91"/>
        <v>4</v>
      </c>
      <c r="J299" s="42">
        <f t="shared" si="92"/>
        <v>1</v>
      </c>
      <c r="K299" s="42">
        <f t="shared" si="93"/>
        <v>1</v>
      </c>
      <c r="L299" s="42">
        <f t="shared" si="98"/>
        <v>1</v>
      </c>
      <c r="M299" s="42">
        <f t="shared" si="94"/>
        <v>1</v>
      </c>
      <c r="N299" s="42">
        <f t="shared" si="95"/>
        <v>1</v>
      </c>
      <c r="O299" s="42">
        <f t="shared" si="96"/>
        <v>1</v>
      </c>
      <c r="P299" s="42">
        <f t="shared" si="97"/>
        <v>1</v>
      </c>
      <c r="Q299" s="42">
        <v>0</v>
      </c>
      <c r="R299" s="42">
        <v>0</v>
      </c>
      <c r="S299" s="46">
        <v>0</v>
      </c>
      <c r="T299" s="46" t="s">
        <v>1076</v>
      </c>
      <c r="U299" s="68" t="s">
        <v>1077</v>
      </c>
      <c r="V299" s="68">
        <v>0</v>
      </c>
      <c r="W299" s="70" t="s">
        <v>1082</v>
      </c>
      <c r="AB299" s="71"/>
      <c r="AF299" s="71"/>
      <c r="AI299" s="79"/>
      <c r="AJ299" s="79"/>
      <c r="AK299" s="79"/>
      <c r="AL299" s="79"/>
      <c r="AT299" s="42"/>
    </row>
    <row r="300" hidden="1" spans="1:46">
      <c r="A300" s="69" t="str">
        <f t="shared" si="84"/>
        <v>1211</v>
      </c>
      <c r="B300" s="50" t="str">
        <f t="shared" si="83"/>
        <v>track_1211</v>
      </c>
      <c r="C300" s="46">
        <f t="shared" si="85"/>
        <v>28</v>
      </c>
      <c r="D300" s="46">
        <f t="shared" si="86"/>
        <v>0</v>
      </c>
      <c r="E300" s="46">
        <f t="shared" si="87"/>
        <v>3</v>
      </c>
      <c r="F300" s="46">
        <f t="shared" si="88"/>
        <v>4</v>
      </c>
      <c r="G300" s="46">
        <f t="shared" si="89"/>
        <v>1</v>
      </c>
      <c r="H300" s="46">
        <f t="shared" si="90"/>
        <v>6</v>
      </c>
      <c r="I300" s="46">
        <f t="shared" si="91"/>
        <v>4</v>
      </c>
      <c r="J300" s="42">
        <f t="shared" si="92"/>
        <v>1</v>
      </c>
      <c r="K300" s="42">
        <f t="shared" si="93"/>
        <v>1</v>
      </c>
      <c r="L300" s="42">
        <f t="shared" si="98"/>
        <v>1</v>
      </c>
      <c r="M300" s="42">
        <f t="shared" si="94"/>
        <v>1</v>
      </c>
      <c r="N300" s="42">
        <f t="shared" si="95"/>
        <v>1</v>
      </c>
      <c r="O300" s="42">
        <f t="shared" si="96"/>
        <v>1</v>
      </c>
      <c r="P300" s="42">
        <f t="shared" si="97"/>
        <v>1</v>
      </c>
      <c r="Q300" s="42">
        <v>0</v>
      </c>
      <c r="R300" s="42">
        <v>0</v>
      </c>
      <c r="S300" s="46">
        <v>0</v>
      </c>
      <c r="T300" s="46" t="s">
        <v>1076</v>
      </c>
      <c r="U300" s="68" t="s">
        <v>1077</v>
      </c>
      <c r="V300" s="68">
        <v>0</v>
      </c>
      <c r="W300" s="70" t="s">
        <v>1083</v>
      </c>
      <c r="AB300" s="71"/>
      <c r="AF300" s="71"/>
      <c r="AI300" s="79"/>
      <c r="AJ300" s="79"/>
      <c r="AK300" s="79"/>
      <c r="AL300" s="79"/>
      <c r="AT300" s="42"/>
    </row>
    <row r="301" hidden="1" spans="1:46">
      <c r="A301" s="69" t="str">
        <f t="shared" si="84"/>
        <v>1212</v>
      </c>
      <c r="B301" s="50" t="str">
        <f t="shared" si="83"/>
        <v>track_1212</v>
      </c>
      <c r="C301" s="46">
        <f t="shared" si="85"/>
        <v>28</v>
      </c>
      <c r="D301" s="46">
        <f t="shared" si="86"/>
        <v>0</v>
      </c>
      <c r="E301" s="46">
        <f t="shared" si="87"/>
        <v>4</v>
      </c>
      <c r="F301" s="46">
        <f t="shared" si="88"/>
        <v>2</v>
      </c>
      <c r="G301" s="46">
        <f t="shared" si="89"/>
        <v>1</v>
      </c>
      <c r="H301" s="46">
        <f t="shared" si="90"/>
        <v>7</v>
      </c>
      <c r="I301" s="46">
        <f t="shared" si="91"/>
        <v>4</v>
      </c>
      <c r="J301" s="42">
        <f t="shared" si="92"/>
        <v>1</v>
      </c>
      <c r="K301" s="42">
        <f t="shared" si="93"/>
        <v>1</v>
      </c>
      <c r="L301" s="42">
        <f t="shared" si="98"/>
        <v>1</v>
      </c>
      <c r="M301" s="42">
        <f t="shared" si="94"/>
        <v>1</v>
      </c>
      <c r="N301" s="42">
        <f t="shared" si="95"/>
        <v>1</v>
      </c>
      <c r="O301" s="42">
        <f t="shared" si="96"/>
        <v>1</v>
      </c>
      <c r="P301" s="42">
        <f t="shared" si="97"/>
        <v>1</v>
      </c>
      <c r="Q301" s="42">
        <v>0</v>
      </c>
      <c r="R301" s="42">
        <v>0</v>
      </c>
      <c r="S301" s="46">
        <v>0</v>
      </c>
      <c r="T301" s="46" t="s">
        <v>1076</v>
      </c>
      <c r="U301" s="68" t="s">
        <v>1077</v>
      </c>
      <c r="V301" s="68">
        <v>0</v>
      </c>
      <c r="W301" s="70" t="s">
        <v>1084</v>
      </c>
      <c r="AB301" s="71"/>
      <c r="AF301" s="71"/>
      <c r="AI301" s="79"/>
      <c r="AJ301" s="79"/>
      <c r="AK301" s="79"/>
      <c r="AL301" s="79"/>
      <c r="AT301" s="42"/>
    </row>
    <row r="302" hidden="1" spans="1:46">
      <c r="A302" s="69" t="str">
        <f t="shared" si="84"/>
        <v>1213</v>
      </c>
      <c r="B302" s="50" t="str">
        <f t="shared" si="83"/>
        <v>track_1213</v>
      </c>
      <c r="C302" s="46">
        <f t="shared" si="85"/>
        <v>28</v>
      </c>
      <c r="D302" s="46">
        <f t="shared" si="86"/>
        <v>0</v>
      </c>
      <c r="E302" s="46">
        <f t="shared" si="87"/>
        <v>4</v>
      </c>
      <c r="F302" s="46">
        <f t="shared" si="88"/>
        <v>4</v>
      </c>
      <c r="G302" s="46">
        <f t="shared" si="89"/>
        <v>1</v>
      </c>
      <c r="H302" s="46">
        <f t="shared" si="90"/>
        <v>8</v>
      </c>
      <c r="I302" s="46">
        <f t="shared" si="91"/>
        <v>4</v>
      </c>
      <c r="J302" s="42">
        <f t="shared" si="92"/>
        <v>1</v>
      </c>
      <c r="K302" s="42">
        <f t="shared" si="93"/>
        <v>1</v>
      </c>
      <c r="L302" s="42">
        <f t="shared" si="98"/>
        <v>1</v>
      </c>
      <c r="M302" s="42">
        <f t="shared" si="94"/>
        <v>1</v>
      </c>
      <c r="N302" s="42">
        <f t="shared" si="95"/>
        <v>1</v>
      </c>
      <c r="O302" s="42">
        <f t="shared" si="96"/>
        <v>1</v>
      </c>
      <c r="P302" s="42">
        <f t="shared" si="97"/>
        <v>1</v>
      </c>
      <c r="Q302" s="42">
        <v>0</v>
      </c>
      <c r="R302" s="42">
        <v>0</v>
      </c>
      <c r="S302" s="46">
        <v>0</v>
      </c>
      <c r="T302" s="46" t="s">
        <v>1076</v>
      </c>
      <c r="U302" s="68" t="s">
        <v>1077</v>
      </c>
      <c r="V302" s="68">
        <v>0</v>
      </c>
      <c r="W302" s="70" t="s">
        <v>1085</v>
      </c>
      <c r="AB302" s="71"/>
      <c r="AF302" s="71"/>
      <c r="AI302" s="79"/>
      <c r="AJ302" s="79"/>
      <c r="AK302" s="79"/>
      <c r="AL302" s="79"/>
      <c r="AT302" s="42"/>
    </row>
    <row r="303" hidden="1" spans="1:46">
      <c r="A303" s="69" t="str">
        <f t="shared" si="84"/>
        <v>1214</v>
      </c>
      <c r="B303" s="50" t="str">
        <f t="shared" si="83"/>
        <v>track_1214</v>
      </c>
      <c r="C303" s="46">
        <f t="shared" si="85"/>
        <v>29</v>
      </c>
      <c r="D303" s="46">
        <f t="shared" si="86"/>
        <v>0</v>
      </c>
      <c r="E303" s="46">
        <f t="shared" si="87"/>
        <v>1</v>
      </c>
      <c r="F303" s="46">
        <f t="shared" si="88"/>
        <v>1</v>
      </c>
      <c r="G303" s="46">
        <f t="shared" si="89"/>
        <v>1</v>
      </c>
      <c r="H303" s="46">
        <f t="shared" si="90"/>
        <v>2</v>
      </c>
      <c r="I303" s="46">
        <f t="shared" si="91"/>
        <v>4</v>
      </c>
      <c r="J303" s="42">
        <f t="shared" si="92"/>
        <v>0</v>
      </c>
      <c r="K303" s="42">
        <f t="shared" si="93"/>
        <v>1</v>
      </c>
      <c r="L303" s="42">
        <f t="shared" si="98"/>
        <v>1</v>
      </c>
      <c r="M303" s="42">
        <f t="shared" si="94"/>
        <v>1</v>
      </c>
      <c r="N303" s="42">
        <f t="shared" si="95"/>
        <v>0</v>
      </c>
      <c r="O303" s="42">
        <f t="shared" si="96"/>
        <v>1</v>
      </c>
      <c r="P303" s="42">
        <f t="shared" si="97"/>
        <v>1</v>
      </c>
      <c r="Q303" s="42" t="s">
        <v>845</v>
      </c>
      <c r="R303" s="42">
        <v>0</v>
      </c>
      <c r="S303" s="46">
        <v>0</v>
      </c>
      <c r="T303" s="46" t="s">
        <v>1000</v>
      </c>
      <c r="U303" s="68" t="s">
        <v>1086</v>
      </c>
      <c r="V303" s="68">
        <v>0</v>
      </c>
      <c r="W303" s="70" t="s">
        <v>1087</v>
      </c>
      <c r="AB303" s="71"/>
      <c r="AF303" s="71"/>
      <c r="AI303" s="79"/>
      <c r="AJ303" s="79"/>
      <c r="AK303" s="79"/>
      <c r="AL303" s="79"/>
      <c r="AT303" s="42"/>
    </row>
    <row r="304" hidden="1" spans="1:46">
      <c r="A304" s="69" t="str">
        <f t="shared" si="84"/>
        <v>1215</v>
      </c>
      <c r="B304" s="50" t="str">
        <f t="shared" si="83"/>
        <v>track_1215</v>
      </c>
      <c r="C304" s="46">
        <f t="shared" si="85"/>
        <v>29</v>
      </c>
      <c r="D304" s="46">
        <f t="shared" si="86"/>
        <v>0</v>
      </c>
      <c r="E304" s="46">
        <f t="shared" si="87"/>
        <v>1</v>
      </c>
      <c r="F304" s="46">
        <f t="shared" si="88"/>
        <v>3</v>
      </c>
      <c r="G304" s="46">
        <f t="shared" si="89"/>
        <v>1</v>
      </c>
      <c r="H304" s="46">
        <f t="shared" si="90"/>
        <v>1</v>
      </c>
      <c r="I304" s="46">
        <f t="shared" si="91"/>
        <v>4</v>
      </c>
      <c r="J304" s="42">
        <f t="shared" si="92"/>
        <v>0</v>
      </c>
      <c r="K304" s="42">
        <f t="shared" si="93"/>
        <v>1</v>
      </c>
      <c r="L304" s="42">
        <f t="shared" si="98"/>
        <v>1</v>
      </c>
      <c r="M304" s="42">
        <f t="shared" si="94"/>
        <v>1</v>
      </c>
      <c r="N304" s="42">
        <f t="shared" si="95"/>
        <v>0</v>
      </c>
      <c r="O304" s="42">
        <f t="shared" si="96"/>
        <v>1</v>
      </c>
      <c r="P304" s="42">
        <f t="shared" si="97"/>
        <v>1</v>
      </c>
      <c r="Q304" s="42" t="s">
        <v>845</v>
      </c>
      <c r="R304" s="42">
        <v>0</v>
      </c>
      <c r="S304" s="46">
        <v>0</v>
      </c>
      <c r="T304" s="46" t="s">
        <v>1000</v>
      </c>
      <c r="U304" s="68" t="s">
        <v>1086</v>
      </c>
      <c r="V304" s="68">
        <v>0</v>
      </c>
      <c r="W304" s="70" t="s">
        <v>1088</v>
      </c>
      <c r="AB304" s="71"/>
      <c r="AF304" s="71"/>
      <c r="AI304" s="79"/>
      <c r="AJ304" s="79"/>
      <c r="AK304" s="79"/>
      <c r="AL304" s="79"/>
      <c r="AT304" s="42"/>
    </row>
    <row r="305" hidden="1" spans="1:46">
      <c r="A305" s="69" t="str">
        <f t="shared" si="84"/>
        <v>1216</v>
      </c>
      <c r="B305" s="50" t="str">
        <f t="shared" si="83"/>
        <v>track_1216</v>
      </c>
      <c r="C305" s="46">
        <f t="shared" si="85"/>
        <v>29</v>
      </c>
      <c r="D305" s="46">
        <f t="shared" si="86"/>
        <v>0</v>
      </c>
      <c r="E305" s="46">
        <f t="shared" si="87"/>
        <v>2</v>
      </c>
      <c r="F305" s="46">
        <f t="shared" si="88"/>
        <v>4</v>
      </c>
      <c r="G305" s="46">
        <f t="shared" si="89"/>
        <v>1</v>
      </c>
      <c r="H305" s="46">
        <f t="shared" si="90"/>
        <v>3</v>
      </c>
      <c r="I305" s="46">
        <f t="shared" si="91"/>
        <v>4</v>
      </c>
      <c r="J305" s="42">
        <f t="shared" si="92"/>
        <v>0</v>
      </c>
      <c r="K305" s="42">
        <f t="shared" si="93"/>
        <v>1</v>
      </c>
      <c r="L305" s="42">
        <f t="shared" si="98"/>
        <v>1</v>
      </c>
      <c r="M305" s="42">
        <f t="shared" si="94"/>
        <v>1</v>
      </c>
      <c r="N305" s="42">
        <f t="shared" si="95"/>
        <v>0</v>
      </c>
      <c r="O305" s="42">
        <f t="shared" si="96"/>
        <v>1</v>
      </c>
      <c r="P305" s="42">
        <f t="shared" si="97"/>
        <v>1</v>
      </c>
      <c r="Q305" s="42" t="s">
        <v>845</v>
      </c>
      <c r="R305" s="42">
        <v>0</v>
      </c>
      <c r="S305" s="46">
        <v>0</v>
      </c>
      <c r="T305" s="46" t="s">
        <v>1000</v>
      </c>
      <c r="U305" s="68" t="s">
        <v>1086</v>
      </c>
      <c r="V305" s="68">
        <v>0</v>
      </c>
      <c r="W305" s="70" t="s">
        <v>1089</v>
      </c>
      <c r="AB305" s="71"/>
      <c r="AF305" s="71"/>
      <c r="AI305" s="79"/>
      <c r="AJ305" s="79"/>
      <c r="AK305" s="79"/>
      <c r="AL305" s="79"/>
      <c r="AT305" s="42"/>
    </row>
    <row r="306" hidden="1" spans="1:46">
      <c r="A306" s="69" t="str">
        <f t="shared" si="84"/>
        <v>1217</v>
      </c>
      <c r="B306" s="50" t="str">
        <f t="shared" si="83"/>
        <v>track_1217</v>
      </c>
      <c r="C306" s="46">
        <f t="shared" si="85"/>
        <v>29</v>
      </c>
      <c r="D306" s="46">
        <f t="shared" si="86"/>
        <v>0</v>
      </c>
      <c r="E306" s="46">
        <f t="shared" si="87"/>
        <v>2</v>
      </c>
      <c r="F306" s="46">
        <f t="shared" si="88"/>
        <v>4</v>
      </c>
      <c r="G306" s="46">
        <f t="shared" si="89"/>
        <v>1</v>
      </c>
      <c r="H306" s="46">
        <f t="shared" si="90"/>
        <v>4</v>
      </c>
      <c r="I306" s="46">
        <f t="shared" si="91"/>
        <v>4</v>
      </c>
      <c r="J306" s="42">
        <f t="shared" si="92"/>
        <v>0</v>
      </c>
      <c r="K306" s="42">
        <f t="shared" si="93"/>
        <v>1</v>
      </c>
      <c r="L306" s="42">
        <f t="shared" si="98"/>
        <v>1</v>
      </c>
      <c r="M306" s="42">
        <f t="shared" si="94"/>
        <v>1</v>
      </c>
      <c r="N306" s="42">
        <f t="shared" si="95"/>
        <v>0</v>
      </c>
      <c r="O306" s="42">
        <f t="shared" si="96"/>
        <v>1</v>
      </c>
      <c r="P306" s="42">
        <f t="shared" si="97"/>
        <v>1</v>
      </c>
      <c r="Q306" s="42" t="s">
        <v>845</v>
      </c>
      <c r="R306" s="42">
        <v>0</v>
      </c>
      <c r="S306" s="46">
        <v>0</v>
      </c>
      <c r="T306" s="46" t="s">
        <v>1000</v>
      </c>
      <c r="U306" s="68" t="s">
        <v>1086</v>
      </c>
      <c r="V306" s="68">
        <v>0</v>
      </c>
      <c r="W306" s="70" t="s">
        <v>1090</v>
      </c>
      <c r="AB306" s="71"/>
      <c r="AF306" s="71"/>
      <c r="AI306" s="79"/>
      <c r="AJ306" s="79"/>
      <c r="AK306" s="79"/>
      <c r="AL306" s="79"/>
      <c r="AT306" s="42"/>
    </row>
    <row r="307" hidden="1" spans="1:46">
      <c r="A307" s="69" t="str">
        <f t="shared" si="84"/>
        <v>1218</v>
      </c>
      <c r="B307" s="50" t="str">
        <f t="shared" si="83"/>
        <v>track_1218</v>
      </c>
      <c r="C307" s="46">
        <f t="shared" si="85"/>
        <v>29</v>
      </c>
      <c r="D307" s="46">
        <f t="shared" si="86"/>
        <v>0</v>
      </c>
      <c r="E307" s="46">
        <f t="shared" si="87"/>
        <v>3</v>
      </c>
      <c r="F307" s="46">
        <f t="shared" si="88"/>
        <v>1</v>
      </c>
      <c r="G307" s="46">
        <f t="shared" si="89"/>
        <v>1</v>
      </c>
      <c r="H307" s="46">
        <f t="shared" si="90"/>
        <v>5</v>
      </c>
      <c r="I307" s="46">
        <f t="shared" si="91"/>
        <v>4</v>
      </c>
      <c r="J307" s="42">
        <f t="shared" si="92"/>
        <v>0</v>
      </c>
      <c r="K307" s="42">
        <f t="shared" si="93"/>
        <v>1</v>
      </c>
      <c r="L307" s="42">
        <f t="shared" si="98"/>
        <v>1</v>
      </c>
      <c r="M307" s="42">
        <f t="shared" si="94"/>
        <v>1</v>
      </c>
      <c r="N307" s="42">
        <f t="shared" si="95"/>
        <v>0</v>
      </c>
      <c r="O307" s="42">
        <f t="shared" si="96"/>
        <v>1</v>
      </c>
      <c r="P307" s="42">
        <f t="shared" si="97"/>
        <v>1</v>
      </c>
      <c r="Q307" s="42" t="s">
        <v>845</v>
      </c>
      <c r="R307" s="42">
        <v>0</v>
      </c>
      <c r="S307" s="46">
        <v>0</v>
      </c>
      <c r="T307" s="46" t="s">
        <v>1000</v>
      </c>
      <c r="U307" s="68" t="s">
        <v>1086</v>
      </c>
      <c r="V307" s="68">
        <v>0</v>
      </c>
      <c r="W307" s="70" t="s">
        <v>1091</v>
      </c>
      <c r="AB307" s="71"/>
      <c r="AF307" s="71"/>
      <c r="AI307" s="79"/>
      <c r="AJ307" s="79"/>
      <c r="AK307" s="79"/>
      <c r="AL307" s="79"/>
      <c r="AT307" s="42"/>
    </row>
    <row r="308" hidden="1" spans="1:46">
      <c r="A308" s="69" t="str">
        <f t="shared" si="84"/>
        <v>1219</v>
      </c>
      <c r="B308" s="50" t="str">
        <f t="shared" si="83"/>
        <v>track_1219</v>
      </c>
      <c r="C308" s="46">
        <f t="shared" si="85"/>
        <v>29</v>
      </c>
      <c r="D308" s="46">
        <f t="shared" si="86"/>
        <v>0</v>
      </c>
      <c r="E308" s="46">
        <f t="shared" si="87"/>
        <v>4</v>
      </c>
      <c r="F308" s="46">
        <f t="shared" si="88"/>
        <v>1</v>
      </c>
      <c r="G308" s="46">
        <f t="shared" si="89"/>
        <v>1</v>
      </c>
      <c r="H308" s="46">
        <f t="shared" si="90"/>
        <v>6</v>
      </c>
      <c r="I308" s="46">
        <f t="shared" si="91"/>
        <v>4</v>
      </c>
      <c r="J308" s="42">
        <f t="shared" si="92"/>
        <v>0</v>
      </c>
      <c r="K308" s="42">
        <f t="shared" si="93"/>
        <v>1</v>
      </c>
      <c r="L308" s="42">
        <f t="shared" si="98"/>
        <v>1</v>
      </c>
      <c r="M308" s="42">
        <f t="shared" si="94"/>
        <v>1</v>
      </c>
      <c r="N308" s="42">
        <f t="shared" si="95"/>
        <v>0</v>
      </c>
      <c r="O308" s="42">
        <f t="shared" si="96"/>
        <v>1</v>
      </c>
      <c r="P308" s="42">
        <f t="shared" si="97"/>
        <v>1</v>
      </c>
      <c r="Q308" s="42" t="s">
        <v>845</v>
      </c>
      <c r="R308" s="42">
        <v>0</v>
      </c>
      <c r="S308" s="46">
        <v>0</v>
      </c>
      <c r="T308" s="46" t="s">
        <v>1000</v>
      </c>
      <c r="U308" s="68" t="s">
        <v>1086</v>
      </c>
      <c r="V308" s="68">
        <v>0</v>
      </c>
      <c r="W308" s="70" t="s">
        <v>1092</v>
      </c>
      <c r="AB308" s="71"/>
      <c r="AF308" s="71"/>
      <c r="AI308" s="79"/>
      <c r="AJ308" s="79"/>
      <c r="AK308" s="79"/>
      <c r="AL308" s="79"/>
      <c r="AT308" s="42"/>
    </row>
    <row r="309" hidden="1" spans="1:46">
      <c r="A309" s="69" t="str">
        <f t="shared" si="84"/>
        <v>1220</v>
      </c>
      <c r="B309" s="50" t="str">
        <f t="shared" si="83"/>
        <v>track_1220</v>
      </c>
      <c r="C309" s="46">
        <f t="shared" si="85"/>
        <v>29</v>
      </c>
      <c r="D309" s="46">
        <f t="shared" si="86"/>
        <v>0</v>
      </c>
      <c r="E309" s="46">
        <f t="shared" si="87"/>
        <v>4</v>
      </c>
      <c r="F309" s="46">
        <f t="shared" si="88"/>
        <v>2</v>
      </c>
      <c r="G309" s="46">
        <f t="shared" si="89"/>
        <v>1</v>
      </c>
      <c r="H309" s="46">
        <f t="shared" si="90"/>
        <v>7</v>
      </c>
      <c r="I309" s="46">
        <f t="shared" si="91"/>
        <v>4</v>
      </c>
      <c r="J309" s="42">
        <f t="shared" si="92"/>
        <v>0</v>
      </c>
      <c r="K309" s="42">
        <f t="shared" si="93"/>
        <v>1</v>
      </c>
      <c r="L309" s="42">
        <f t="shared" si="98"/>
        <v>1</v>
      </c>
      <c r="M309" s="42">
        <f t="shared" si="94"/>
        <v>1</v>
      </c>
      <c r="N309" s="42">
        <f t="shared" si="95"/>
        <v>0</v>
      </c>
      <c r="O309" s="42">
        <f t="shared" si="96"/>
        <v>1</v>
      </c>
      <c r="P309" s="42">
        <f t="shared" si="97"/>
        <v>1</v>
      </c>
      <c r="Q309" s="42" t="s">
        <v>845</v>
      </c>
      <c r="R309" s="42">
        <v>0</v>
      </c>
      <c r="S309" s="46">
        <v>0</v>
      </c>
      <c r="T309" s="46" t="s">
        <v>1000</v>
      </c>
      <c r="U309" s="68" t="s">
        <v>1086</v>
      </c>
      <c r="V309" s="68">
        <v>0</v>
      </c>
      <c r="W309" s="70" t="s">
        <v>1093</v>
      </c>
      <c r="AB309" s="71"/>
      <c r="AF309" s="71"/>
      <c r="AI309" s="79"/>
      <c r="AJ309" s="79"/>
      <c r="AK309" s="79"/>
      <c r="AL309" s="79"/>
      <c r="AT309" s="42"/>
    </row>
    <row r="310" hidden="1" spans="1:46">
      <c r="A310" s="69" t="str">
        <f t="shared" si="84"/>
        <v>1221</v>
      </c>
      <c r="B310" s="50" t="str">
        <f t="shared" si="83"/>
        <v>track_1221</v>
      </c>
      <c r="C310" s="46">
        <f t="shared" si="85"/>
        <v>29</v>
      </c>
      <c r="D310" s="46">
        <f t="shared" si="86"/>
        <v>0</v>
      </c>
      <c r="E310" s="46">
        <f t="shared" si="87"/>
        <v>4</v>
      </c>
      <c r="F310" s="46">
        <f t="shared" si="88"/>
        <v>2</v>
      </c>
      <c r="G310" s="46">
        <f t="shared" si="89"/>
        <v>1</v>
      </c>
      <c r="H310" s="46">
        <f t="shared" si="90"/>
        <v>8</v>
      </c>
      <c r="I310" s="46">
        <f t="shared" si="91"/>
        <v>4</v>
      </c>
      <c r="J310" s="42">
        <f t="shared" si="92"/>
        <v>0</v>
      </c>
      <c r="K310" s="42">
        <f t="shared" si="93"/>
        <v>1</v>
      </c>
      <c r="L310" s="42">
        <f t="shared" si="98"/>
        <v>1</v>
      </c>
      <c r="M310" s="42">
        <f t="shared" si="94"/>
        <v>1</v>
      </c>
      <c r="N310" s="42">
        <f t="shared" si="95"/>
        <v>0</v>
      </c>
      <c r="O310" s="42">
        <f t="shared" si="96"/>
        <v>1</v>
      </c>
      <c r="P310" s="42">
        <f t="shared" si="97"/>
        <v>1</v>
      </c>
      <c r="Q310" s="42" t="s">
        <v>845</v>
      </c>
      <c r="R310" s="42">
        <v>0</v>
      </c>
      <c r="S310" s="46">
        <v>0</v>
      </c>
      <c r="T310" s="46" t="s">
        <v>1000</v>
      </c>
      <c r="U310" s="68" t="s">
        <v>1086</v>
      </c>
      <c r="V310" s="68">
        <v>0</v>
      </c>
      <c r="W310" s="70" t="s">
        <v>1094</v>
      </c>
      <c r="AB310" s="71"/>
      <c r="AF310" s="71"/>
      <c r="AI310" s="79"/>
      <c r="AJ310" s="79"/>
      <c r="AK310" s="79"/>
      <c r="AL310" s="79"/>
      <c r="AT310" s="42"/>
    </row>
    <row r="311" hidden="1" spans="1:46">
      <c r="A311" s="69" t="str">
        <f t="shared" si="84"/>
        <v>1222</v>
      </c>
      <c r="B311" s="50" t="str">
        <f t="shared" si="83"/>
        <v>track_1222</v>
      </c>
      <c r="C311" s="46">
        <f t="shared" si="85"/>
        <v>30</v>
      </c>
      <c r="D311" s="46">
        <f t="shared" si="86"/>
        <v>0</v>
      </c>
      <c r="E311" s="46">
        <f t="shared" si="87"/>
        <v>1</v>
      </c>
      <c r="F311" s="46">
        <f t="shared" si="88"/>
        <v>2</v>
      </c>
      <c r="G311" s="46">
        <f t="shared" si="89"/>
        <v>1</v>
      </c>
      <c r="H311" s="46">
        <f t="shared" si="90"/>
        <v>2</v>
      </c>
      <c r="I311" s="46">
        <f t="shared" si="91"/>
        <v>4</v>
      </c>
      <c r="J311" s="42">
        <f t="shared" si="92"/>
        <v>1</v>
      </c>
      <c r="K311" s="42">
        <f t="shared" si="93"/>
        <v>1</v>
      </c>
      <c r="L311" s="42">
        <f t="shared" si="98"/>
        <v>1</v>
      </c>
      <c r="M311" s="42">
        <f t="shared" si="94"/>
        <v>1</v>
      </c>
      <c r="N311" s="42">
        <f t="shared" si="95"/>
        <v>0</v>
      </c>
      <c r="O311" s="42">
        <f t="shared" si="96"/>
        <v>1</v>
      </c>
      <c r="P311" s="42">
        <f t="shared" si="97"/>
        <v>1</v>
      </c>
      <c r="Q311" s="42" t="s">
        <v>845</v>
      </c>
      <c r="R311" s="42">
        <v>0</v>
      </c>
      <c r="S311" s="46">
        <v>0</v>
      </c>
      <c r="T311" s="46" t="s">
        <v>1076</v>
      </c>
      <c r="U311" s="68" t="s">
        <v>1077</v>
      </c>
      <c r="V311" s="68">
        <v>0</v>
      </c>
      <c r="W311" s="70" t="s">
        <v>1095</v>
      </c>
      <c r="AB311" s="71"/>
      <c r="AF311" s="71"/>
      <c r="AI311" s="79"/>
      <c r="AJ311" s="79"/>
      <c r="AK311" s="79"/>
      <c r="AL311" s="79"/>
      <c r="AT311" s="42"/>
    </row>
    <row r="312" hidden="1" spans="1:46">
      <c r="A312" s="69" t="str">
        <f t="shared" si="84"/>
        <v>1223</v>
      </c>
      <c r="B312" s="50" t="str">
        <f t="shared" si="83"/>
        <v>track_1223</v>
      </c>
      <c r="C312" s="46">
        <f t="shared" si="85"/>
        <v>30</v>
      </c>
      <c r="D312" s="46">
        <f t="shared" si="86"/>
        <v>0</v>
      </c>
      <c r="E312" s="46">
        <f t="shared" si="87"/>
        <v>1</v>
      </c>
      <c r="F312" s="46">
        <f t="shared" si="88"/>
        <v>3</v>
      </c>
      <c r="G312" s="46">
        <f t="shared" si="89"/>
        <v>1</v>
      </c>
      <c r="H312" s="46">
        <f t="shared" si="90"/>
        <v>1</v>
      </c>
      <c r="I312" s="46">
        <f t="shared" si="91"/>
        <v>4</v>
      </c>
      <c r="J312" s="42">
        <f t="shared" si="92"/>
        <v>1</v>
      </c>
      <c r="K312" s="42">
        <f t="shared" si="93"/>
        <v>1</v>
      </c>
      <c r="L312" s="42">
        <f t="shared" si="98"/>
        <v>1</v>
      </c>
      <c r="M312" s="42">
        <f t="shared" si="94"/>
        <v>1</v>
      </c>
      <c r="N312" s="42">
        <f t="shared" si="95"/>
        <v>0</v>
      </c>
      <c r="O312" s="42">
        <f t="shared" si="96"/>
        <v>1</v>
      </c>
      <c r="P312" s="42">
        <f t="shared" si="97"/>
        <v>1</v>
      </c>
      <c r="Q312" s="42" t="s">
        <v>845</v>
      </c>
      <c r="R312" s="42">
        <v>0</v>
      </c>
      <c r="S312" s="46">
        <v>0</v>
      </c>
      <c r="T312" s="46" t="s">
        <v>1076</v>
      </c>
      <c r="U312" s="68" t="s">
        <v>1077</v>
      </c>
      <c r="V312" s="68">
        <v>0</v>
      </c>
      <c r="W312" s="70" t="s">
        <v>1096</v>
      </c>
      <c r="AB312" s="71"/>
      <c r="AF312" s="71"/>
      <c r="AI312" s="79"/>
      <c r="AJ312" s="79"/>
      <c r="AK312" s="79"/>
      <c r="AL312" s="79"/>
      <c r="AT312" s="42"/>
    </row>
    <row r="313" hidden="1" spans="1:46">
      <c r="A313" s="69" t="str">
        <f t="shared" si="84"/>
        <v>1224</v>
      </c>
      <c r="B313" s="50" t="str">
        <f t="shared" si="83"/>
        <v>track_1224</v>
      </c>
      <c r="C313" s="46">
        <f t="shared" si="85"/>
        <v>30</v>
      </c>
      <c r="D313" s="46">
        <f t="shared" si="86"/>
        <v>0</v>
      </c>
      <c r="E313" s="46">
        <f t="shared" si="87"/>
        <v>2</v>
      </c>
      <c r="F313" s="46">
        <f t="shared" si="88"/>
        <v>3</v>
      </c>
      <c r="G313" s="46">
        <f t="shared" si="89"/>
        <v>1</v>
      </c>
      <c r="H313" s="46">
        <f t="shared" si="90"/>
        <v>3</v>
      </c>
      <c r="I313" s="46">
        <f t="shared" si="91"/>
        <v>4</v>
      </c>
      <c r="J313" s="42">
        <f t="shared" si="92"/>
        <v>1</v>
      </c>
      <c r="K313" s="42">
        <f t="shared" si="93"/>
        <v>1</v>
      </c>
      <c r="L313" s="42">
        <f t="shared" si="98"/>
        <v>1</v>
      </c>
      <c r="M313" s="42">
        <f t="shared" si="94"/>
        <v>1</v>
      </c>
      <c r="N313" s="42">
        <f t="shared" si="95"/>
        <v>0</v>
      </c>
      <c r="O313" s="42">
        <f t="shared" si="96"/>
        <v>1</v>
      </c>
      <c r="P313" s="42">
        <f t="shared" si="97"/>
        <v>1</v>
      </c>
      <c r="Q313" s="42" t="s">
        <v>845</v>
      </c>
      <c r="R313" s="42">
        <v>0</v>
      </c>
      <c r="S313" s="46">
        <v>0</v>
      </c>
      <c r="T313" s="46" t="s">
        <v>1076</v>
      </c>
      <c r="U313" s="68" t="s">
        <v>1077</v>
      </c>
      <c r="V313" s="68">
        <v>0</v>
      </c>
      <c r="W313" s="70" t="s">
        <v>1097</v>
      </c>
      <c r="AB313" s="71"/>
      <c r="AF313" s="71"/>
      <c r="AI313" s="79"/>
      <c r="AJ313" s="79"/>
      <c r="AK313" s="79"/>
      <c r="AL313" s="79"/>
      <c r="AT313" s="42"/>
    </row>
    <row r="314" hidden="1" spans="1:46">
      <c r="A314" s="69" t="str">
        <f t="shared" si="84"/>
        <v>1225</v>
      </c>
      <c r="B314" s="50" t="str">
        <f t="shared" si="83"/>
        <v>track_1225</v>
      </c>
      <c r="C314" s="46">
        <f t="shared" si="85"/>
        <v>30</v>
      </c>
      <c r="D314" s="46">
        <f t="shared" si="86"/>
        <v>0</v>
      </c>
      <c r="E314" s="46">
        <f t="shared" si="87"/>
        <v>2</v>
      </c>
      <c r="F314" s="46">
        <f t="shared" si="88"/>
        <v>4</v>
      </c>
      <c r="G314" s="46">
        <f t="shared" si="89"/>
        <v>1</v>
      </c>
      <c r="H314" s="46">
        <f t="shared" si="90"/>
        <v>4</v>
      </c>
      <c r="I314" s="46">
        <f t="shared" si="91"/>
        <v>4</v>
      </c>
      <c r="J314" s="42">
        <f t="shared" si="92"/>
        <v>1</v>
      </c>
      <c r="K314" s="42">
        <f t="shared" si="93"/>
        <v>1</v>
      </c>
      <c r="L314" s="42">
        <f t="shared" si="98"/>
        <v>1</v>
      </c>
      <c r="M314" s="42">
        <f t="shared" si="94"/>
        <v>1</v>
      </c>
      <c r="N314" s="42">
        <f t="shared" si="95"/>
        <v>0</v>
      </c>
      <c r="O314" s="42">
        <f t="shared" si="96"/>
        <v>1</v>
      </c>
      <c r="P314" s="42">
        <f t="shared" si="97"/>
        <v>1</v>
      </c>
      <c r="Q314" s="42" t="s">
        <v>845</v>
      </c>
      <c r="R314" s="42">
        <v>0</v>
      </c>
      <c r="S314" s="46">
        <v>0</v>
      </c>
      <c r="T314" s="46" t="s">
        <v>1076</v>
      </c>
      <c r="U314" s="68" t="s">
        <v>1077</v>
      </c>
      <c r="V314" s="68">
        <v>0</v>
      </c>
      <c r="W314" s="70" t="s">
        <v>1098</v>
      </c>
      <c r="AB314" s="71"/>
      <c r="AF314" s="71"/>
      <c r="AI314" s="79"/>
      <c r="AJ314" s="79"/>
      <c r="AK314" s="79"/>
      <c r="AL314" s="79"/>
      <c r="AT314" s="42"/>
    </row>
    <row r="315" hidden="1" spans="1:46">
      <c r="A315" s="69" t="str">
        <f t="shared" si="84"/>
        <v>1226</v>
      </c>
      <c r="B315" s="50" t="str">
        <f t="shared" si="83"/>
        <v>track_1226</v>
      </c>
      <c r="C315" s="46">
        <f t="shared" si="85"/>
        <v>30</v>
      </c>
      <c r="D315" s="46">
        <f t="shared" si="86"/>
        <v>0</v>
      </c>
      <c r="E315" s="46">
        <f t="shared" si="87"/>
        <v>3</v>
      </c>
      <c r="F315" s="46">
        <f t="shared" si="88"/>
        <v>1</v>
      </c>
      <c r="G315" s="46">
        <f t="shared" si="89"/>
        <v>1</v>
      </c>
      <c r="H315" s="46">
        <f t="shared" si="90"/>
        <v>5</v>
      </c>
      <c r="I315" s="46">
        <f t="shared" si="91"/>
        <v>4</v>
      </c>
      <c r="J315" s="42">
        <f t="shared" si="92"/>
        <v>1</v>
      </c>
      <c r="K315" s="42">
        <f t="shared" si="93"/>
        <v>1</v>
      </c>
      <c r="L315" s="42">
        <f t="shared" si="98"/>
        <v>1</v>
      </c>
      <c r="M315" s="42">
        <f t="shared" si="94"/>
        <v>1</v>
      </c>
      <c r="N315" s="42">
        <f t="shared" si="95"/>
        <v>0</v>
      </c>
      <c r="O315" s="42">
        <f t="shared" si="96"/>
        <v>1</v>
      </c>
      <c r="P315" s="42">
        <f t="shared" si="97"/>
        <v>1</v>
      </c>
      <c r="Q315" s="42" t="s">
        <v>845</v>
      </c>
      <c r="R315" s="42">
        <v>0</v>
      </c>
      <c r="S315" s="46">
        <v>0</v>
      </c>
      <c r="T315" s="46" t="s">
        <v>1076</v>
      </c>
      <c r="U315" s="68" t="s">
        <v>1077</v>
      </c>
      <c r="V315" s="68">
        <v>0</v>
      </c>
      <c r="W315" s="70" t="s">
        <v>1099</v>
      </c>
      <c r="AB315" s="71"/>
      <c r="AF315" s="71"/>
      <c r="AI315" s="79"/>
      <c r="AJ315" s="79"/>
      <c r="AK315" s="79"/>
      <c r="AL315" s="79"/>
      <c r="AT315" s="42"/>
    </row>
    <row r="316" hidden="1" spans="1:46">
      <c r="A316" s="69" t="str">
        <f t="shared" si="84"/>
        <v>1227</v>
      </c>
      <c r="B316" s="50" t="str">
        <f t="shared" si="83"/>
        <v>track_1227</v>
      </c>
      <c r="C316" s="46">
        <f t="shared" si="85"/>
        <v>30</v>
      </c>
      <c r="D316" s="46">
        <f t="shared" si="86"/>
        <v>0</v>
      </c>
      <c r="E316" s="46">
        <f t="shared" si="87"/>
        <v>3</v>
      </c>
      <c r="F316" s="46">
        <f t="shared" si="88"/>
        <v>2</v>
      </c>
      <c r="G316" s="46">
        <f t="shared" si="89"/>
        <v>1</v>
      </c>
      <c r="H316" s="46">
        <f t="shared" si="90"/>
        <v>6</v>
      </c>
      <c r="I316" s="46">
        <f t="shared" si="91"/>
        <v>4</v>
      </c>
      <c r="J316" s="42">
        <f t="shared" si="92"/>
        <v>1</v>
      </c>
      <c r="K316" s="42">
        <f t="shared" si="93"/>
        <v>1</v>
      </c>
      <c r="L316" s="42">
        <f t="shared" si="98"/>
        <v>1</v>
      </c>
      <c r="M316" s="42">
        <f t="shared" si="94"/>
        <v>1</v>
      </c>
      <c r="N316" s="42">
        <f t="shared" si="95"/>
        <v>0</v>
      </c>
      <c r="O316" s="42">
        <f t="shared" si="96"/>
        <v>1</v>
      </c>
      <c r="P316" s="42">
        <f t="shared" si="97"/>
        <v>1</v>
      </c>
      <c r="Q316" s="42" t="s">
        <v>845</v>
      </c>
      <c r="R316" s="42">
        <v>0</v>
      </c>
      <c r="S316" s="46">
        <v>0</v>
      </c>
      <c r="T316" s="46" t="s">
        <v>1076</v>
      </c>
      <c r="U316" s="68" t="s">
        <v>1077</v>
      </c>
      <c r="V316" s="68">
        <v>0</v>
      </c>
      <c r="W316" s="70" t="s">
        <v>1100</v>
      </c>
      <c r="AB316" s="71"/>
      <c r="AF316" s="71"/>
      <c r="AI316" s="79"/>
      <c r="AJ316" s="79"/>
      <c r="AK316" s="79"/>
      <c r="AL316" s="79"/>
      <c r="AT316" s="42"/>
    </row>
    <row r="317" hidden="1" spans="1:46">
      <c r="A317" s="69" t="str">
        <f t="shared" si="84"/>
        <v>1228</v>
      </c>
      <c r="B317" s="50" t="str">
        <f t="shared" si="83"/>
        <v>track_1228</v>
      </c>
      <c r="C317" s="46">
        <f t="shared" si="85"/>
        <v>30</v>
      </c>
      <c r="D317" s="46">
        <f t="shared" si="86"/>
        <v>0</v>
      </c>
      <c r="E317" s="46">
        <f t="shared" si="87"/>
        <v>4</v>
      </c>
      <c r="F317" s="46">
        <f t="shared" si="88"/>
        <v>2</v>
      </c>
      <c r="G317" s="46">
        <f t="shared" si="89"/>
        <v>1</v>
      </c>
      <c r="H317" s="46">
        <f t="shared" si="90"/>
        <v>7</v>
      </c>
      <c r="I317" s="46">
        <f t="shared" si="91"/>
        <v>4</v>
      </c>
      <c r="J317" s="42">
        <f t="shared" si="92"/>
        <v>1</v>
      </c>
      <c r="K317" s="42">
        <f t="shared" si="93"/>
        <v>1</v>
      </c>
      <c r="L317" s="42">
        <f t="shared" si="98"/>
        <v>1</v>
      </c>
      <c r="M317" s="42">
        <f t="shared" si="94"/>
        <v>1</v>
      </c>
      <c r="N317" s="42">
        <f t="shared" si="95"/>
        <v>0</v>
      </c>
      <c r="O317" s="42">
        <f t="shared" si="96"/>
        <v>1</v>
      </c>
      <c r="P317" s="42">
        <f t="shared" si="97"/>
        <v>1</v>
      </c>
      <c r="Q317" s="42" t="s">
        <v>845</v>
      </c>
      <c r="R317" s="42">
        <v>0</v>
      </c>
      <c r="S317" s="46">
        <v>0</v>
      </c>
      <c r="T317" s="46" t="s">
        <v>1076</v>
      </c>
      <c r="U317" s="68" t="s">
        <v>1077</v>
      </c>
      <c r="V317" s="68">
        <v>0</v>
      </c>
      <c r="W317" s="70" t="s">
        <v>1101</v>
      </c>
      <c r="AB317" s="71"/>
      <c r="AF317" s="71"/>
      <c r="AI317" s="79"/>
      <c r="AJ317" s="79"/>
      <c r="AK317" s="79"/>
      <c r="AL317" s="79"/>
      <c r="AT317" s="42"/>
    </row>
    <row r="318" hidden="1" spans="1:46">
      <c r="A318" s="69" t="str">
        <f t="shared" si="84"/>
        <v>1229</v>
      </c>
      <c r="B318" s="50" t="str">
        <f t="shared" si="83"/>
        <v>track_1229</v>
      </c>
      <c r="C318" s="46">
        <f t="shared" si="85"/>
        <v>30</v>
      </c>
      <c r="D318" s="46">
        <f t="shared" si="86"/>
        <v>0</v>
      </c>
      <c r="E318" s="46">
        <f t="shared" si="87"/>
        <v>4</v>
      </c>
      <c r="F318" s="46">
        <f t="shared" si="88"/>
        <v>3</v>
      </c>
      <c r="G318" s="46">
        <f t="shared" si="89"/>
        <v>1</v>
      </c>
      <c r="H318" s="46">
        <f t="shared" si="90"/>
        <v>8</v>
      </c>
      <c r="I318" s="46">
        <f t="shared" si="91"/>
        <v>4</v>
      </c>
      <c r="J318" s="42">
        <f t="shared" si="92"/>
        <v>1</v>
      </c>
      <c r="K318" s="42">
        <f t="shared" si="93"/>
        <v>1</v>
      </c>
      <c r="L318" s="42">
        <f t="shared" si="98"/>
        <v>1</v>
      </c>
      <c r="M318" s="42">
        <f t="shared" si="94"/>
        <v>1</v>
      </c>
      <c r="N318" s="42">
        <f t="shared" si="95"/>
        <v>0</v>
      </c>
      <c r="O318" s="42">
        <f t="shared" si="96"/>
        <v>1</v>
      </c>
      <c r="P318" s="42">
        <f t="shared" si="97"/>
        <v>1</v>
      </c>
      <c r="Q318" s="42" t="s">
        <v>845</v>
      </c>
      <c r="R318" s="42">
        <v>0</v>
      </c>
      <c r="S318" s="46">
        <v>0</v>
      </c>
      <c r="T318" s="46" t="s">
        <v>1076</v>
      </c>
      <c r="U318" s="68" t="s">
        <v>1077</v>
      </c>
      <c r="V318" s="68">
        <v>0</v>
      </c>
      <c r="W318" s="70" t="s">
        <v>1102</v>
      </c>
      <c r="AB318" s="71"/>
      <c r="AF318" s="71"/>
      <c r="AI318" s="79"/>
      <c r="AJ318" s="79"/>
      <c r="AK318" s="79"/>
      <c r="AL318" s="79"/>
      <c r="AT318" s="42"/>
    </row>
    <row r="319" hidden="1" spans="1:46">
      <c r="A319" s="69" t="str">
        <f t="shared" si="84"/>
        <v>1230</v>
      </c>
      <c r="B319" s="50" t="str">
        <f t="shared" si="83"/>
        <v>track_1230</v>
      </c>
      <c r="C319" s="46">
        <f t="shared" si="85"/>
        <v>31</v>
      </c>
      <c r="D319" s="46">
        <f t="shared" si="86"/>
        <v>0</v>
      </c>
      <c r="E319" s="46">
        <f t="shared" si="87"/>
        <v>1</v>
      </c>
      <c r="F319" s="46">
        <f t="shared" si="88"/>
        <v>2</v>
      </c>
      <c r="G319" s="46">
        <f t="shared" si="89"/>
        <v>1</v>
      </c>
      <c r="H319" s="46">
        <f t="shared" si="90"/>
        <v>1</v>
      </c>
      <c r="I319" s="46">
        <f t="shared" si="91"/>
        <v>4</v>
      </c>
      <c r="J319" s="42">
        <f t="shared" si="92"/>
        <v>0</v>
      </c>
      <c r="K319" s="42">
        <f t="shared" si="93"/>
        <v>1</v>
      </c>
      <c r="L319" s="42">
        <f t="shared" si="98"/>
        <v>1</v>
      </c>
      <c r="M319" s="42">
        <f t="shared" si="94"/>
        <v>1</v>
      </c>
      <c r="N319" s="42">
        <f t="shared" si="95"/>
        <v>0</v>
      </c>
      <c r="O319" s="42">
        <f t="shared" si="96"/>
        <v>1</v>
      </c>
      <c r="P319" s="42">
        <f t="shared" si="97"/>
        <v>1</v>
      </c>
      <c r="Q319" s="42" t="s">
        <v>845</v>
      </c>
      <c r="R319" s="42">
        <v>0</v>
      </c>
      <c r="S319" s="46">
        <v>0</v>
      </c>
      <c r="T319" s="46" t="s">
        <v>1076</v>
      </c>
      <c r="U319" s="68" t="s">
        <v>1077</v>
      </c>
      <c r="V319" s="68">
        <v>0</v>
      </c>
      <c r="W319" s="70" t="s">
        <v>1103</v>
      </c>
      <c r="AB319" s="71"/>
      <c r="AF319" s="71"/>
      <c r="AI319" s="79"/>
      <c r="AJ319" s="79"/>
      <c r="AK319" s="79"/>
      <c r="AL319" s="79"/>
      <c r="AT319" s="42"/>
    </row>
    <row r="320" hidden="1" spans="1:46">
      <c r="A320" s="69" t="str">
        <f t="shared" si="84"/>
        <v>1231</v>
      </c>
      <c r="B320" s="50" t="str">
        <f t="shared" si="83"/>
        <v>track_1231</v>
      </c>
      <c r="C320" s="46">
        <f t="shared" si="85"/>
        <v>31</v>
      </c>
      <c r="D320" s="46">
        <f t="shared" si="86"/>
        <v>0</v>
      </c>
      <c r="E320" s="46">
        <f t="shared" si="87"/>
        <v>1</v>
      </c>
      <c r="F320" s="46">
        <f t="shared" si="88"/>
        <v>3</v>
      </c>
      <c r="G320" s="46">
        <f t="shared" si="89"/>
        <v>1</v>
      </c>
      <c r="H320" s="46">
        <f t="shared" si="90"/>
        <v>2</v>
      </c>
      <c r="I320" s="46">
        <f t="shared" si="91"/>
        <v>4</v>
      </c>
      <c r="J320" s="42">
        <f t="shared" si="92"/>
        <v>0</v>
      </c>
      <c r="K320" s="42">
        <f t="shared" si="93"/>
        <v>1</v>
      </c>
      <c r="L320" s="42">
        <f t="shared" si="98"/>
        <v>1</v>
      </c>
      <c r="M320" s="42">
        <f t="shared" si="94"/>
        <v>1</v>
      </c>
      <c r="N320" s="42">
        <f t="shared" si="95"/>
        <v>0</v>
      </c>
      <c r="O320" s="42">
        <f t="shared" si="96"/>
        <v>1</v>
      </c>
      <c r="P320" s="42">
        <f t="shared" si="97"/>
        <v>1</v>
      </c>
      <c r="Q320" s="42" t="s">
        <v>845</v>
      </c>
      <c r="R320" s="42">
        <v>0</v>
      </c>
      <c r="S320" s="46">
        <v>0</v>
      </c>
      <c r="T320" s="46" t="s">
        <v>1076</v>
      </c>
      <c r="U320" s="68" t="s">
        <v>1077</v>
      </c>
      <c r="V320" s="68">
        <v>0</v>
      </c>
      <c r="W320" s="70" t="s">
        <v>1104</v>
      </c>
      <c r="AB320" s="71"/>
      <c r="AF320" s="71"/>
      <c r="AI320" s="79"/>
      <c r="AJ320" s="79"/>
      <c r="AK320" s="79"/>
      <c r="AL320" s="79"/>
      <c r="AT320" s="42"/>
    </row>
    <row r="321" hidden="1" spans="1:46">
      <c r="A321" s="69" t="str">
        <f t="shared" si="84"/>
        <v>1232</v>
      </c>
      <c r="B321" s="50" t="str">
        <f t="shared" si="83"/>
        <v>track_1232</v>
      </c>
      <c r="C321" s="46">
        <f t="shared" si="85"/>
        <v>31</v>
      </c>
      <c r="D321" s="46">
        <f t="shared" si="86"/>
        <v>0</v>
      </c>
      <c r="E321" s="46">
        <f t="shared" si="87"/>
        <v>2</v>
      </c>
      <c r="F321" s="46">
        <f t="shared" si="88"/>
        <v>3</v>
      </c>
      <c r="G321" s="46">
        <f t="shared" si="89"/>
        <v>1</v>
      </c>
      <c r="H321" s="46">
        <f t="shared" si="90"/>
        <v>3</v>
      </c>
      <c r="I321" s="46">
        <f t="shared" si="91"/>
        <v>4</v>
      </c>
      <c r="J321" s="42">
        <f t="shared" si="92"/>
        <v>0</v>
      </c>
      <c r="K321" s="42">
        <f t="shared" si="93"/>
        <v>1</v>
      </c>
      <c r="L321" s="42">
        <f t="shared" si="98"/>
        <v>1</v>
      </c>
      <c r="M321" s="42">
        <f t="shared" si="94"/>
        <v>1</v>
      </c>
      <c r="N321" s="42">
        <f t="shared" si="95"/>
        <v>0</v>
      </c>
      <c r="O321" s="42">
        <f t="shared" si="96"/>
        <v>1</v>
      </c>
      <c r="P321" s="42">
        <f t="shared" si="97"/>
        <v>1</v>
      </c>
      <c r="Q321" s="42" t="s">
        <v>845</v>
      </c>
      <c r="R321" s="42">
        <v>0</v>
      </c>
      <c r="S321" s="46">
        <v>0</v>
      </c>
      <c r="T321" s="46" t="s">
        <v>1076</v>
      </c>
      <c r="U321" s="68" t="s">
        <v>1077</v>
      </c>
      <c r="V321" s="68">
        <v>0</v>
      </c>
      <c r="W321" s="70" t="s">
        <v>1105</v>
      </c>
      <c r="AB321" s="71"/>
      <c r="AF321" s="71"/>
      <c r="AI321" s="79"/>
      <c r="AJ321" s="79"/>
      <c r="AK321" s="79"/>
      <c r="AL321" s="79"/>
      <c r="AT321" s="42"/>
    </row>
    <row r="322" hidden="1" spans="1:46">
      <c r="A322" s="69" t="str">
        <f t="shared" si="84"/>
        <v>1233</v>
      </c>
      <c r="B322" s="50" t="str">
        <f t="shared" si="83"/>
        <v>track_1233</v>
      </c>
      <c r="C322" s="46">
        <f t="shared" si="85"/>
        <v>31</v>
      </c>
      <c r="D322" s="46">
        <f t="shared" si="86"/>
        <v>0</v>
      </c>
      <c r="E322" s="46">
        <f t="shared" si="87"/>
        <v>2</v>
      </c>
      <c r="F322" s="46">
        <f t="shared" si="88"/>
        <v>4</v>
      </c>
      <c r="G322" s="46">
        <f t="shared" si="89"/>
        <v>1</v>
      </c>
      <c r="H322" s="46">
        <f t="shared" si="90"/>
        <v>4</v>
      </c>
      <c r="I322" s="46">
        <f t="shared" si="91"/>
        <v>4</v>
      </c>
      <c r="J322" s="42">
        <f t="shared" si="92"/>
        <v>0</v>
      </c>
      <c r="K322" s="42">
        <f t="shared" si="93"/>
        <v>1</v>
      </c>
      <c r="L322" s="42">
        <f t="shared" si="98"/>
        <v>1</v>
      </c>
      <c r="M322" s="42">
        <f t="shared" si="94"/>
        <v>1</v>
      </c>
      <c r="N322" s="42">
        <f t="shared" si="95"/>
        <v>0</v>
      </c>
      <c r="O322" s="42">
        <f t="shared" si="96"/>
        <v>1</v>
      </c>
      <c r="P322" s="42">
        <f t="shared" si="97"/>
        <v>1</v>
      </c>
      <c r="Q322" s="42" t="s">
        <v>845</v>
      </c>
      <c r="R322" s="42">
        <v>0</v>
      </c>
      <c r="S322" s="46">
        <v>0</v>
      </c>
      <c r="T322" s="46" t="s">
        <v>1076</v>
      </c>
      <c r="U322" s="68" t="s">
        <v>1077</v>
      </c>
      <c r="V322" s="68">
        <v>0</v>
      </c>
      <c r="W322" s="70" t="s">
        <v>1106</v>
      </c>
      <c r="AB322" s="71"/>
      <c r="AF322" s="71"/>
      <c r="AI322" s="79"/>
      <c r="AJ322" s="79"/>
      <c r="AK322" s="79"/>
      <c r="AL322" s="79"/>
      <c r="AT322" s="42"/>
    </row>
    <row r="323" hidden="1" spans="1:46">
      <c r="A323" s="69" t="str">
        <f t="shared" si="84"/>
        <v>1234</v>
      </c>
      <c r="B323" s="50" t="str">
        <f t="shared" si="83"/>
        <v>track_1234</v>
      </c>
      <c r="C323" s="46">
        <f t="shared" si="85"/>
        <v>31</v>
      </c>
      <c r="D323" s="46">
        <f t="shared" si="86"/>
        <v>0</v>
      </c>
      <c r="E323" s="46">
        <f t="shared" si="87"/>
        <v>3</v>
      </c>
      <c r="F323" s="46">
        <f t="shared" si="88"/>
        <v>1</v>
      </c>
      <c r="G323" s="46">
        <f t="shared" si="89"/>
        <v>1</v>
      </c>
      <c r="H323" s="46">
        <f t="shared" si="90"/>
        <v>5</v>
      </c>
      <c r="I323" s="46">
        <f t="shared" si="91"/>
        <v>4</v>
      </c>
      <c r="J323" s="42">
        <f t="shared" si="92"/>
        <v>0</v>
      </c>
      <c r="K323" s="42">
        <f t="shared" si="93"/>
        <v>1</v>
      </c>
      <c r="L323" s="42">
        <f t="shared" si="98"/>
        <v>1</v>
      </c>
      <c r="M323" s="42">
        <f t="shared" si="94"/>
        <v>1</v>
      </c>
      <c r="N323" s="42">
        <f t="shared" si="95"/>
        <v>0</v>
      </c>
      <c r="O323" s="42">
        <f t="shared" si="96"/>
        <v>1</v>
      </c>
      <c r="P323" s="42">
        <f t="shared" si="97"/>
        <v>1</v>
      </c>
      <c r="Q323" s="42" t="s">
        <v>845</v>
      </c>
      <c r="R323" s="42">
        <v>0</v>
      </c>
      <c r="S323" s="46">
        <v>0</v>
      </c>
      <c r="T323" s="46" t="s">
        <v>1076</v>
      </c>
      <c r="U323" s="68" t="s">
        <v>1077</v>
      </c>
      <c r="V323" s="68">
        <v>0</v>
      </c>
      <c r="W323" s="70" t="s">
        <v>1107</v>
      </c>
      <c r="AB323" s="71"/>
      <c r="AF323" s="71"/>
      <c r="AI323" s="79"/>
      <c r="AJ323" s="79"/>
      <c r="AK323" s="79"/>
      <c r="AL323" s="79"/>
      <c r="AT323" s="42"/>
    </row>
    <row r="324" hidden="1" spans="1:46">
      <c r="A324" s="69" t="str">
        <f t="shared" si="84"/>
        <v>1235</v>
      </c>
      <c r="B324" s="50" t="str">
        <f t="shared" si="83"/>
        <v>track_1235</v>
      </c>
      <c r="C324" s="46">
        <f t="shared" si="85"/>
        <v>31</v>
      </c>
      <c r="D324" s="46">
        <f t="shared" si="86"/>
        <v>0</v>
      </c>
      <c r="E324" s="46">
        <f t="shared" si="87"/>
        <v>3</v>
      </c>
      <c r="F324" s="46">
        <f t="shared" si="88"/>
        <v>2</v>
      </c>
      <c r="G324" s="46">
        <f t="shared" si="89"/>
        <v>1</v>
      </c>
      <c r="H324" s="46">
        <f t="shared" si="90"/>
        <v>6</v>
      </c>
      <c r="I324" s="46">
        <f t="shared" si="91"/>
        <v>4</v>
      </c>
      <c r="J324" s="42">
        <f t="shared" si="92"/>
        <v>0</v>
      </c>
      <c r="K324" s="42">
        <f t="shared" si="93"/>
        <v>1</v>
      </c>
      <c r="L324" s="42">
        <f t="shared" si="98"/>
        <v>1</v>
      </c>
      <c r="M324" s="42">
        <f t="shared" si="94"/>
        <v>1</v>
      </c>
      <c r="N324" s="42">
        <f t="shared" si="95"/>
        <v>0</v>
      </c>
      <c r="O324" s="42">
        <f t="shared" si="96"/>
        <v>1</v>
      </c>
      <c r="P324" s="42">
        <f t="shared" si="97"/>
        <v>1</v>
      </c>
      <c r="Q324" s="42" t="s">
        <v>845</v>
      </c>
      <c r="R324" s="42">
        <v>0</v>
      </c>
      <c r="S324" s="46">
        <v>0</v>
      </c>
      <c r="T324" s="46" t="s">
        <v>1076</v>
      </c>
      <c r="U324" s="68" t="s">
        <v>1077</v>
      </c>
      <c r="V324" s="68">
        <v>0</v>
      </c>
      <c r="W324" s="70" t="s">
        <v>1108</v>
      </c>
      <c r="AB324" s="71"/>
      <c r="AF324" s="71"/>
      <c r="AI324" s="79"/>
      <c r="AJ324" s="79"/>
      <c r="AK324" s="79"/>
      <c r="AL324" s="79"/>
      <c r="AT324" s="42"/>
    </row>
    <row r="325" hidden="1" spans="1:46">
      <c r="A325" s="69" t="str">
        <f t="shared" si="84"/>
        <v>1236</v>
      </c>
      <c r="B325" s="50" t="str">
        <f t="shared" ref="B325:B388" si="99">"track_"&amp;A325</f>
        <v>track_1236</v>
      </c>
      <c r="C325" s="46">
        <f t="shared" si="85"/>
        <v>31</v>
      </c>
      <c r="D325" s="46">
        <f t="shared" si="86"/>
        <v>0</v>
      </c>
      <c r="E325" s="46">
        <f t="shared" si="87"/>
        <v>4</v>
      </c>
      <c r="F325" s="46">
        <f t="shared" si="88"/>
        <v>1</v>
      </c>
      <c r="G325" s="46">
        <f t="shared" si="89"/>
        <v>1</v>
      </c>
      <c r="H325" s="46">
        <f t="shared" si="90"/>
        <v>7</v>
      </c>
      <c r="I325" s="46">
        <f t="shared" si="91"/>
        <v>4</v>
      </c>
      <c r="J325" s="42">
        <f t="shared" si="92"/>
        <v>0</v>
      </c>
      <c r="K325" s="42">
        <f t="shared" si="93"/>
        <v>1</v>
      </c>
      <c r="L325" s="42">
        <f t="shared" si="98"/>
        <v>1</v>
      </c>
      <c r="M325" s="42">
        <f t="shared" si="94"/>
        <v>1</v>
      </c>
      <c r="N325" s="42">
        <f t="shared" si="95"/>
        <v>0</v>
      </c>
      <c r="O325" s="42">
        <f t="shared" si="96"/>
        <v>1</v>
      </c>
      <c r="P325" s="42">
        <f t="shared" si="97"/>
        <v>1</v>
      </c>
      <c r="Q325" s="42" t="s">
        <v>845</v>
      </c>
      <c r="R325" s="42">
        <v>0</v>
      </c>
      <c r="S325" s="46">
        <v>0</v>
      </c>
      <c r="T325" s="46" t="s">
        <v>1076</v>
      </c>
      <c r="U325" s="68" t="s">
        <v>1077</v>
      </c>
      <c r="V325" s="68">
        <v>0</v>
      </c>
      <c r="W325" s="70" t="s">
        <v>1109</v>
      </c>
      <c r="AB325" s="71"/>
      <c r="AF325" s="71"/>
      <c r="AI325" s="79"/>
      <c r="AJ325" s="79"/>
      <c r="AK325" s="79"/>
      <c r="AL325" s="79"/>
      <c r="AT325" s="42"/>
    </row>
    <row r="326" hidden="1" spans="1:46">
      <c r="A326" s="69" t="str">
        <f t="shared" si="84"/>
        <v>1237</v>
      </c>
      <c r="B326" s="50" t="str">
        <f t="shared" si="99"/>
        <v>track_1237</v>
      </c>
      <c r="C326" s="46">
        <f t="shared" si="85"/>
        <v>31</v>
      </c>
      <c r="D326" s="46">
        <f t="shared" si="86"/>
        <v>0</v>
      </c>
      <c r="E326" s="46">
        <f t="shared" si="87"/>
        <v>4</v>
      </c>
      <c r="F326" s="46">
        <f t="shared" si="88"/>
        <v>2</v>
      </c>
      <c r="G326" s="46">
        <f t="shared" si="89"/>
        <v>1</v>
      </c>
      <c r="H326" s="46">
        <f t="shared" si="90"/>
        <v>8</v>
      </c>
      <c r="I326" s="46">
        <f t="shared" si="91"/>
        <v>4</v>
      </c>
      <c r="J326" s="42">
        <f t="shared" si="92"/>
        <v>0</v>
      </c>
      <c r="K326" s="42">
        <f t="shared" si="93"/>
        <v>1</v>
      </c>
      <c r="L326" s="42">
        <f t="shared" si="98"/>
        <v>1</v>
      </c>
      <c r="M326" s="42">
        <f t="shared" si="94"/>
        <v>1</v>
      </c>
      <c r="N326" s="42">
        <f t="shared" si="95"/>
        <v>0</v>
      </c>
      <c r="O326" s="42">
        <f t="shared" si="96"/>
        <v>1</v>
      </c>
      <c r="P326" s="42">
        <f t="shared" si="97"/>
        <v>1</v>
      </c>
      <c r="Q326" s="42" t="s">
        <v>845</v>
      </c>
      <c r="R326" s="42">
        <v>0</v>
      </c>
      <c r="S326" s="46">
        <v>0</v>
      </c>
      <c r="T326" s="46" t="s">
        <v>1076</v>
      </c>
      <c r="U326" s="68" t="s">
        <v>1077</v>
      </c>
      <c r="V326" s="68">
        <v>0</v>
      </c>
      <c r="W326" s="70" t="s">
        <v>1110</v>
      </c>
      <c r="AB326" s="71"/>
      <c r="AF326" s="71"/>
      <c r="AI326" s="79"/>
      <c r="AJ326" s="79"/>
      <c r="AK326" s="79"/>
      <c r="AL326" s="79"/>
      <c r="AT326" s="42"/>
    </row>
    <row r="327" hidden="1" spans="1:46">
      <c r="A327" s="69" t="str">
        <f t="shared" si="84"/>
        <v>1238</v>
      </c>
      <c r="B327" s="50" t="str">
        <f t="shared" si="99"/>
        <v>track_1238</v>
      </c>
      <c r="C327" s="46">
        <f t="shared" si="85"/>
        <v>32</v>
      </c>
      <c r="D327" s="46">
        <f t="shared" si="86"/>
        <v>0</v>
      </c>
      <c r="E327" s="46">
        <f t="shared" si="87"/>
        <v>1</v>
      </c>
      <c r="F327" s="46">
        <f t="shared" si="88"/>
        <v>2</v>
      </c>
      <c r="G327" s="46">
        <f t="shared" si="89"/>
        <v>1</v>
      </c>
      <c r="H327" s="46">
        <f t="shared" si="90"/>
        <v>1</v>
      </c>
      <c r="I327" s="46">
        <f t="shared" si="91"/>
        <v>4</v>
      </c>
      <c r="J327" s="42">
        <f t="shared" si="92"/>
        <v>1</v>
      </c>
      <c r="K327" s="42">
        <f t="shared" si="93"/>
        <v>1</v>
      </c>
      <c r="L327" s="42">
        <f t="shared" si="98"/>
        <v>1</v>
      </c>
      <c r="M327" s="42">
        <f t="shared" si="94"/>
        <v>1</v>
      </c>
      <c r="N327" s="42">
        <f t="shared" si="95"/>
        <v>1</v>
      </c>
      <c r="O327" s="42">
        <f t="shared" si="96"/>
        <v>1</v>
      </c>
      <c r="P327" s="42">
        <f t="shared" si="97"/>
        <v>1</v>
      </c>
      <c r="Q327" s="42">
        <v>0</v>
      </c>
      <c r="R327" s="42">
        <v>0</v>
      </c>
      <c r="S327" s="46">
        <v>0</v>
      </c>
      <c r="T327" s="46">
        <v>0</v>
      </c>
      <c r="U327" s="68" t="s">
        <v>295</v>
      </c>
      <c r="V327" s="68">
        <v>0</v>
      </c>
      <c r="W327" s="70" t="s">
        <v>1111</v>
      </c>
      <c r="AB327" s="71"/>
      <c r="AF327" s="71"/>
      <c r="AI327" s="79"/>
      <c r="AJ327" s="79"/>
      <c r="AK327" s="79"/>
      <c r="AL327" s="79"/>
      <c r="AT327" s="42"/>
    </row>
    <row r="328" hidden="1" spans="1:46">
      <c r="A328" s="69" t="str">
        <f t="shared" si="84"/>
        <v>1239</v>
      </c>
      <c r="B328" s="50" t="str">
        <f t="shared" si="99"/>
        <v>track_1239</v>
      </c>
      <c r="C328" s="46">
        <f t="shared" si="85"/>
        <v>32</v>
      </c>
      <c r="D328" s="46">
        <f t="shared" si="86"/>
        <v>0</v>
      </c>
      <c r="E328" s="46">
        <f t="shared" si="87"/>
        <v>2</v>
      </c>
      <c r="F328" s="46">
        <f t="shared" si="88"/>
        <v>1</v>
      </c>
      <c r="G328" s="46">
        <f t="shared" si="89"/>
        <v>1</v>
      </c>
      <c r="H328" s="46">
        <f t="shared" si="90"/>
        <v>2</v>
      </c>
      <c r="I328" s="46">
        <f t="shared" si="91"/>
        <v>4</v>
      </c>
      <c r="J328" s="42">
        <f t="shared" si="92"/>
        <v>1</v>
      </c>
      <c r="K328" s="42">
        <f t="shared" si="93"/>
        <v>1</v>
      </c>
      <c r="L328" s="42">
        <f t="shared" si="98"/>
        <v>1</v>
      </c>
      <c r="M328" s="42">
        <f t="shared" si="94"/>
        <v>1</v>
      </c>
      <c r="N328" s="42">
        <f t="shared" si="95"/>
        <v>1</v>
      </c>
      <c r="O328" s="42">
        <f t="shared" si="96"/>
        <v>1</v>
      </c>
      <c r="P328" s="42">
        <f t="shared" si="97"/>
        <v>1</v>
      </c>
      <c r="Q328" s="42">
        <v>0</v>
      </c>
      <c r="R328" s="42">
        <v>0</v>
      </c>
      <c r="S328" s="46">
        <v>0</v>
      </c>
      <c r="T328" s="46">
        <v>0</v>
      </c>
      <c r="U328" s="68" t="s">
        <v>295</v>
      </c>
      <c r="V328" s="68">
        <v>0</v>
      </c>
      <c r="W328" s="70" t="s">
        <v>1112</v>
      </c>
      <c r="AB328" s="71"/>
      <c r="AF328" s="71"/>
      <c r="AI328" s="79"/>
      <c r="AJ328" s="79"/>
      <c r="AK328" s="79"/>
      <c r="AL328" s="79"/>
      <c r="AT328" s="42"/>
    </row>
    <row r="329" hidden="1" spans="1:46">
      <c r="A329" s="69" t="str">
        <f t="shared" si="84"/>
        <v>1240</v>
      </c>
      <c r="B329" s="50" t="str">
        <f t="shared" si="99"/>
        <v>track_1240</v>
      </c>
      <c r="C329" s="46">
        <f t="shared" si="85"/>
        <v>32</v>
      </c>
      <c r="D329" s="46">
        <f t="shared" si="86"/>
        <v>0</v>
      </c>
      <c r="E329" s="46">
        <f t="shared" si="87"/>
        <v>2</v>
      </c>
      <c r="F329" s="46">
        <f t="shared" si="88"/>
        <v>4</v>
      </c>
      <c r="G329" s="46">
        <f t="shared" si="89"/>
        <v>1</v>
      </c>
      <c r="H329" s="46">
        <f t="shared" si="90"/>
        <v>3</v>
      </c>
      <c r="I329" s="46">
        <f t="shared" si="91"/>
        <v>4</v>
      </c>
      <c r="J329" s="42">
        <f t="shared" si="92"/>
        <v>1</v>
      </c>
      <c r="K329" s="42">
        <f t="shared" si="93"/>
        <v>1</v>
      </c>
      <c r="L329" s="42">
        <f t="shared" si="98"/>
        <v>1</v>
      </c>
      <c r="M329" s="42">
        <f t="shared" si="94"/>
        <v>1</v>
      </c>
      <c r="N329" s="42">
        <f t="shared" si="95"/>
        <v>1</v>
      </c>
      <c r="O329" s="42">
        <f t="shared" si="96"/>
        <v>1</v>
      </c>
      <c r="P329" s="42">
        <f t="shared" si="97"/>
        <v>1</v>
      </c>
      <c r="Q329" s="42">
        <v>0</v>
      </c>
      <c r="R329" s="42">
        <v>0</v>
      </c>
      <c r="S329" s="46">
        <v>0</v>
      </c>
      <c r="T329" s="46">
        <v>0</v>
      </c>
      <c r="U329" s="68" t="s">
        <v>295</v>
      </c>
      <c r="V329" s="68">
        <v>0</v>
      </c>
      <c r="W329" s="70" t="s">
        <v>1113</v>
      </c>
      <c r="AB329" s="71"/>
      <c r="AF329" s="71"/>
      <c r="AI329" s="79"/>
      <c r="AJ329" s="79"/>
      <c r="AK329" s="79"/>
      <c r="AL329" s="79"/>
      <c r="AT329" s="42"/>
    </row>
    <row r="330" hidden="1" spans="1:46">
      <c r="A330" s="69" t="str">
        <f t="shared" si="84"/>
        <v>1241</v>
      </c>
      <c r="B330" s="50" t="str">
        <f t="shared" si="99"/>
        <v>track_1241</v>
      </c>
      <c r="C330" s="46">
        <f t="shared" si="85"/>
        <v>32</v>
      </c>
      <c r="D330" s="46">
        <f t="shared" si="86"/>
        <v>0</v>
      </c>
      <c r="E330" s="46">
        <f t="shared" si="87"/>
        <v>2</v>
      </c>
      <c r="F330" s="46">
        <f t="shared" si="88"/>
        <v>4</v>
      </c>
      <c r="G330" s="46">
        <f t="shared" si="89"/>
        <v>1</v>
      </c>
      <c r="H330" s="46">
        <f t="shared" si="90"/>
        <v>4</v>
      </c>
      <c r="I330" s="46">
        <f t="shared" si="91"/>
        <v>4</v>
      </c>
      <c r="J330" s="42">
        <f t="shared" si="92"/>
        <v>1</v>
      </c>
      <c r="K330" s="42">
        <f t="shared" si="93"/>
        <v>1</v>
      </c>
      <c r="L330" s="42">
        <f t="shared" si="98"/>
        <v>1</v>
      </c>
      <c r="M330" s="42">
        <f t="shared" si="94"/>
        <v>1</v>
      </c>
      <c r="N330" s="42">
        <f t="shared" si="95"/>
        <v>1</v>
      </c>
      <c r="O330" s="42">
        <f t="shared" si="96"/>
        <v>1</v>
      </c>
      <c r="P330" s="42">
        <f t="shared" si="97"/>
        <v>1</v>
      </c>
      <c r="Q330" s="42">
        <v>0</v>
      </c>
      <c r="R330" s="42">
        <v>0</v>
      </c>
      <c r="S330" s="46">
        <v>0</v>
      </c>
      <c r="T330" s="46">
        <v>0</v>
      </c>
      <c r="U330" s="68" t="s">
        <v>295</v>
      </c>
      <c r="V330" s="68">
        <v>0</v>
      </c>
      <c r="W330" s="70" t="s">
        <v>1114</v>
      </c>
      <c r="AB330" s="71"/>
      <c r="AF330" s="71"/>
      <c r="AI330" s="79"/>
      <c r="AJ330" s="79"/>
      <c r="AK330" s="79"/>
      <c r="AL330" s="79"/>
      <c r="AT330" s="42"/>
    </row>
    <row r="331" hidden="1" spans="1:46">
      <c r="A331" s="69" t="str">
        <f t="shared" si="84"/>
        <v>1242</v>
      </c>
      <c r="B331" s="50" t="str">
        <f t="shared" si="99"/>
        <v>track_1242</v>
      </c>
      <c r="C331" s="46">
        <f t="shared" si="85"/>
        <v>32</v>
      </c>
      <c r="D331" s="46">
        <f t="shared" si="86"/>
        <v>0</v>
      </c>
      <c r="E331" s="46">
        <f t="shared" si="87"/>
        <v>3</v>
      </c>
      <c r="F331" s="46">
        <f t="shared" si="88"/>
        <v>1</v>
      </c>
      <c r="G331" s="46">
        <f t="shared" si="89"/>
        <v>1</v>
      </c>
      <c r="H331" s="46">
        <f t="shared" si="90"/>
        <v>5</v>
      </c>
      <c r="I331" s="46">
        <f t="shared" si="91"/>
        <v>4</v>
      </c>
      <c r="J331" s="42">
        <f t="shared" si="92"/>
        <v>1</v>
      </c>
      <c r="K331" s="42">
        <f t="shared" si="93"/>
        <v>1</v>
      </c>
      <c r="L331" s="42">
        <f t="shared" si="98"/>
        <v>1</v>
      </c>
      <c r="M331" s="42">
        <f t="shared" si="94"/>
        <v>1</v>
      </c>
      <c r="N331" s="42">
        <f t="shared" si="95"/>
        <v>1</v>
      </c>
      <c r="O331" s="42">
        <f t="shared" si="96"/>
        <v>1</v>
      </c>
      <c r="P331" s="42">
        <f t="shared" si="97"/>
        <v>1</v>
      </c>
      <c r="Q331" s="42">
        <v>0</v>
      </c>
      <c r="R331" s="42">
        <v>0</v>
      </c>
      <c r="S331" s="46">
        <v>0</v>
      </c>
      <c r="T331" s="46">
        <v>0</v>
      </c>
      <c r="U331" s="68" t="s">
        <v>295</v>
      </c>
      <c r="V331" s="68">
        <v>0</v>
      </c>
      <c r="W331" s="70" t="s">
        <v>1115</v>
      </c>
      <c r="AB331" s="71"/>
      <c r="AF331" s="71"/>
      <c r="AI331" s="79"/>
      <c r="AJ331" s="79"/>
      <c r="AK331" s="79"/>
      <c r="AL331" s="79"/>
      <c r="AT331" s="42"/>
    </row>
    <row r="332" hidden="1" spans="1:46">
      <c r="A332" s="69" t="str">
        <f t="shared" si="84"/>
        <v>1243</v>
      </c>
      <c r="B332" s="50" t="str">
        <f t="shared" si="99"/>
        <v>track_1243</v>
      </c>
      <c r="C332" s="46">
        <f t="shared" si="85"/>
        <v>32</v>
      </c>
      <c r="D332" s="46">
        <f t="shared" si="86"/>
        <v>0</v>
      </c>
      <c r="E332" s="46">
        <f t="shared" si="87"/>
        <v>3</v>
      </c>
      <c r="F332" s="46">
        <f t="shared" si="88"/>
        <v>4</v>
      </c>
      <c r="G332" s="46">
        <f t="shared" si="89"/>
        <v>1</v>
      </c>
      <c r="H332" s="46">
        <f t="shared" si="90"/>
        <v>6</v>
      </c>
      <c r="I332" s="46">
        <f t="shared" si="91"/>
        <v>4</v>
      </c>
      <c r="J332" s="42">
        <f t="shared" si="92"/>
        <v>1</v>
      </c>
      <c r="K332" s="42">
        <f t="shared" si="93"/>
        <v>1</v>
      </c>
      <c r="L332" s="42">
        <f t="shared" si="98"/>
        <v>1</v>
      </c>
      <c r="M332" s="42">
        <f t="shared" si="94"/>
        <v>1</v>
      </c>
      <c r="N332" s="42">
        <f t="shared" si="95"/>
        <v>1</v>
      </c>
      <c r="O332" s="42">
        <f t="shared" si="96"/>
        <v>1</v>
      </c>
      <c r="P332" s="42">
        <f t="shared" si="97"/>
        <v>1</v>
      </c>
      <c r="Q332" s="42">
        <v>0</v>
      </c>
      <c r="R332" s="42">
        <v>0</v>
      </c>
      <c r="S332" s="46">
        <v>0</v>
      </c>
      <c r="T332" s="46">
        <v>0</v>
      </c>
      <c r="U332" s="68" t="s">
        <v>295</v>
      </c>
      <c r="V332" s="68">
        <v>0</v>
      </c>
      <c r="W332" s="70" t="s">
        <v>1116</v>
      </c>
      <c r="AB332" s="71"/>
      <c r="AF332" s="71"/>
      <c r="AI332" s="79"/>
      <c r="AJ332" s="79"/>
      <c r="AK332" s="79"/>
      <c r="AL332" s="79"/>
      <c r="AT332" s="42"/>
    </row>
    <row r="333" hidden="1" spans="1:46">
      <c r="A333" s="69" t="str">
        <f t="shared" si="84"/>
        <v>1244</v>
      </c>
      <c r="B333" s="50" t="str">
        <f t="shared" si="99"/>
        <v>track_1244</v>
      </c>
      <c r="C333" s="46">
        <f t="shared" si="85"/>
        <v>32</v>
      </c>
      <c r="D333" s="46">
        <f t="shared" si="86"/>
        <v>0</v>
      </c>
      <c r="E333" s="46">
        <f t="shared" si="87"/>
        <v>4</v>
      </c>
      <c r="F333" s="46">
        <f t="shared" si="88"/>
        <v>2</v>
      </c>
      <c r="G333" s="46">
        <f t="shared" si="89"/>
        <v>1</v>
      </c>
      <c r="H333" s="46">
        <f t="shared" si="90"/>
        <v>7</v>
      </c>
      <c r="I333" s="46">
        <f t="shared" si="91"/>
        <v>4</v>
      </c>
      <c r="J333" s="42">
        <f t="shared" si="92"/>
        <v>1</v>
      </c>
      <c r="K333" s="42">
        <f t="shared" si="93"/>
        <v>1</v>
      </c>
      <c r="L333" s="42">
        <f t="shared" si="98"/>
        <v>1</v>
      </c>
      <c r="M333" s="42">
        <f t="shared" si="94"/>
        <v>1</v>
      </c>
      <c r="N333" s="42">
        <f t="shared" si="95"/>
        <v>1</v>
      </c>
      <c r="O333" s="42">
        <f t="shared" si="96"/>
        <v>1</v>
      </c>
      <c r="P333" s="42">
        <f t="shared" si="97"/>
        <v>1</v>
      </c>
      <c r="Q333" s="42">
        <v>0</v>
      </c>
      <c r="R333" s="42">
        <v>0</v>
      </c>
      <c r="S333" s="46">
        <v>0</v>
      </c>
      <c r="T333" s="46">
        <v>0</v>
      </c>
      <c r="U333" s="68" t="s">
        <v>295</v>
      </c>
      <c r="V333" s="68">
        <v>0</v>
      </c>
      <c r="W333" s="70" t="s">
        <v>1117</v>
      </c>
      <c r="AB333" s="71"/>
      <c r="AF333" s="71"/>
      <c r="AI333" s="79"/>
      <c r="AJ333" s="79"/>
      <c r="AK333" s="79"/>
      <c r="AL333" s="79"/>
      <c r="AT333" s="42"/>
    </row>
    <row r="334" hidden="1" spans="1:46">
      <c r="A334" s="69" t="str">
        <f t="shared" si="84"/>
        <v>1245</v>
      </c>
      <c r="B334" s="50" t="str">
        <f t="shared" si="99"/>
        <v>track_1245</v>
      </c>
      <c r="C334" s="46">
        <f t="shared" si="85"/>
        <v>32</v>
      </c>
      <c r="D334" s="46">
        <f t="shared" si="86"/>
        <v>0</v>
      </c>
      <c r="E334" s="46">
        <f t="shared" si="87"/>
        <v>4</v>
      </c>
      <c r="F334" s="46">
        <f t="shared" si="88"/>
        <v>3</v>
      </c>
      <c r="G334" s="46">
        <f t="shared" si="89"/>
        <v>1</v>
      </c>
      <c r="H334" s="46">
        <f t="shared" si="90"/>
        <v>8</v>
      </c>
      <c r="I334" s="46">
        <f t="shared" si="91"/>
        <v>4</v>
      </c>
      <c r="J334" s="42">
        <f t="shared" si="92"/>
        <v>1</v>
      </c>
      <c r="K334" s="42">
        <f t="shared" si="93"/>
        <v>1</v>
      </c>
      <c r="L334" s="42">
        <f t="shared" si="98"/>
        <v>1</v>
      </c>
      <c r="M334" s="42">
        <f t="shared" si="94"/>
        <v>1</v>
      </c>
      <c r="N334" s="42">
        <f t="shared" si="95"/>
        <v>1</v>
      </c>
      <c r="O334" s="42">
        <f t="shared" si="96"/>
        <v>1</v>
      </c>
      <c r="P334" s="42">
        <f t="shared" si="97"/>
        <v>1</v>
      </c>
      <c r="Q334" s="42">
        <v>0</v>
      </c>
      <c r="R334" s="42">
        <v>0</v>
      </c>
      <c r="S334" s="46">
        <v>0</v>
      </c>
      <c r="T334" s="46">
        <v>0</v>
      </c>
      <c r="U334" s="68" t="s">
        <v>295</v>
      </c>
      <c r="V334" s="68">
        <v>0</v>
      </c>
      <c r="W334" s="70" t="s">
        <v>1118</v>
      </c>
      <c r="AB334" s="71"/>
      <c r="AF334" s="71"/>
      <c r="AI334" s="79"/>
      <c r="AJ334" s="79"/>
      <c r="AK334" s="79"/>
      <c r="AL334" s="79"/>
      <c r="AT334" s="42"/>
    </row>
    <row r="335" hidden="1" spans="1:46">
      <c r="A335" s="69" t="str">
        <f t="shared" si="84"/>
        <v>1246</v>
      </c>
      <c r="B335" s="50" t="str">
        <f t="shared" si="99"/>
        <v>track_1246</v>
      </c>
      <c r="C335" s="46">
        <f t="shared" si="85"/>
        <v>33</v>
      </c>
      <c r="D335" s="46">
        <f t="shared" si="86"/>
        <v>0</v>
      </c>
      <c r="E335" s="46">
        <f t="shared" si="87"/>
        <v>1</v>
      </c>
      <c r="F335" s="46">
        <f t="shared" si="88"/>
        <v>2</v>
      </c>
      <c r="G335" s="46">
        <f t="shared" si="89"/>
        <v>1</v>
      </c>
      <c r="H335" s="46">
        <f t="shared" si="90"/>
        <v>1</v>
      </c>
      <c r="I335" s="46">
        <f t="shared" si="91"/>
        <v>4</v>
      </c>
      <c r="J335" s="42">
        <f t="shared" si="92"/>
        <v>0</v>
      </c>
      <c r="K335" s="42">
        <f t="shared" si="93"/>
        <v>1</v>
      </c>
      <c r="L335" s="42">
        <f t="shared" si="98"/>
        <v>1</v>
      </c>
      <c r="M335" s="42">
        <f t="shared" si="94"/>
        <v>1</v>
      </c>
      <c r="N335" s="42">
        <f t="shared" si="95"/>
        <v>0</v>
      </c>
      <c r="O335" s="42">
        <f t="shared" si="96"/>
        <v>1</v>
      </c>
      <c r="P335" s="42">
        <f t="shared" si="97"/>
        <v>1</v>
      </c>
      <c r="Q335" s="42" t="s">
        <v>845</v>
      </c>
      <c r="R335" s="42">
        <v>0</v>
      </c>
      <c r="S335" s="46">
        <v>0</v>
      </c>
      <c r="T335" s="46">
        <v>0</v>
      </c>
      <c r="U335" s="68" t="s">
        <v>295</v>
      </c>
      <c r="V335" s="68">
        <v>0</v>
      </c>
      <c r="W335" s="70" t="s">
        <v>1119</v>
      </c>
      <c r="AB335" s="71"/>
      <c r="AF335" s="71"/>
      <c r="AI335" s="79"/>
      <c r="AJ335" s="79"/>
      <c r="AK335" s="79"/>
      <c r="AL335" s="79"/>
      <c r="AT335" s="42"/>
    </row>
    <row r="336" hidden="1" spans="1:46">
      <c r="A336" s="69" t="str">
        <f t="shared" si="84"/>
        <v>1247</v>
      </c>
      <c r="B336" s="50" t="str">
        <f t="shared" si="99"/>
        <v>track_1247</v>
      </c>
      <c r="C336" s="46">
        <f t="shared" si="85"/>
        <v>33</v>
      </c>
      <c r="D336" s="46">
        <f t="shared" si="86"/>
        <v>0</v>
      </c>
      <c r="E336" s="46">
        <f t="shared" si="87"/>
        <v>1</v>
      </c>
      <c r="F336" s="46">
        <f t="shared" si="88"/>
        <v>4</v>
      </c>
      <c r="G336" s="46">
        <f t="shared" si="89"/>
        <v>1</v>
      </c>
      <c r="H336" s="46">
        <f t="shared" si="90"/>
        <v>2</v>
      </c>
      <c r="I336" s="46">
        <f t="shared" si="91"/>
        <v>4</v>
      </c>
      <c r="J336" s="42">
        <f t="shared" si="92"/>
        <v>0</v>
      </c>
      <c r="K336" s="42">
        <f t="shared" si="93"/>
        <v>1</v>
      </c>
      <c r="L336" s="42">
        <f t="shared" si="98"/>
        <v>1</v>
      </c>
      <c r="M336" s="42">
        <f t="shared" si="94"/>
        <v>1</v>
      </c>
      <c r="N336" s="42">
        <f t="shared" si="95"/>
        <v>0</v>
      </c>
      <c r="O336" s="42">
        <f t="shared" si="96"/>
        <v>1</v>
      </c>
      <c r="P336" s="42">
        <f t="shared" si="97"/>
        <v>1</v>
      </c>
      <c r="Q336" s="42" t="s">
        <v>845</v>
      </c>
      <c r="R336" s="42">
        <v>0</v>
      </c>
      <c r="S336" s="46">
        <v>0</v>
      </c>
      <c r="T336" s="46">
        <v>0</v>
      </c>
      <c r="U336" s="68" t="s">
        <v>295</v>
      </c>
      <c r="V336" s="68">
        <v>0</v>
      </c>
      <c r="W336" s="70" t="s">
        <v>1120</v>
      </c>
      <c r="AB336" s="71"/>
      <c r="AF336" s="71"/>
      <c r="AI336" s="79"/>
      <c r="AJ336" s="79"/>
      <c r="AK336" s="79"/>
      <c r="AL336" s="79"/>
      <c r="AT336" s="42"/>
    </row>
    <row r="337" hidden="1" spans="1:46">
      <c r="A337" s="69" t="str">
        <f t="shared" si="84"/>
        <v>1248</v>
      </c>
      <c r="B337" s="50" t="str">
        <f t="shared" si="99"/>
        <v>track_1248</v>
      </c>
      <c r="C337" s="46">
        <f t="shared" si="85"/>
        <v>33</v>
      </c>
      <c r="D337" s="46">
        <f t="shared" si="86"/>
        <v>0</v>
      </c>
      <c r="E337" s="46">
        <f t="shared" si="87"/>
        <v>2</v>
      </c>
      <c r="F337" s="46">
        <f t="shared" si="88"/>
        <v>4</v>
      </c>
      <c r="G337" s="46">
        <f t="shared" si="89"/>
        <v>1</v>
      </c>
      <c r="H337" s="46">
        <f t="shared" si="90"/>
        <v>3</v>
      </c>
      <c r="I337" s="46">
        <f t="shared" si="91"/>
        <v>4</v>
      </c>
      <c r="J337" s="42">
        <f t="shared" si="92"/>
        <v>0</v>
      </c>
      <c r="K337" s="42">
        <f t="shared" si="93"/>
        <v>1</v>
      </c>
      <c r="L337" s="42">
        <f t="shared" si="98"/>
        <v>1</v>
      </c>
      <c r="M337" s="42">
        <f t="shared" si="94"/>
        <v>1</v>
      </c>
      <c r="N337" s="42">
        <f t="shared" si="95"/>
        <v>0</v>
      </c>
      <c r="O337" s="42">
        <f t="shared" si="96"/>
        <v>1</v>
      </c>
      <c r="P337" s="42">
        <f t="shared" si="97"/>
        <v>1</v>
      </c>
      <c r="Q337" s="42" t="s">
        <v>845</v>
      </c>
      <c r="R337" s="42">
        <v>0</v>
      </c>
      <c r="S337" s="46">
        <v>0</v>
      </c>
      <c r="T337" s="46">
        <v>0</v>
      </c>
      <c r="U337" s="68" t="s">
        <v>295</v>
      </c>
      <c r="V337" s="68">
        <v>0</v>
      </c>
      <c r="W337" s="70" t="s">
        <v>1121</v>
      </c>
      <c r="AB337" s="71"/>
      <c r="AF337" s="71"/>
      <c r="AI337" s="79"/>
      <c r="AJ337" s="79"/>
      <c r="AK337" s="79"/>
      <c r="AL337" s="79"/>
      <c r="AT337" s="42"/>
    </row>
    <row r="338" hidden="1" spans="1:46">
      <c r="A338" s="69" t="str">
        <f t="shared" si="84"/>
        <v>1249</v>
      </c>
      <c r="B338" s="50" t="str">
        <f t="shared" si="99"/>
        <v>track_1249</v>
      </c>
      <c r="C338" s="46">
        <f t="shared" si="85"/>
        <v>33</v>
      </c>
      <c r="D338" s="46">
        <f t="shared" si="86"/>
        <v>0</v>
      </c>
      <c r="E338" s="46">
        <f t="shared" si="87"/>
        <v>2</v>
      </c>
      <c r="F338" s="46">
        <f t="shared" si="88"/>
        <v>4</v>
      </c>
      <c r="G338" s="46">
        <f t="shared" si="89"/>
        <v>1</v>
      </c>
      <c r="H338" s="46">
        <f t="shared" si="90"/>
        <v>4</v>
      </c>
      <c r="I338" s="46">
        <f t="shared" si="91"/>
        <v>4</v>
      </c>
      <c r="J338" s="42">
        <f t="shared" si="92"/>
        <v>0</v>
      </c>
      <c r="K338" s="42">
        <f t="shared" si="93"/>
        <v>1</v>
      </c>
      <c r="L338" s="42">
        <f t="shared" si="98"/>
        <v>1</v>
      </c>
      <c r="M338" s="42">
        <f t="shared" si="94"/>
        <v>1</v>
      </c>
      <c r="N338" s="42">
        <f t="shared" si="95"/>
        <v>0</v>
      </c>
      <c r="O338" s="42">
        <f t="shared" si="96"/>
        <v>1</v>
      </c>
      <c r="P338" s="42">
        <f t="shared" si="97"/>
        <v>1</v>
      </c>
      <c r="Q338" s="42" t="s">
        <v>845</v>
      </c>
      <c r="R338" s="42">
        <v>0</v>
      </c>
      <c r="S338" s="46">
        <v>0</v>
      </c>
      <c r="T338" s="46">
        <v>0</v>
      </c>
      <c r="U338" s="68" t="s">
        <v>295</v>
      </c>
      <c r="V338" s="68">
        <v>0</v>
      </c>
      <c r="W338" s="70" t="s">
        <v>1122</v>
      </c>
      <c r="AB338" s="71"/>
      <c r="AF338" s="71"/>
      <c r="AI338" s="79"/>
      <c r="AJ338" s="79"/>
      <c r="AK338" s="79"/>
      <c r="AL338" s="79"/>
      <c r="AT338" s="42"/>
    </row>
    <row r="339" hidden="1" spans="1:46">
      <c r="A339" s="69" t="str">
        <f t="shared" si="84"/>
        <v>1250</v>
      </c>
      <c r="B339" s="50" t="str">
        <f t="shared" si="99"/>
        <v>track_1250</v>
      </c>
      <c r="C339" s="46">
        <f t="shared" si="85"/>
        <v>33</v>
      </c>
      <c r="D339" s="46">
        <f t="shared" si="86"/>
        <v>0</v>
      </c>
      <c r="E339" s="46">
        <f t="shared" si="87"/>
        <v>3</v>
      </c>
      <c r="F339" s="46">
        <f t="shared" si="88"/>
        <v>1</v>
      </c>
      <c r="G339" s="46">
        <f t="shared" si="89"/>
        <v>1</v>
      </c>
      <c r="H339" s="46">
        <f t="shared" si="90"/>
        <v>5</v>
      </c>
      <c r="I339" s="46">
        <f t="shared" si="91"/>
        <v>4</v>
      </c>
      <c r="J339" s="42">
        <f t="shared" si="92"/>
        <v>0</v>
      </c>
      <c r="K339" s="42">
        <f t="shared" si="93"/>
        <v>1</v>
      </c>
      <c r="L339" s="42">
        <f t="shared" si="98"/>
        <v>1</v>
      </c>
      <c r="M339" s="42">
        <f t="shared" si="94"/>
        <v>1</v>
      </c>
      <c r="N339" s="42">
        <f t="shared" si="95"/>
        <v>0</v>
      </c>
      <c r="O339" s="42">
        <f t="shared" si="96"/>
        <v>1</v>
      </c>
      <c r="P339" s="42">
        <f t="shared" si="97"/>
        <v>1</v>
      </c>
      <c r="Q339" s="42" t="s">
        <v>845</v>
      </c>
      <c r="R339" s="42">
        <v>0</v>
      </c>
      <c r="S339" s="46">
        <v>0</v>
      </c>
      <c r="T339" s="46">
        <v>0</v>
      </c>
      <c r="U339" s="68" t="s">
        <v>295</v>
      </c>
      <c r="V339" s="68">
        <v>0</v>
      </c>
      <c r="W339" s="70" t="s">
        <v>1123</v>
      </c>
      <c r="AB339" s="71"/>
      <c r="AF339" s="71"/>
      <c r="AI339" s="79"/>
      <c r="AJ339" s="79"/>
      <c r="AK339" s="79"/>
      <c r="AL339" s="79"/>
      <c r="AT339" s="42"/>
    </row>
    <row r="340" hidden="1" spans="1:46">
      <c r="A340" s="69" t="str">
        <f t="shared" si="84"/>
        <v>1251</v>
      </c>
      <c r="B340" s="50" t="str">
        <f t="shared" si="99"/>
        <v>track_1251</v>
      </c>
      <c r="C340" s="46">
        <f t="shared" si="85"/>
        <v>33</v>
      </c>
      <c r="D340" s="46">
        <f t="shared" si="86"/>
        <v>0</v>
      </c>
      <c r="E340" s="46">
        <f t="shared" si="87"/>
        <v>3</v>
      </c>
      <c r="F340" s="46">
        <f t="shared" si="88"/>
        <v>2</v>
      </c>
      <c r="G340" s="46">
        <f t="shared" si="89"/>
        <v>1</v>
      </c>
      <c r="H340" s="46">
        <f t="shared" si="90"/>
        <v>6</v>
      </c>
      <c r="I340" s="46">
        <f t="shared" si="91"/>
        <v>4</v>
      </c>
      <c r="J340" s="42">
        <f t="shared" si="92"/>
        <v>0</v>
      </c>
      <c r="K340" s="42">
        <f t="shared" si="93"/>
        <v>1</v>
      </c>
      <c r="L340" s="42">
        <f t="shared" si="98"/>
        <v>1</v>
      </c>
      <c r="M340" s="42">
        <f t="shared" si="94"/>
        <v>1</v>
      </c>
      <c r="N340" s="42">
        <f t="shared" si="95"/>
        <v>0</v>
      </c>
      <c r="O340" s="42">
        <f t="shared" si="96"/>
        <v>1</v>
      </c>
      <c r="P340" s="42">
        <f t="shared" si="97"/>
        <v>1</v>
      </c>
      <c r="Q340" s="42" t="s">
        <v>845</v>
      </c>
      <c r="R340" s="42">
        <v>0</v>
      </c>
      <c r="S340" s="46">
        <v>0</v>
      </c>
      <c r="T340" s="46">
        <v>0</v>
      </c>
      <c r="U340" s="68" t="s">
        <v>295</v>
      </c>
      <c r="V340" s="68">
        <v>0</v>
      </c>
      <c r="W340" s="70" t="s">
        <v>1124</v>
      </c>
      <c r="AB340" s="71"/>
      <c r="AF340" s="71"/>
      <c r="AI340" s="79"/>
      <c r="AJ340" s="79"/>
      <c r="AK340" s="79"/>
      <c r="AL340" s="79"/>
      <c r="AT340" s="42"/>
    </row>
    <row r="341" hidden="1" spans="1:46">
      <c r="A341" s="69" t="str">
        <f t="shared" si="84"/>
        <v>1252</v>
      </c>
      <c r="B341" s="50" t="str">
        <f t="shared" si="99"/>
        <v>track_1252</v>
      </c>
      <c r="C341" s="46">
        <f t="shared" si="85"/>
        <v>33</v>
      </c>
      <c r="D341" s="46">
        <f t="shared" si="86"/>
        <v>0</v>
      </c>
      <c r="E341" s="46">
        <f t="shared" si="87"/>
        <v>4</v>
      </c>
      <c r="F341" s="46">
        <f t="shared" si="88"/>
        <v>2</v>
      </c>
      <c r="G341" s="46">
        <f t="shared" si="89"/>
        <v>1</v>
      </c>
      <c r="H341" s="46">
        <f t="shared" si="90"/>
        <v>7</v>
      </c>
      <c r="I341" s="46">
        <f t="shared" si="91"/>
        <v>4</v>
      </c>
      <c r="J341" s="42">
        <f t="shared" si="92"/>
        <v>0</v>
      </c>
      <c r="K341" s="42">
        <f t="shared" si="93"/>
        <v>1</v>
      </c>
      <c r="L341" s="42">
        <f t="shared" si="98"/>
        <v>1</v>
      </c>
      <c r="M341" s="42">
        <f t="shared" si="94"/>
        <v>1</v>
      </c>
      <c r="N341" s="42">
        <f t="shared" si="95"/>
        <v>0</v>
      </c>
      <c r="O341" s="42">
        <f t="shared" si="96"/>
        <v>1</v>
      </c>
      <c r="P341" s="42">
        <f t="shared" si="97"/>
        <v>1</v>
      </c>
      <c r="Q341" s="42" t="s">
        <v>845</v>
      </c>
      <c r="R341" s="42">
        <v>0</v>
      </c>
      <c r="S341" s="46">
        <v>0</v>
      </c>
      <c r="T341" s="46">
        <v>0</v>
      </c>
      <c r="U341" s="68" t="s">
        <v>295</v>
      </c>
      <c r="V341" s="68">
        <v>0</v>
      </c>
      <c r="W341" s="70" t="s">
        <v>1125</v>
      </c>
      <c r="AB341" s="71"/>
      <c r="AF341" s="71"/>
      <c r="AI341" s="79"/>
      <c r="AJ341" s="79"/>
      <c r="AK341" s="79"/>
      <c r="AL341" s="79"/>
      <c r="AT341" s="42"/>
    </row>
    <row r="342" hidden="1" spans="1:46">
      <c r="A342" s="69" t="str">
        <f t="shared" si="84"/>
        <v>1253</v>
      </c>
      <c r="B342" s="50" t="str">
        <f t="shared" si="99"/>
        <v>track_1253</v>
      </c>
      <c r="C342" s="46">
        <f t="shared" si="85"/>
        <v>33</v>
      </c>
      <c r="D342" s="46">
        <f t="shared" si="86"/>
        <v>0</v>
      </c>
      <c r="E342" s="46">
        <f t="shared" si="87"/>
        <v>4</v>
      </c>
      <c r="F342" s="46">
        <f t="shared" si="88"/>
        <v>4</v>
      </c>
      <c r="G342" s="46">
        <f t="shared" si="89"/>
        <v>1</v>
      </c>
      <c r="H342" s="46">
        <f t="shared" si="90"/>
        <v>8</v>
      </c>
      <c r="I342" s="46">
        <f t="shared" si="91"/>
        <v>4</v>
      </c>
      <c r="J342" s="42">
        <f t="shared" si="92"/>
        <v>0</v>
      </c>
      <c r="K342" s="42">
        <f t="shared" si="93"/>
        <v>1</v>
      </c>
      <c r="L342" s="42">
        <f t="shared" si="98"/>
        <v>1</v>
      </c>
      <c r="M342" s="42">
        <f t="shared" si="94"/>
        <v>1</v>
      </c>
      <c r="N342" s="42">
        <f t="shared" si="95"/>
        <v>0</v>
      </c>
      <c r="O342" s="42">
        <f t="shared" si="96"/>
        <v>1</v>
      </c>
      <c r="P342" s="42">
        <f t="shared" si="97"/>
        <v>1</v>
      </c>
      <c r="Q342" s="42" t="s">
        <v>845</v>
      </c>
      <c r="R342" s="42">
        <v>0</v>
      </c>
      <c r="S342" s="46">
        <v>0</v>
      </c>
      <c r="T342" s="46">
        <v>0</v>
      </c>
      <c r="U342" s="68" t="s">
        <v>295</v>
      </c>
      <c r="V342" s="68">
        <v>0</v>
      </c>
      <c r="W342" s="70" t="s">
        <v>1126</v>
      </c>
      <c r="AB342" s="71"/>
      <c r="AF342" s="71"/>
      <c r="AI342" s="79"/>
      <c r="AJ342" s="79"/>
      <c r="AK342" s="79"/>
      <c r="AL342" s="79"/>
      <c r="AT342" s="42"/>
    </row>
    <row r="343" hidden="1" spans="1:46">
      <c r="A343" s="69" t="str">
        <f t="shared" si="84"/>
        <v>1254</v>
      </c>
      <c r="B343" s="50" t="str">
        <f t="shared" si="99"/>
        <v>track_1254</v>
      </c>
      <c r="C343" s="46">
        <f t="shared" si="85"/>
        <v>34</v>
      </c>
      <c r="D343" s="46">
        <f t="shared" si="86"/>
        <v>0</v>
      </c>
      <c r="E343" s="46">
        <f t="shared" si="87"/>
        <v>1</v>
      </c>
      <c r="F343" s="46">
        <f t="shared" si="88"/>
        <v>2</v>
      </c>
      <c r="G343" s="46">
        <f t="shared" si="89"/>
        <v>1</v>
      </c>
      <c r="H343" s="46">
        <f t="shared" si="90"/>
        <v>1</v>
      </c>
      <c r="I343" s="46">
        <f t="shared" si="91"/>
        <v>4</v>
      </c>
      <c r="J343" s="42">
        <f t="shared" si="92"/>
        <v>1</v>
      </c>
      <c r="K343" s="42">
        <f t="shared" si="93"/>
        <v>1</v>
      </c>
      <c r="L343" s="42">
        <f t="shared" si="98"/>
        <v>1</v>
      </c>
      <c r="M343" s="42">
        <f t="shared" si="94"/>
        <v>1</v>
      </c>
      <c r="N343" s="42">
        <f t="shared" si="95"/>
        <v>1</v>
      </c>
      <c r="O343" s="42">
        <f t="shared" si="96"/>
        <v>1</v>
      </c>
      <c r="P343" s="42">
        <f t="shared" si="97"/>
        <v>1</v>
      </c>
      <c r="Q343" s="42">
        <v>0</v>
      </c>
      <c r="R343" s="42">
        <v>0</v>
      </c>
      <c r="S343" s="46">
        <v>0</v>
      </c>
      <c r="T343" s="46">
        <v>0</v>
      </c>
      <c r="U343" s="68" t="s">
        <v>295</v>
      </c>
      <c r="V343" s="68">
        <v>0</v>
      </c>
      <c r="W343" s="70" t="s">
        <v>1127</v>
      </c>
      <c r="AB343" s="71"/>
      <c r="AF343" s="71"/>
      <c r="AI343" s="79"/>
      <c r="AJ343" s="79"/>
      <c r="AK343" s="79"/>
      <c r="AL343" s="79"/>
      <c r="AT343" s="42"/>
    </row>
    <row r="344" hidden="1" spans="1:46">
      <c r="A344" s="69" t="str">
        <f t="shared" si="84"/>
        <v>1255</v>
      </c>
      <c r="B344" s="50" t="str">
        <f t="shared" si="99"/>
        <v>track_1255</v>
      </c>
      <c r="C344" s="46">
        <f t="shared" si="85"/>
        <v>34</v>
      </c>
      <c r="D344" s="46">
        <f t="shared" si="86"/>
        <v>0</v>
      </c>
      <c r="E344" s="46">
        <f t="shared" si="87"/>
        <v>1</v>
      </c>
      <c r="F344" s="46">
        <f t="shared" si="88"/>
        <v>4</v>
      </c>
      <c r="G344" s="46">
        <f t="shared" si="89"/>
        <v>1</v>
      </c>
      <c r="H344" s="46">
        <f t="shared" si="90"/>
        <v>2</v>
      </c>
      <c r="I344" s="46">
        <f t="shared" si="91"/>
        <v>4</v>
      </c>
      <c r="J344" s="42">
        <f t="shared" si="92"/>
        <v>1</v>
      </c>
      <c r="K344" s="42">
        <f t="shared" si="93"/>
        <v>1</v>
      </c>
      <c r="L344" s="42">
        <f t="shared" si="98"/>
        <v>1</v>
      </c>
      <c r="M344" s="42">
        <f t="shared" si="94"/>
        <v>1</v>
      </c>
      <c r="N344" s="42">
        <f t="shared" si="95"/>
        <v>1</v>
      </c>
      <c r="O344" s="42">
        <f t="shared" si="96"/>
        <v>1</v>
      </c>
      <c r="P344" s="42">
        <f t="shared" si="97"/>
        <v>1</v>
      </c>
      <c r="Q344" s="42">
        <v>0</v>
      </c>
      <c r="R344" s="42">
        <v>0</v>
      </c>
      <c r="S344" s="46">
        <v>0</v>
      </c>
      <c r="T344" s="46">
        <v>0</v>
      </c>
      <c r="U344" s="68" t="s">
        <v>295</v>
      </c>
      <c r="V344" s="68">
        <v>0</v>
      </c>
      <c r="W344" s="70" t="s">
        <v>1128</v>
      </c>
      <c r="AB344" s="71"/>
      <c r="AF344" s="71"/>
      <c r="AI344" s="79"/>
      <c r="AJ344" s="79"/>
      <c r="AK344" s="79"/>
      <c r="AL344" s="79"/>
      <c r="AT344" s="42"/>
    </row>
    <row r="345" hidden="1" spans="1:46">
      <c r="A345" s="69" t="str">
        <f t="shared" si="84"/>
        <v>1256</v>
      </c>
      <c r="B345" s="50" t="str">
        <f t="shared" si="99"/>
        <v>track_1256</v>
      </c>
      <c r="C345" s="46">
        <f t="shared" si="85"/>
        <v>34</v>
      </c>
      <c r="D345" s="46">
        <f t="shared" si="86"/>
        <v>0</v>
      </c>
      <c r="E345" s="46">
        <f t="shared" si="87"/>
        <v>2</v>
      </c>
      <c r="F345" s="46">
        <f t="shared" si="88"/>
        <v>3</v>
      </c>
      <c r="G345" s="46">
        <f t="shared" si="89"/>
        <v>1</v>
      </c>
      <c r="H345" s="46">
        <f t="shared" si="90"/>
        <v>3</v>
      </c>
      <c r="I345" s="46">
        <f t="shared" si="91"/>
        <v>4</v>
      </c>
      <c r="J345" s="42">
        <f t="shared" si="92"/>
        <v>1</v>
      </c>
      <c r="K345" s="42">
        <f t="shared" si="93"/>
        <v>1</v>
      </c>
      <c r="L345" s="42">
        <f t="shared" si="98"/>
        <v>1</v>
      </c>
      <c r="M345" s="42">
        <f t="shared" si="94"/>
        <v>1</v>
      </c>
      <c r="N345" s="42">
        <f t="shared" si="95"/>
        <v>1</v>
      </c>
      <c r="O345" s="42">
        <f t="shared" si="96"/>
        <v>1</v>
      </c>
      <c r="P345" s="42">
        <f t="shared" si="97"/>
        <v>1</v>
      </c>
      <c r="Q345" s="42">
        <v>0</v>
      </c>
      <c r="R345" s="42">
        <v>0</v>
      </c>
      <c r="S345" s="46">
        <v>0</v>
      </c>
      <c r="T345" s="46">
        <v>0</v>
      </c>
      <c r="U345" s="68" t="s">
        <v>295</v>
      </c>
      <c r="V345" s="68">
        <v>0</v>
      </c>
      <c r="W345" s="70" t="s">
        <v>1129</v>
      </c>
      <c r="AB345" s="71"/>
      <c r="AF345" s="71"/>
      <c r="AI345" s="79"/>
      <c r="AJ345" s="79"/>
      <c r="AK345" s="79"/>
      <c r="AL345" s="79"/>
      <c r="AT345" s="42"/>
    </row>
    <row r="346" hidden="1" spans="1:46">
      <c r="A346" s="69" t="str">
        <f t="shared" si="84"/>
        <v>1257</v>
      </c>
      <c r="B346" s="50" t="str">
        <f t="shared" si="99"/>
        <v>track_1257</v>
      </c>
      <c r="C346" s="46">
        <f t="shared" si="85"/>
        <v>34</v>
      </c>
      <c r="D346" s="46">
        <f t="shared" si="86"/>
        <v>0</v>
      </c>
      <c r="E346" s="46">
        <f t="shared" si="87"/>
        <v>2</v>
      </c>
      <c r="F346" s="46">
        <f t="shared" si="88"/>
        <v>4</v>
      </c>
      <c r="G346" s="46">
        <f t="shared" si="89"/>
        <v>1</v>
      </c>
      <c r="H346" s="46">
        <f t="shared" si="90"/>
        <v>4</v>
      </c>
      <c r="I346" s="46">
        <f t="shared" si="91"/>
        <v>4</v>
      </c>
      <c r="J346" s="42">
        <f t="shared" si="92"/>
        <v>1</v>
      </c>
      <c r="K346" s="42">
        <f t="shared" si="93"/>
        <v>1</v>
      </c>
      <c r="L346" s="42">
        <f t="shared" si="98"/>
        <v>1</v>
      </c>
      <c r="M346" s="42">
        <f t="shared" si="94"/>
        <v>1</v>
      </c>
      <c r="N346" s="42">
        <f t="shared" si="95"/>
        <v>1</v>
      </c>
      <c r="O346" s="42">
        <f t="shared" si="96"/>
        <v>1</v>
      </c>
      <c r="P346" s="42">
        <f t="shared" si="97"/>
        <v>1</v>
      </c>
      <c r="Q346" s="42">
        <v>0</v>
      </c>
      <c r="R346" s="42">
        <v>0</v>
      </c>
      <c r="S346" s="46">
        <v>0</v>
      </c>
      <c r="T346" s="46">
        <v>0</v>
      </c>
      <c r="U346" s="68" t="s">
        <v>295</v>
      </c>
      <c r="V346" s="68">
        <v>0</v>
      </c>
      <c r="W346" s="70" t="s">
        <v>1130</v>
      </c>
      <c r="AB346" s="71"/>
      <c r="AF346" s="71"/>
      <c r="AI346" s="79"/>
      <c r="AJ346" s="79"/>
      <c r="AK346" s="79"/>
      <c r="AL346" s="79"/>
      <c r="AT346" s="42"/>
    </row>
    <row r="347" hidden="1" spans="1:46">
      <c r="A347" s="69" t="str">
        <f t="shared" si="84"/>
        <v>1258</v>
      </c>
      <c r="B347" s="50" t="str">
        <f t="shared" si="99"/>
        <v>track_1258</v>
      </c>
      <c r="C347" s="46">
        <f t="shared" si="85"/>
        <v>34</v>
      </c>
      <c r="D347" s="46">
        <f t="shared" si="86"/>
        <v>0</v>
      </c>
      <c r="E347" s="46">
        <f t="shared" si="87"/>
        <v>3</v>
      </c>
      <c r="F347" s="46">
        <f t="shared" si="88"/>
        <v>1</v>
      </c>
      <c r="G347" s="46">
        <f t="shared" si="89"/>
        <v>1</v>
      </c>
      <c r="H347" s="46">
        <f t="shared" si="90"/>
        <v>5</v>
      </c>
      <c r="I347" s="46">
        <f t="shared" si="91"/>
        <v>4</v>
      </c>
      <c r="J347" s="42">
        <f t="shared" si="92"/>
        <v>1</v>
      </c>
      <c r="K347" s="42">
        <f t="shared" si="93"/>
        <v>1</v>
      </c>
      <c r="L347" s="42">
        <f t="shared" si="98"/>
        <v>1</v>
      </c>
      <c r="M347" s="42">
        <f t="shared" si="94"/>
        <v>1</v>
      </c>
      <c r="N347" s="42">
        <f t="shared" si="95"/>
        <v>1</v>
      </c>
      <c r="O347" s="42">
        <f t="shared" si="96"/>
        <v>1</v>
      </c>
      <c r="P347" s="42">
        <f t="shared" si="97"/>
        <v>1</v>
      </c>
      <c r="Q347" s="42">
        <v>0</v>
      </c>
      <c r="R347" s="42">
        <v>0</v>
      </c>
      <c r="S347" s="46">
        <v>0</v>
      </c>
      <c r="T347" s="46">
        <v>0</v>
      </c>
      <c r="U347" s="68" t="s">
        <v>295</v>
      </c>
      <c r="V347" s="68">
        <v>0</v>
      </c>
      <c r="W347" s="70" t="s">
        <v>1131</v>
      </c>
      <c r="AB347" s="71"/>
      <c r="AF347" s="71"/>
      <c r="AI347" s="79"/>
      <c r="AJ347" s="79"/>
      <c r="AK347" s="79"/>
      <c r="AL347" s="79"/>
      <c r="AT347" s="42"/>
    </row>
    <row r="348" hidden="1" spans="1:46">
      <c r="A348" s="69" t="str">
        <f t="shared" si="84"/>
        <v>1259</v>
      </c>
      <c r="B348" s="50" t="str">
        <f t="shared" si="99"/>
        <v>track_1259</v>
      </c>
      <c r="C348" s="46">
        <f t="shared" si="85"/>
        <v>34</v>
      </c>
      <c r="D348" s="46">
        <f t="shared" si="86"/>
        <v>0</v>
      </c>
      <c r="E348" s="46">
        <f t="shared" si="87"/>
        <v>3</v>
      </c>
      <c r="F348" s="46">
        <f t="shared" si="88"/>
        <v>4</v>
      </c>
      <c r="G348" s="46">
        <f t="shared" si="89"/>
        <v>1</v>
      </c>
      <c r="H348" s="46">
        <f t="shared" si="90"/>
        <v>6</v>
      </c>
      <c r="I348" s="46">
        <f t="shared" si="91"/>
        <v>4</v>
      </c>
      <c r="J348" s="42">
        <f t="shared" si="92"/>
        <v>1</v>
      </c>
      <c r="K348" s="42">
        <f t="shared" si="93"/>
        <v>1</v>
      </c>
      <c r="L348" s="42">
        <f t="shared" si="98"/>
        <v>1</v>
      </c>
      <c r="M348" s="42">
        <f t="shared" si="94"/>
        <v>1</v>
      </c>
      <c r="N348" s="42">
        <f t="shared" si="95"/>
        <v>1</v>
      </c>
      <c r="O348" s="42">
        <f t="shared" si="96"/>
        <v>1</v>
      </c>
      <c r="P348" s="42">
        <f t="shared" si="97"/>
        <v>1</v>
      </c>
      <c r="Q348" s="42">
        <v>0</v>
      </c>
      <c r="R348" s="42">
        <v>0</v>
      </c>
      <c r="S348" s="46">
        <v>0</v>
      </c>
      <c r="T348" s="46">
        <v>0</v>
      </c>
      <c r="U348" s="68" t="s">
        <v>295</v>
      </c>
      <c r="V348" s="68">
        <v>0</v>
      </c>
      <c r="W348" s="70" t="s">
        <v>1132</v>
      </c>
      <c r="AB348" s="71"/>
      <c r="AF348" s="71"/>
      <c r="AI348" s="79"/>
      <c r="AJ348" s="79"/>
      <c r="AK348" s="79"/>
      <c r="AL348" s="79"/>
      <c r="AT348" s="42"/>
    </row>
    <row r="349" hidden="1" spans="1:46">
      <c r="A349" s="69" t="str">
        <f t="shared" si="84"/>
        <v>1260</v>
      </c>
      <c r="B349" s="50" t="str">
        <f t="shared" si="99"/>
        <v>track_1260</v>
      </c>
      <c r="C349" s="46">
        <f t="shared" si="85"/>
        <v>34</v>
      </c>
      <c r="D349" s="46">
        <f t="shared" si="86"/>
        <v>0</v>
      </c>
      <c r="E349" s="46">
        <f t="shared" si="87"/>
        <v>4</v>
      </c>
      <c r="F349" s="46">
        <f t="shared" si="88"/>
        <v>1</v>
      </c>
      <c r="G349" s="46">
        <f t="shared" si="89"/>
        <v>1</v>
      </c>
      <c r="H349" s="46">
        <f t="shared" si="90"/>
        <v>7</v>
      </c>
      <c r="I349" s="46">
        <f t="shared" si="91"/>
        <v>4</v>
      </c>
      <c r="J349" s="42">
        <f t="shared" si="92"/>
        <v>1</v>
      </c>
      <c r="K349" s="42">
        <f t="shared" si="93"/>
        <v>1</v>
      </c>
      <c r="L349" s="42">
        <f t="shared" si="98"/>
        <v>1</v>
      </c>
      <c r="M349" s="42">
        <f t="shared" si="94"/>
        <v>1</v>
      </c>
      <c r="N349" s="42">
        <f t="shared" si="95"/>
        <v>1</v>
      </c>
      <c r="O349" s="42">
        <f t="shared" si="96"/>
        <v>1</v>
      </c>
      <c r="P349" s="42">
        <f t="shared" si="97"/>
        <v>1</v>
      </c>
      <c r="Q349" s="42">
        <v>0</v>
      </c>
      <c r="R349" s="42">
        <v>0</v>
      </c>
      <c r="S349" s="46">
        <v>0</v>
      </c>
      <c r="T349" s="46">
        <v>0</v>
      </c>
      <c r="U349" s="68" t="s">
        <v>295</v>
      </c>
      <c r="V349" s="68">
        <v>0</v>
      </c>
      <c r="W349" s="70" t="s">
        <v>1133</v>
      </c>
      <c r="AB349" s="71"/>
      <c r="AF349" s="71"/>
      <c r="AI349" s="79"/>
      <c r="AJ349" s="79"/>
      <c r="AK349" s="79"/>
      <c r="AL349" s="79"/>
      <c r="AT349" s="42"/>
    </row>
    <row r="350" hidden="1" spans="1:46">
      <c r="A350" s="69" t="str">
        <f t="shared" si="84"/>
        <v>1261</v>
      </c>
      <c r="B350" s="50" t="str">
        <f t="shared" si="99"/>
        <v>track_1261</v>
      </c>
      <c r="C350" s="46">
        <f t="shared" si="85"/>
        <v>34</v>
      </c>
      <c r="D350" s="46">
        <f t="shared" si="86"/>
        <v>0</v>
      </c>
      <c r="E350" s="46">
        <f t="shared" si="87"/>
        <v>4</v>
      </c>
      <c r="F350" s="46">
        <f t="shared" si="88"/>
        <v>2</v>
      </c>
      <c r="G350" s="46">
        <f t="shared" si="89"/>
        <v>1</v>
      </c>
      <c r="H350" s="46">
        <f t="shared" si="90"/>
        <v>8</v>
      </c>
      <c r="I350" s="46">
        <f t="shared" si="91"/>
        <v>4</v>
      </c>
      <c r="J350" s="42">
        <f t="shared" si="92"/>
        <v>1</v>
      </c>
      <c r="K350" s="42">
        <f t="shared" si="93"/>
        <v>1</v>
      </c>
      <c r="L350" s="42">
        <f t="shared" si="98"/>
        <v>1</v>
      </c>
      <c r="M350" s="42">
        <f t="shared" si="94"/>
        <v>1</v>
      </c>
      <c r="N350" s="42">
        <f t="shared" si="95"/>
        <v>1</v>
      </c>
      <c r="O350" s="42">
        <f t="shared" si="96"/>
        <v>1</v>
      </c>
      <c r="P350" s="42">
        <f t="shared" si="97"/>
        <v>1</v>
      </c>
      <c r="Q350" s="42">
        <v>0</v>
      </c>
      <c r="R350" s="42">
        <v>0</v>
      </c>
      <c r="S350" s="46">
        <v>0</v>
      </c>
      <c r="T350" s="46">
        <v>0</v>
      </c>
      <c r="U350" s="68" t="s">
        <v>295</v>
      </c>
      <c r="V350" s="68">
        <v>0</v>
      </c>
      <c r="W350" s="70" t="s">
        <v>1134</v>
      </c>
      <c r="AB350" s="71"/>
      <c r="AF350" s="71"/>
      <c r="AI350" s="79"/>
      <c r="AJ350" s="79"/>
      <c r="AK350" s="79"/>
      <c r="AL350" s="79"/>
      <c r="AT350" s="42"/>
    </row>
    <row r="351" hidden="1" spans="1:46">
      <c r="A351" s="69" t="str">
        <f t="shared" si="84"/>
        <v>1275</v>
      </c>
      <c r="B351" s="50" t="str">
        <f t="shared" si="99"/>
        <v>track_1275</v>
      </c>
      <c r="C351" s="46">
        <f t="shared" si="85"/>
        <v>13</v>
      </c>
      <c r="D351" s="46">
        <f t="shared" si="86"/>
        <v>1</v>
      </c>
      <c r="E351" s="46">
        <f t="shared" si="87"/>
        <v>4</v>
      </c>
      <c r="F351" s="46">
        <f t="shared" si="88"/>
        <v>2</v>
      </c>
      <c r="G351" s="46">
        <f t="shared" si="89"/>
        <v>1</v>
      </c>
      <c r="H351" s="46">
        <f t="shared" si="90"/>
        <v>8</v>
      </c>
      <c r="I351" s="46">
        <f t="shared" si="91"/>
        <v>2</v>
      </c>
      <c r="J351" s="42">
        <f t="shared" si="92"/>
        <v>1</v>
      </c>
      <c r="K351" s="42">
        <f t="shared" si="93"/>
        <v>1</v>
      </c>
      <c r="L351" s="42">
        <f t="shared" si="98"/>
        <v>1</v>
      </c>
      <c r="M351" s="42">
        <f t="shared" si="94"/>
        <v>1</v>
      </c>
      <c r="N351" s="42">
        <f t="shared" si="95"/>
        <v>1</v>
      </c>
      <c r="O351" s="42">
        <f t="shared" si="96"/>
        <v>1</v>
      </c>
      <c r="P351" s="42">
        <f t="shared" si="97"/>
        <v>1</v>
      </c>
      <c r="Q351" s="42" t="s">
        <v>845</v>
      </c>
      <c r="R351" s="42">
        <v>0</v>
      </c>
      <c r="S351" s="46">
        <v>0</v>
      </c>
      <c r="T351" s="46">
        <v>0</v>
      </c>
      <c r="U351" s="68" t="s">
        <v>295</v>
      </c>
      <c r="V351" s="68">
        <v>0</v>
      </c>
      <c r="W351" s="46" t="s">
        <v>1135</v>
      </c>
      <c r="AB351" s="71"/>
      <c r="AF351" s="71"/>
      <c r="AI351" s="79"/>
      <c r="AJ351" s="79"/>
      <c r="AK351" s="79"/>
      <c r="AL351" s="79"/>
      <c r="AT351" s="42"/>
    </row>
    <row r="352" hidden="1" spans="1:46">
      <c r="A352" s="69" t="str">
        <f t="shared" si="84"/>
        <v>1276</v>
      </c>
      <c r="B352" s="50" t="str">
        <f t="shared" si="99"/>
        <v>track_1276</v>
      </c>
      <c r="C352" s="46">
        <f t="shared" si="85"/>
        <v>13</v>
      </c>
      <c r="D352" s="46">
        <f t="shared" si="86"/>
        <v>1</v>
      </c>
      <c r="E352" s="46">
        <f t="shared" si="87"/>
        <v>2</v>
      </c>
      <c r="F352" s="46">
        <f t="shared" si="88"/>
        <v>3</v>
      </c>
      <c r="G352" s="46">
        <f t="shared" si="89"/>
        <v>1</v>
      </c>
      <c r="H352" s="46">
        <f t="shared" si="90"/>
        <v>9</v>
      </c>
      <c r="I352" s="46">
        <f t="shared" si="91"/>
        <v>2</v>
      </c>
      <c r="J352" s="42">
        <f t="shared" si="92"/>
        <v>1</v>
      </c>
      <c r="K352" s="42">
        <f t="shared" si="93"/>
        <v>1</v>
      </c>
      <c r="L352" s="42">
        <f t="shared" si="98"/>
        <v>1</v>
      </c>
      <c r="M352" s="42">
        <f t="shared" si="94"/>
        <v>1</v>
      </c>
      <c r="N352" s="42">
        <f t="shared" si="95"/>
        <v>1</v>
      </c>
      <c r="O352" s="42">
        <f t="shared" si="96"/>
        <v>1</v>
      </c>
      <c r="P352" s="42">
        <f t="shared" si="97"/>
        <v>1</v>
      </c>
      <c r="Q352" s="42" t="s">
        <v>845</v>
      </c>
      <c r="R352" s="42">
        <v>0</v>
      </c>
      <c r="S352" s="46">
        <v>0</v>
      </c>
      <c r="T352" s="46">
        <v>0</v>
      </c>
      <c r="U352" s="68" t="s">
        <v>295</v>
      </c>
      <c r="V352" s="68">
        <v>0</v>
      </c>
      <c r="W352" s="46" t="s">
        <v>1136</v>
      </c>
      <c r="AB352" s="71"/>
      <c r="AF352" s="71"/>
      <c r="AI352" s="79"/>
      <c r="AJ352" s="79"/>
      <c r="AK352" s="79"/>
      <c r="AL352" s="79"/>
      <c r="AT352" s="42"/>
    </row>
    <row r="353" hidden="1" spans="1:46">
      <c r="A353" s="69" t="str">
        <f t="shared" si="84"/>
        <v>1277</v>
      </c>
      <c r="B353" s="50" t="str">
        <f t="shared" si="99"/>
        <v>track_1277</v>
      </c>
      <c r="C353" s="46">
        <f t="shared" si="85"/>
        <v>13</v>
      </c>
      <c r="D353" s="46">
        <f t="shared" si="86"/>
        <v>1</v>
      </c>
      <c r="E353" s="46">
        <f t="shared" si="87"/>
        <v>1</v>
      </c>
      <c r="F353" s="46">
        <f t="shared" si="88"/>
        <v>3</v>
      </c>
      <c r="G353" s="46">
        <f t="shared" si="89"/>
        <v>1</v>
      </c>
      <c r="H353" s="46">
        <f t="shared" si="90"/>
        <v>10</v>
      </c>
      <c r="I353" s="46">
        <f t="shared" si="91"/>
        <v>2</v>
      </c>
      <c r="J353" s="42">
        <f t="shared" si="92"/>
        <v>1</v>
      </c>
      <c r="K353" s="42">
        <f t="shared" si="93"/>
        <v>1</v>
      </c>
      <c r="L353" s="42">
        <f t="shared" si="98"/>
        <v>1</v>
      </c>
      <c r="M353" s="42">
        <f t="shared" si="94"/>
        <v>1</v>
      </c>
      <c r="N353" s="42">
        <f t="shared" si="95"/>
        <v>1</v>
      </c>
      <c r="O353" s="42">
        <f t="shared" si="96"/>
        <v>1</v>
      </c>
      <c r="P353" s="42">
        <f t="shared" si="97"/>
        <v>1</v>
      </c>
      <c r="Q353" s="42" t="s">
        <v>845</v>
      </c>
      <c r="R353" s="42">
        <v>0</v>
      </c>
      <c r="S353" s="46">
        <v>0</v>
      </c>
      <c r="T353" s="46">
        <v>0</v>
      </c>
      <c r="U353" s="68" t="s">
        <v>295</v>
      </c>
      <c r="V353" s="68">
        <v>0</v>
      </c>
      <c r="W353" s="46" t="s">
        <v>1137</v>
      </c>
      <c r="AB353" s="71"/>
      <c r="AF353" s="71"/>
      <c r="AI353" s="79"/>
      <c r="AJ353" s="79"/>
      <c r="AK353" s="79"/>
      <c r="AL353" s="79"/>
      <c r="AT353" s="42"/>
    </row>
    <row r="354" hidden="1" spans="1:46">
      <c r="A354" s="69" t="str">
        <f t="shared" si="84"/>
        <v>1278</v>
      </c>
      <c r="B354" s="50" t="str">
        <f t="shared" si="99"/>
        <v>track_1278</v>
      </c>
      <c r="C354" s="46">
        <f t="shared" si="85"/>
        <v>13</v>
      </c>
      <c r="D354" s="46">
        <f t="shared" si="86"/>
        <v>1</v>
      </c>
      <c r="E354" s="46">
        <f t="shared" si="87"/>
        <v>2</v>
      </c>
      <c r="F354" s="46">
        <f t="shared" si="88"/>
        <v>3</v>
      </c>
      <c r="G354" s="46">
        <f t="shared" si="89"/>
        <v>2</v>
      </c>
      <c r="H354" s="46">
        <f t="shared" si="90"/>
        <v>11</v>
      </c>
      <c r="I354" s="46">
        <f t="shared" si="91"/>
        <v>2</v>
      </c>
      <c r="J354" s="42">
        <f t="shared" si="92"/>
        <v>1</v>
      </c>
      <c r="K354" s="42">
        <f t="shared" si="93"/>
        <v>1</v>
      </c>
      <c r="L354" s="42">
        <f t="shared" si="98"/>
        <v>1</v>
      </c>
      <c r="M354" s="42">
        <f t="shared" si="94"/>
        <v>1</v>
      </c>
      <c r="N354" s="42">
        <f t="shared" si="95"/>
        <v>1</v>
      </c>
      <c r="O354" s="42">
        <f t="shared" si="96"/>
        <v>1</v>
      </c>
      <c r="P354" s="42">
        <f t="shared" si="97"/>
        <v>1</v>
      </c>
      <c r="Q354" s="42" t="s">
        <v>845</v>
      </c>
      <c r="R354" s="42">
        <v>0</v>
      </c>
      <c r="S354" s="46">
        <v>0</v>
      </c>
      <c r="T354" s="46">
        <v>0</v>
      </c>
      <c r="U354" s="68" t="s">
        <v>295</v>
      </c>
      <c r="V354" s="68">
        <v>0</v>
      </c>
      <c r="W354" s="46" t="s">
        <v>1138</v>
      </c>
      <c r="AB354" s="71"/>
      <c r="AF354" s="71"/>
      <c r="AI354" s="79"/>
      <c r="AJ354" s="79"/>
      <c r="AK354" s="79"/>
      <c r="AL354" s="79"/>
      <c r="AT354" s="42"/>
    </row>
    <row r="355" hidden="1" spans="1:46">
      <c r="A355" s="69" t="str">
        <f t="shared" si="84"/>
        <v>1279</v>
      </c>
      <c r="B355" s="50" t="str">
        <f t="shared" si="99"/>
        <v>track_1279</v>
      </c>
      <c r="C355" s="46">
        <f t="shared" si="85"/>
        <v>13</v>
      </c>
      <c r="D355" s="46">
        <f t="shared" si="86"/>
        <v>1</v>
      </c>
      <c r="E355" s="46">
        <f t="shared" si="87"/>
        <v>4</v>
      </c>
      <c r="F355" s="46">
        <f t="shared" si="88"/>
        <v>1</v>
      </c>
      <c r="G355" s="46">
        <f t="shared" si="89"/>
        <v>1</v>
      </c>
      <c r="H355" s="46">
        <f t="shared" si="90"/>
        <v>12</v>
      </c>
      <c r="I355" s="46">
        <f t="shared" si="91"/>
        <v>2</v>
      </c>
      <c r="J355" s="42">
        <f t="shared" si="92"/>
        <v>1</v>
      </c>
      <c r="K355" s="42">
        <f t="shared" si="93"/>
        <v>1</v>
      </c>
      <c r="L355" s="42">
        <f t="shared" si="98"/>
        <v>1</v>
      </c>
      <c r="M355" s="42">
        <f t="shared" si="94"/>
        <v>1</v>
      </c>
      <c r="N355" s="42">
        <f t="shared" si="95"/>
        <v>1</v>
      </c>
      <c r="O355" s="42">
        <f t="shared" si="96"/>
        <v>1</v>
      </c>
      <c r="P355" s="42">
        <f t="shared" si="97"/>
        <v>1</v>
      </c>
      <c r="Q355" s="42" t="s">
        <v>845</v>
      </c>
      <c r="R355" s="42">
        <v>0</v>
      </c>
      <c r="S355" s="46">
        <v>0</v>
      </c>
      <c r="T355" s="46">
        <v>0</v>
      </c>
      <c r="U355" s="68" t="s">
        <v>295</v>
      </c>
      <c r="V355" s="68">
        <v>0</v>
      </c>
      <c r="W355" s="46" t="s">
        <v>1139</v>
      </c>
      <c r="AB355" s="71"/>
      <c r="AF355" s="71"/>
      <c r="AI355" s="79"/>
      <c r="AJ355" s="79"/>
      <c r="AK355" s="79"/>
      <c r="AL355" s="79"/>
      <c r="AT355" s="42"/>
    </row>
    <row r="356" hidden="1" spans="1:46">
      <c r="A356" s="69" t="str">
        <f t="shared" si="84"/>
        <v>1280</v>
      </c>
      <c r="B356" s="50" t="str">
        <f t="shared" si="99"/>
        <v>track_1280</v>
      </c>
      <c r="C356" s="46">
        <f t="shared" si="85"/>
        <v>13</v>
      </c>
      <c r="D356" s="46">
        <f t="shared" si="86"/>
        <v>1</v>
      </c>
      <c r="E356" s="46">
        <f t="shared" si="87"/>
        <v>4</v>
      </c>
      <c r="F356" s="46">
        <f t="shared" si="88"/>
        <v>2</v>
      </c>
      <c r="G356" s="46">
        <f t="shared" si="89"/>
        <v>2</v>
      </c>
      <c r="H356" s="46">
        <f t="shared" si="90"/>
        <v>13</v>
      </c>
      <c r="I356" s="46">
        <f t="shared" si="91"/>
        <v>2</v>
      </c>
      <c r="J356" s="42">
        <f t="shared" si="92"/>
        <v>1</v>
      </c>
      <c r="K356" s="42">
        <f t="shared" si="93"/>
        <v>1</v>
      </c>
      <c r="L356" s="42">
        <f t="shared" si="98"/>
        <v>1</v>
      </c>
      <c r="M356" s="42">
        <f t="shared" si="94"/>
        <v>1</v>
      </c>
      <c r="N356" s="42">
        <f t="shared" si="95"/>
        <v>1</v>
      </c>
      <c r="O356" s="42">
        <f t="shared" si="96"/>
        <v>1</v>
      </c>
      <c r="P356" s="42">
        <f t="shared" si="97"/>
        <v>1</v>
      </c>
      <c r="Q356" s="42" t="s">
        <v>845</v>
      </c>
      <c r="R356" s="42">
        <v>0</v>
      </c>
      <c r="S356" s="46">
        <v>0</v>
      </c>
      <c r="T356" s="46">
        <v>0</v>
      </c>
      <c r="U356" s="68" t="s">
        <v>295</v>
      </c>
      <c r="V356" s="68">
        <v>0</v>
      </c>
      <c r="W356" s="46" t="s">
        <v>1140</v>
      </c>
      <c r="AB356" s="71"/>
      <c r="AF356" s="71"/>
      <c r="AI356" s="79"/>
      <c r="AJ356" s="79"/>
      <c r="AK356" s="79"/>
      <c r="AL356" s="79"/>
      <c r="AT356" s="42"/>
    </row>
    <row r="357" hidden="1" spans="1:46">
      <c r="A357" s="69" t="str">
        <f t="shared" si="84"/>
        <v>1281</v>
      </c>
      <c r="B357" s="50" t="str">
        <f t="shared" si="99"/>
        <v>track_1281</v>
      </c>
      <c r="C357" s="46">
        <f t="shared" si="85"/>
        <v>13</v>
      </c>
      <c r="D357" s="46">
        <f t="shared" si="86"/>
        <v>1</v>
      </c>
      <c r="E357" s="46">
        <f t="shared" si="87"/>
        <v>3</v>
      </c>
      <c r="F357" s="46">
        <f t="shared" si="88"/>
        <v>2</v>
      </c>
      <c r="G357" s="46">
        <f t="shared" si="89"/>
        <v>2</v>
      </c>
      <c r="H357" s="46">
        <f t="shared" si="90"/>
        <v>14</v>
      </c>
      <c r="I357" s="46">
        <f t="shared" si="91"/>
        <v>2</v>
      </c>
      <c r="J357" s="42">
        <f t="shared" si="92"/>
        <v>1</v>
      </c>
      <c r="K357" s="42">
        <f t="shared" si="93"/>
        <v>1</v>
      </c>
      <c r="L357" s="42">
        <f t="shared" si="98"/>
        <v>1</v>
      </c>
      <c r="M357" s="42">
        <f t="shared" si="94"/>
        <v>1</v>
      </c>
      <c r="N357" s="42">
        <f t="shared" si="95"/>
        <v>1</v>
      </c>
      <c r="O357" s="42">
        <f t="shared" si="96"/>
        <v>1</v>
      </c>
      <c r="P357" s="42">
        <f t="shared" si="97"/>
        <v>1</v>
      </c>
      <c r="Q357" s="42" t="s">
        <v>845</v>
      </c>
      <c r="R357" s="42">
        <v>0</v>
      </c>
      <c r="S357" s="46">
        <v>0</v>
      </c>
      <c r="T357" s="46">
        <v>0</v>
      </c>
      <c r="U357" s="68" t="s">
        <v>295</v>
      </c>
      <c r="V357" s="68">
        <v>0</v>
      </c>
      <c r="W357" s="46" t="s">
        <v>1141</v>
      </c>
      <c r="AB357" s="71"/>
      <c r="AF357" s="71"/>
      <c r="AI357" s="79"/>
      <c r="AJ357" s="79"/>
      <c r="AK357" s="79"/>
      <c r="AL357" s="79"/>
      <c r="AT357" s="42"/>
    </row>
    <row r="358" hidden="1" spans="1:46">
      <c r="A358" s="69" t="str">
        <f t="shared" ref="A358:A421" si="100">RIGHT(W358,4)</f>
        <v>1282</v>
      </c>
      <c r="B358" s="50" t="str">
        <f t="shared" si="99"/>
        <v>track_1282</v>
      </c>
      <c r="C358" s="46">
        <f t="shared" ref="C358:C421" si="101">INT(RIGHT(LEFT(W358,8),2))</f>
        <v>13</v>
      </c>
      <c r="D358" s="46">
        <f t="shared" ref="D358:D421" si="102">INT(RIGHT(LEFT(W358,10),1))</f>
        <v>1</v>
      </c>
      <c r="E358" s="46">
        <f t="shared" ref="E358:E421" si="103">INT(RIGHT(LEFT(W358,11),1))</f>
        <v>4</v>
      </c>
      <c r="F358" s="46">
        <f t="shared" ref="F358:F421" si="104">INT(RIGHT(LEFT(W358,12),1))</f>
        <v>2</v>
      </c>
      <c r="G358" s="46">
        <f t="shared" ref="G358:G421" si="105">INT(RIGHT(LEFT(W358,13),1))</f>
        <v>1</v>
      </c>
      <c r="H358" s="46">
        <f t="shared" ref="H358:H421" si="106">INT(RIGHT(LEFT(W358,16),2))</f>
        <v>15</v>
      </c>
      <c r="I358" s="46">
        <f t="shared" ref="I358:I421" si="107">VLOOKUP(C358,AI:AK,3,0)</f>
        <v>2</v>
      </c>
      <c r="J358" s="42">
        <f t="shared" ref="J358:J421" si="108">VLOOKUP(C358,AI:AN,6,0)</f>
        <v>1</v>
      </c>
      <c r="K358" s="42">
        <f t="shared" ref="K358:K421" si="109">VLOOKUP(C358,AI:AO,7,0)</f>
        <v>1</v>
      </c>
      <c r="L358" s="42">
        <f t="shared" si="98"/>
        <v>1</v>
      </c>
      <c r="M358" s="42">
        <f t="shared" ref="M358:M421" si="110">VLOOKUP(C358,AI:AQ,9,0)</f>
        <v>1</v>
      </c>
      <c r="N358" s="42">
        <f t="shared" ref="N358:N421" si="111">VLOOKUP(C358,AI:AR,10,0)</f>
        <v>1</v>
      </c>
      <c r="O358" s="42">
        <f t="shared" ref="O358:O421" si="112">VLOOKUP(C358,AI:AS,11,0)</f>
        <v>1</v>
      </c>
      <c r="P358" s="42">
        <f t="shared" ref="P358:P421" si="113">VLOOKUP(C358,AI:AT,12,0)</f>
        <v>1</v>
      </c>
      <c r="Q358" s="42" t="s">
        <v>845</v>
      </c>
      <c r="R358" s="42">
        <v>0</v>
      </c>
      <c r="S358" s="46">
        <v>0</v>
      </c>
      <c r="T358" s="46">
        <v>0</v>
      </c>
      <c r="U358" s="68" t="s">
        <v>295</v>
      </c>
      <c r="V358" s="68">
        <v>0</v>
      </c>
      <c r="W358" s="46" t="s">
        <v>1142</v>
      </c>
      <c r="AB358" s="71"/>
      <c r="AF358" s="71"/>
      <c r="AI358" s="79"/>
      <c r="AJ358" s="79"/>
      <c r="AK358" s="79"/>
      <c r="AL358" s="79"/>
      <c r="AT358" s="42"/>
    </row>
    <row r="359" hidden="1" spans="1:46">
      <c r="A359" s="69" t="str">
        <f t="shared" si="100"/>
        <v>1283</v>
      </c>
      <c r="B359" s="50" t="str">
        <f t="shared" si="99"/>
        <v>track_1283</v>
      </c>
      <c r="C359" s="46">
        <f t="shared" si="101"/>
        <v>13</v>
      </c>
      <c r="D359" s="46">
        <f t="shared" si="102"/>
        <v>1</v>
      </c>
      <c r="E359" s="46">
        <f t="shared" si="103"/>
        <v>2</v>
      </c>
      <c r="F359" s="46">
        <f t="shared" si="104"/>
        <v>4</v>
      </c>
      <c r="G359" s="46">
        <f t="shared" si="105"/>
        <v>1</v>
      </c>
      <c r="H359" s="46">
        <f t="shared" si="106"/>
        <v>16</v>
      </c>
      <c r="I359" s="46">
        <f t="shared" si="107"/>
        <v>2</v>
      </c>
      <c r="J359" s="42">
        <f t="shared" si="108"/>
        <v>1</v>
      </c>
      <c r="K359" s="42">
        <f t="shared" si="109"/>
        <v>1</v>
      </c>
      <c r="L359" s="42">
        <f t="shared" ref="L359:L422" si="114">VLOOKUP(C359,AI:AU,8,0)</f>
        <v>1</v>
      </c>
      <c r="M359" s="42">
        <f t="shared" si="110"/>
        <v>1</v>
      </c>
      <c r="N359" s="42">
        <f t="shared" si="111"/>
        <v>1</v>
      </c>
      <c r="O359" s="42">
        <f t="shared" si="112"/>
        <v>1</v>
      </c>
      <c r="P359" s="42">
        <f t="shared" si="113"/>
        <v>1</v>
      </c>
      <c r="Q359" s="42" t="s">
        <v>845</v>
      </c>
      <c r="R359" s="42">
        <v>0</v>
      </c>
      <c r="S359" s="46">
        <v>0</v>
      </c>
      <c r="T359" s="46">
        <v>0</v>
      </c>
      <c r="U359" s="68" t="s">
        <v>295</v>
      </c>
      <c r="V359" s="68">
        <v>0</v>
      </c>
      <c r="W359" s="46" t="s">
        <v>1143</v>
      </c>
      <c r="AB359" s="71"/>
      <c r="AF359" s="71"/>
      <c r="AI359" s="79"/>
      <c r="AJ359" s="79"/>
      <c r="AK359" s="79"/>
      <c r="AL359" s="79"/>
      <c r="AT359" s="42"/>
    </row>
    <row r="360" hidden="1" spans="1:46">
      <c r="A360" s="69" t="str">
        <f t="shared" si="100"/>
        <v>1284</v>
      </c>
      <c r="B360" s="50" t="str">
        <f t="shared" si="99"/>
        <v>track_1284</v>
      </c>
      <c r="C360" s="46">
        <f t="shared" si="101"/>
        <v>13</v>
      </c>
      <c r="D360" s="46">
        <f t="shared" si="102"/>
        <v>1</v>
      </c>
      <c r="E360" s="46">
        <f t="shared" si="103"/>
        <v>1</v>
      </c>
      <c r="F360" s="46">
        <f t="shared" si="104"/>
        <v>3</v>
      </c>
      <c r="G360" s="46">
        <f t="shared" si="105"/>
        <v>3</v>
      </c>
      <c r="H360" s="46">
        <f t="shared" si="106"/>
        <v>17</v>
      </c>
      <c r="I360" s="46">
        <f t="shared" si="107"/>
        <v>2</v>
      </c>
      <c r="J360" s="42">
        <f t="shared" si="108"/>
        <v>1</v>
      </c>
      <c r="K360" s="42">
        <f t="shared" si="109"/>
        <v>1</v>
      </c>
      <c r="L360" s="42">
        <f t="shared" si="114"/>
        <v>1</v>
      </c>
      <c r="M360" s="42">
        <f t="shared" si="110"/>
        <v>1</v>
      </c>
      <c r="N360" s="42">
        <f t="shared" si="111"/>
        <v>1</v>
      </c>
      <c r="O360" s="42">
        <f t="shared" si="112"/>
        <v>1</v>
      </c>
      <c r="P360" s="42">
        <f t="shared" si="113"/>
        <v>1</v>
      </c>
      <c r="Q360" s="42" t="s">
        <v>845</v>
      </c>
      <c r="R360" s="42">
        <v>0</v>
      </c>
      <c r="S360" s="46">
        <v>0</v>
      </c>
      <c r="T360" s="46">
        <v>0</v>
      </c>
      <c r="U360" s="68" t="s">
        <v>295</v>
      </c>
      <c r="V360" s="68">
        <v>0</v>
      </c>
      <c r="W360" s="46" t="s">
        <v>1144</v>
      </c>
      <c r="AB360" s="71"/>
      <c r="AF360" s="71"/>
      <c r="AI360" s="79"/>
      <c r="AJ360" s="79"/>
      <c r="AK360" s="79"/>
      <c r="AL360" s="79"/>
      <c r="AT360" s="42"/>
    </row>
    <row r="361" hidden="1" spans="1:46">
      <c r="A361" s="69" t="str">
        <f t="shared" si="100"/>
        <v>1285</v>
      </c>
      <c r="B361" s="50" t="str">
        <f t="shared" si="99"/>
        <v>track_1285</v>
      </c>
      <c r="C361" s="46">
        <f t="shared" si="101"/>
        <v>16</v>
      </c>
      <c r="D361" s="46">
        <f t="shared" si="102"/>
        <v>1</v>
      </c>
      <c r="E361" s="46">
        <f t="shared" si="103"/>
        <v>4</v>
      </c>
      <c r="F361" s="46">
        <f t="shared" si="104"/>
        <v>2</v>
      </c>
      <c r="G361" s="46">
        <f t="shared" si="105"/>
        <v>1</v>
      </c>
      <c r="H361" s="46">
        <f t="shared" si="106"/>
        <v>8</v>
      </c>
      <c r="I361" s="46">
        <f t="shared" si="107"/>
        <v>3</v>
      </c>
      <c r="J361" s="42">
        <f t="shared" si="108"/>
        <v>1</v>
      </c>
      <c r="K361" s="42">
        <f t="shared" si="109"/>
        <v>1</v>
      </c>
      <c r="L361" s="42">
        <f t="shared" si="114"/>
        <v>1</v>
      </c>
      <c r="M361" s="42">
        <f t="shared" si="110"/>
        <v>1</v>
      </c>
      <c r="N361" s="42">
        <f t="shared" si="111"/>
        <v>1</v>
      </c>
      <c r="O361" s="42">
        <f t="shared" si="112"/>
        <v>1</v>
      </c>
      <c r="P361" s="42">
        <f t="shared" si="113"/>
        <v>1</v>
      </c>
      <c r="Q361" s="42" t="s">
        <v>845</v>
      </c>
      <c r="R361" s="42">
        <v>0</v>
      </c>
      <c r="S361" s="46">
        <v>0</v>
      </c>
      <c r="T361" s="46">
        <v>0</v>
      </c>
      <c r="U361" s="68" t="s">
        <v>295</v>
      </c>
      <c r="V361" s="68">
        <v>0</v>
      </c>
      <c r="W361" s="46" t="s">
        <v>1145</v>
      </c>
      <c r="AB361" s="71"/>
      <c r="AF361" s="71"/>
      <c r="AI361" s="79"/>
      <c r="AJ361" s="79"/>
      <c r="AK361" s="79"/>
      <c r="AL361" s="79"/>
      <c r="AT361" s="42"/>
    </row>
    <row r="362" hidden="1" spans="1:46">
      <c r="A362" s="69" t="str">
        <f t="shared" si="100"/>
        <v>1286</v>
      </c>
      <c r="B362" s="50" t="str">
        <f t="shared" si="99"/>
        <v>track_1286</v>
      </c>
      <c r="C362" s="46">
        <f t="shared" si="101"/>
        <v>16</v>
      </c>
      <c r="D362" s="46">
        <f t="shared" si="102"/>
        <v>1</v>
      </c>
      <c r="E362" s="46">
        <f t="shared" si="103"/>
        <v>2</v>
      </c>
      <c r="F362" s="46">
        <f t="shared" si="104"/>
        <v>4</v>
      </c>
      <c r="G362" s="46">
        <f t="shared" si="105"/>
        <v>1</v>
      </c>
      <c r="H362" s="46">
        <f t="shared" si="106"/>
        <v>9</v>
      </c>
      <c r="I362" s="46">
        <f t="shared" si="107"/>
        <v>3</v>
      </c>
      <c r="J362" s="42">
        <f t="shared" si="108"/>
        <v>1</v>
      </c>
      <c r="K362" s="42">
        <f t="shared" si="109"/>
        <v>1</v>
      </c>
      <c r="L362" s="42">
        <f t="shared" si="114"/>
        <v>1</v>
      </c>
      <c r="M362" s="42">
        <f t="shared" si="110"/>
        <v>1</v>
      </c>
      <c r="N362" s="42">
        <f t="shared" si="111"/>
        <v>1</v>
      </c>
      <c r="O362" s="42">
        <f t="shared" si="112"/>
        <v>1</v>
      </c>
      <c r="P362" s="42">
        <f t="shared" si="113"/>
        <v>1</v>
      </c>
      <c r="Q362" s="42" t="s">
        <v>845</v>
      </c>
      <c r="R362" s="42">
        <v>0</v>
      </c>
      <c r="S362" s="46">
        <v>0</v>
      </c>
      <c r="T362" s="46">
        <v>0</v>
      </c>
      <c r="U362" s="68" t="s">
        <v>295</v>
      </c>
      <c r="V362" s="68">
        <v>0</v>
      </c>
      <c r="W362" s="46" t="s">
        <v>1146</v>
      </c>
      <c r="AB362" s="71"/>
      <c r="AF362" s="71"/>
      <c r="AI362" s="79"/>
      <c r="AJ362" s="79"/>
      <c r="AK362" s="79"/>
      <c r="AL362" s="79"/>
      <c r="AT362" s="42"/>
    </row>
    <row r="363" hidden="1" spans="1:46">
      <c r="A363" s="69" t="str">
        <f t="shared" si="100"/>
        <v>1287</v>
      </c>
      <c r="B363" s="50" t="str">
        <f t="shared" si="99"/>
        <v>track_1287</v>
      </c>
      <c r="C363" s="46">
        <f t="shared" si="101"/>
        <v>16</v>
      </c>
      <c r="D363" s="46">
        <f t="shared" si="102"/>
        <v>1</v>
      </c>
      <c r="E363" s="46">
        <f t="shared" si="103"/>
        <v>1</v>
      </c>
      <c r="F363" s="46">
        <f t="shared" si="104"/>
        <v>3</v>
      </c>
      <c r="G363" s="46">
        <f t="shared" si="105"/>
        <v>1</v>
      </c>
      <c r="H363" s="46">
        <f t="shared" si="106"/>
        <v>10</v>
      </c>
      <c r="I363" s="46">
        <f t="shared" si="107"/>
        <v>3</v>
      </c>
      <c r="J363" s="42">
        <f t="shared" si="108"/>
        <v>1</v>
      </c>
      <c r="K363" s="42">
        <f t="shared" si="109"/>
        <v>1</v>
      </c>
      <c r="L363" s="42">
        <f t="shared" si="114"/>
        <v>1</v>
      </c>
      <c r="M363" s="42">
        <f t="shared" si="110"/>
        <v>1</v>
      </c>
      <c r="N363" s="42">
        <f t="shared" si="111"/>
        <v>1</v>
      </c>
      <c r="O363" s="42">
        <f t="shared" si="112"/>
        <v>1</v>
      </c>
      <c r="P363" s="42">
        <f t="shared" si="113"/>
        <v>1</v>
      </c>
      <c r="Q363" s="42" t="s">
        <v>845</v>
      </c>
      <c r="R363" s="42">
        <v>0</v>
      </c>
      <c r="S363" s="46">
        <v>0</v>
      </c>
      <c r="T363" s="46">
        <v>0</v>
      </c>
      <c r="U363" s="68" t="s">
        <v>295</v>
      </c>
      <c r="V363" s="68">
        <v>0</v>
      </c>
      <c r="W363" s="46" t="s">
        <v>1147</v>
      </c>
      <c r="AI363" s="79"/>
      <c r="AJ363" s="79"/>
      <c r="AK363" s="79"/>
      <c r="AL363" s="79"/>
      <c r="AT363" s="42"/>
    </row>
    <row r="364" hidden="1" spans="1:46">
      <c r="A364" s="69" t="str">
        <f t="shared" si="100"/>
        <v>1288</v>
      </c>
      <c r="B364" s="50" t="str">
        <f t="shared" si="99"/>
        <v>track_1288</v>
      </c>
      <c r="C364" s="46">
        <f t="shared" si="101"/>
        <v>16</v>
      </c>
      <c r="D364" s="46">
        <f t="shared" si="102"/>
        <v>1</v>
      </c>
      <c r="E364" s="46">
        <f t="shared" si="103"/>
        <v>4</v>
      </c>
      <c r="F364" s="46">
        <f t="shared" si="104"/>
        <v>3</v>
      </c>
      <c r="G364" s="46">
        <f t="shared" si="105"/>
        <v>1</v>
      </c>
      <c r="H364" s="46">
        <f t="shared" si="106"/>
        <v>11</v>
      </c>
      <c r="I364" s="46">
        <f t="shared" si="107"/>
        <v>3</v>
      </c>
      <c r="J364" s="42">
        <f t="shared" si="108"/>
        <v>1</v>
      </c>
      <c r="K364" s="42">
        <f t="shared" si="109"/>
        <v>1</v>
      </c>
      <c r="L364" s="42">
        <f t="shared" si="114"/>
        <v>1</v>
      </c>
      <c r="M364" s="42">
        <f t="shared" si="110"/>
        <v>1</v>
      </c>
      <c r="N364" s="42">
        <f t="shared" si="111"/>
        <v>1</v>
      </c>
      <c r="O364" s="42">
        <f t="shared" si="112"/>
        <v>1</v>
      </c>
      <c r="P364" s="42">
        <f t="shared" si="113"/>
        <v>1</v>
      </c>
      <c r="Q364" s="42" t="s">
        <v>845</v>
      </c>
      <c r="R364" s="42">
        <v>0</v>
      </c>
      <c r="S364" s="46">
        <v>0</v>
      </c>
      <c r="T364" s="46">
        <v>0</v>
      </c>
      <c r="U364" s="68" t="s">
        <v>295</v>
      </c>
      <c r="V364" s="68">
        <v>0</v>
      </c>
      <c r="W364" s="46" t="s">
        <v>1148</v>
      </c>
      <c r="AI364" s="79"/>
      <c r="AJ364" s="79"/>
      <c r="AK364" s="79"/>
      <c r="AL364" s="79"/>
      <c r="AT364" s="42"/>
    </row>
    <row r="365" hidden="1" spans="1:46">
      <c r="A365" s="69" t="str">
        <f t="shared" si="100"/>
        <v>1289</v>
      </c>
      <c r="B365" s="50" t="str">
        <f t="shared" si="99"/>
        <v>track_1289</v>
      </c>
      <c r="C365" s="46">
        <f t="shared" si="101"/>
        <v>16</v>
      </c>
      <c r="D365" s="46">
        <f t="shared" si="102"/>
        <v>1</v>
      </c>
      <c r="E365" s="46">
        <f t="shared" si="103"/>
        <v>4</v>
      </c>
      <c r="F365" s="46">
        <f t="shared" si="104"/>
        <v>1</v>
      </c>
      <c r="G365" s="46">
        <f t="shared" si="105"/>
        <v>1</v>
      </c>
      <c r="H365" s="46">
        <f t="shared" si="106"/>
        <v>12</v>
      </c>
      <c r="I365" s="46">
        <f t="shared" si="107"/>
        <v>3</v>
      </c>
      <c r="J365" s="42">
        <f t="shared" si="108"/>
        <v>1</v>
      </c>
      <c r="K365" s="42">
        <f t="shared" si="109"/>
        <v>1</v>
      </c>
      <c r="L365" s="42">
        <f t="shared" si="114"/>
        <v>1</v>
      </c>
      <c r="M365" s="42">
        <f t="shared" si="110"/>
        <v>1</v>
      </c>
      <c r="N365" s="42">
        <f t="shared" si="111"/>
        <v>1</v>
      </c>
      <c r="O365" s="42">
        <f t="shared" si="112"/>
        <v>1</v>
      </c>
      <c r="P365" s="42">
        <f t="shared" si="113"/>
        <v>1</v>
      </c>
      <c r="Q365" s="42" t="s">
        <v>845</v>
      </c>
      <c r="R365" s="42">
        <v>0</v>
      </c>
      <c r="S365" s="46">
        <v>0</v>
      </c>
      <c r="T365" s="46">
        <v>0</v>
      </c>
      <c r="U365" s="68" t="s">
        <v>295</v>
      </c>
      <c r="V365" s="68">
        <v>0</v>
      </c>
      <c r="W365" s="46" t="s">
        <v>1149</v>
      </c>
      <c r="AT365" s="42"/>
    </row>
    <row r="366" hidden="1" spans="1:46">
      <c r="A366" s="69" t="str">
        <f t="shared" si="100"/>
        <v>1290</v>
      </c>
      <c r="B366" s="50" t="str">
        <f t="shared" si="99"/>
        <v>track_1290</v>
      </c>
      <c r="C366" s="46">
        <f t="shared" si="101"/>
        <v>16</v>
      </c>
      <c r="D366" s="46">
        <f t="shared" si="102"/>
        <v>1</v>
      </c>
      <c r="E366" s="46">
        <f t="shared" si="103"/>
        <v>4</v>
      </c>
      <c r="F366" s="46">
        <f t="shared" si="104"/>
        <v>2</v>
      </c>
      <c r="G366" s="46">
        <f t="shared" si="105"/>
        <v>2</v>
      </c>
      <c r="H366" s="46">
        <f t="shared" si="106"/>
        <v>13</v>
      </c>
      <c r="I366" s="46">
        <f t="shared" si="107"/>
        <v>3</v>
      </c>
      <c r="J366" s="42">
        <f t="shared" si="108"/>
        <v>1</v>
      </c>
      <c r="K366" s="42">
        <f t="shared" si="109"/>
        <v>1</v>
      </c>
      <c r="L366" s="42">
        <f t="shared" si="114"/>
        <v>1</v>
      </c>
      <c r="M366" s="42">
        <f t="shared" si="110"/>
        <v>1</v>
      </c>
      <c r="N366" s="42">
        <f t="shared" si="111"/>
        <v>1</v>
      </c>
      <c r="O366" s="42">
        <f t="shared" si="112"/>
        <v>1</v>
      </c>
      <c r="P366" s="42">
        <f t="shared" si="113"/>
        <v>1</v>
      </c>
      <c r="Q366" s="42" t="s">
        <v>845</v>
      </c>
      <c r="R366" s="42">
        <v>0</v>
      </c>
      <c r="S366" s="46">
        <v>0</v>
      </c>
      <c r="T366" s="46">
        <v>0</v>
      </c>
      <c r="U366" s="68" t="s">
        <v>295</v>
      </c>
      <c r="V366" s="68">
        <v>0</v>
      </c>
      <c r="W366" s="46" t="s">
        <v>1150</v>
      </c>
      <c r="AT366" s="42"/>
    </row>
    <row r="367" hidden="1" spans="1:46">
      <c r="A367" s="69" t="str">
        <f t="shared" si="100"/>
        <v>1291</v>
      </c>
      <c r="B367" s="50" t="str">
        <f t="shared" si="99"/>
        <v>track_1291</v>
      </c>
      <c r="C367" s="46">
        <f t="shared" si="101"/>
        <v>16</v>
      </c>
      <c r="D367" s="46">
        <f t="shared" si="102"/>
        <v>1</v>
      </c>
      <c r="E367" s="46">
        <f t="shared" si="103"/>
        <v>2</v>
      </c>
      <c r="F367" s="46">
        <f t="shared" si="104"/>
        <v>4</v>
      </c>
      <c r="G367" s="46">
        <f t="shared" si="105"/>
        <v>2</v>
      </c>
      <c r="H367" s="46">
        <f t="shared" si="106"/>
        <v>14</v>
      </c>
      <c r="I367" s="46">
        <f t="shared" si="107"/>
        <v>3</v>
      </c>
      <c r="J367" s="42">
        <f t="shared" si="108"/>
        <v>1</v>
      </c>
      <c r="K367" s="42">
        <f t="shared" si="109"/>
        <v>1</v>
      </c>
      <c r="L367" s="42">
        <f t="shared" si="114"/>
        <v>1</v>
      </c>
      <c r="M367" s="42">
        <f t="shared" si="110"/>
        <v>1</v>
      </c>
      <c r="N367" s="42">
        <f t="shared" si="111"/>
        <v>1</v>
      </c>
      <c r="O367" s="42">
        <f t="shared" si="112"/>
        <v>1</v>
      </c>
      <c r="P367" s="42">
        <f t="shared" si="113"/>
        <v>1</v>
      </c>
      <c r="Q367" s="42" t="s">
        <v>845</v>
      </c>
      <c r="R367" s="42">
        <v>0</v>
      </c>
      <c r="S367" s="46">
        <v>0</v>
      </c>
      <c r="T367" s="46">
        <v>0</v>
      </c>
      <c r="U367" s="68" t="s">
        <v>295</v>
      </c>
      <c r="V367" s="68">
        <v>0</v>
      </c>
      <c r="W367" s="46" t="s">
        <v>1151</v>
      </c>
      <c r="AT367" s="42"/>
    </row>
    <row r="368" hidden="1" spans="1:46">
      <c r="A368" s="69" t="str">
        <f t="shared" si="100"/>
        <v>1292</v>
      </c>
      <c r="B368" s="50" t="str">
        <f t="shared" si="99"/>
        <v>track_1292</v>
      </c>
      <c r="C368" s="46">
        <f t="shared" si="101"/>
        <v>16</v>
      </c>
      <c r="D368" s="46">
        <f t="shared" si="102"/>
        <v>1</v>
      </c>
      <c r="E368" s="46">
        <f t="shared" si="103"/>
        <v>4</v>
      </c>
      <c r="F368" s="46">
        <f t="shared" si="104"/>
        <v>2</v>
      </c>
      <c r="G368" s="46">
        <f t="shared" si="105"/>
        <v>2</v>
      </c>
      <c r="H368" s="46">
        <f t="shared" si="106"/>
        <v>15</v>
      </c>
      <c r="I368" s="46">
        <f t="shared" si="107"/>
        <v>3</v>
      </c>
      <c r="J368" s="42">
        <f t="shared" si="108"/>
        <v>1</v>
      </c>
      <c r="K368" s="42">
        <f t="shared" si="109"/>
        <v>1</v>
      </c>
      <c r="L368" s="42">
        <f t="shared" si="114"/>
        <v>1</v>
      </c>
      <c r="M368" s="42">
        <f t="shared" si="110"/>
        <v>1</v>
      </c>
      <c r="N368" s="42">
        <f t="shared" si="111"/>
        <v>1</v>
      </c>
      <c r="O368" s="42">
        <f t="shared" si="112"/>
        <v>1</v>
      </c>
      <c r="P368" s="42">
        <f t="shared" si="113"/>
        <v>1</v>
      </c>
      <c r="Q368" s="42" t="s">
        <v>845</v>
      </c>
      <c r="R368" s="42">
        <v>0</v>
      </c>
      <c r="S368" s="46">
        <v>0</v>
      </c>
      <c r="T368" s="46">
        <v>0</v>
      </c>
      <c r="U368" s="68" t="s">
        <v>295</v>
      </c>
      <c r="V368" s="68">
        <v>0</v>
      </c>
      <c r="W368" s="46" t="s">
        <v>1152</v>
      </c>
      <c r="AT368" s="42"/>
    </row>
    <row r="369" hidden="1" spans="1:46">
      <c r="A369" s="69" t="str">
        <f t="shared" si="100"/>
        <v>1293</v>
      </c>
      <c r="B369" s="50" t="str">
        <f t="shared" si="99"/>
        <v>track_1293</v>
      </c>
      <c r="C369" s="46">
        <f t="shared" si="101"/>
        <v>16</v>
      </c>
      <c r="D369" s="46">
        <f t="shared" si="102"/>
        <v>1</v>
      </c>
      <c r="E369" s="46">
        <f t="shared" si="103"/>
        <v>1</v>
      </c>
      <c r="F369" s="46">
        <f t="shared" si="104"/>
        <v>3</v>
      </c>
      <c r="G369" s="46">
        <f t="shared" si="105"/>
        <v>1</v>
      </c>
      <c r="H369" s="46">
        <f t="shared" si="106"/>
        <v>16</v>
      </c>
      <c r="I369" s="46">
        <f t="shared" si="107"/>
        <v>3</v>
      </c>
      <c r="J369" s="42">
        <f t="shared" si="108"/>
        <v>1</v>
      </c>
      <c r="K369" s="42">
        <f t="shared" si="109"/>
        <v>1</v>
      </c>
      <c r="L369" s="42">
        <f t="shared" si="114"/>
        <v>1</v>
      </c>
      <c r="M369" s="42">
        <f t="shared" si="110"/>
        <v>1</v>
      </c>
      <c r="N369" s="42">
        <f t="shared" si="111"/>
        <v>1</v>
      </c>
      <c r="O369" s="42">
        <f t="shared" si="112"/>
        <v>1</v>
      </c>
      <c r="P369" s="42">
        <f t="shared" si="113"/>
        <v>1</v>
      </c>
      <c r="Q369" s="42" t="s">
        <v>845</v>
      </c>
      <c r="R369" s="42">
        <v>0</v>
      </c>
      <c r="S369" s="46">
        <v>0</v>
      </c>
      <c r="T369" s="46">
        <v>0</v>
      </c>
      <c r="U369" s="68" t="s">
        <v>295</v>
      </c>
      <c r="V369" s="68">
        <v>0</v>
      </c>
      <c r="W369" s="46" t="s">
        <v>1153</v>
      </c>
      <c r="AI369" s="79"/>
      <c r="AJ369" s="79"/>
      <c r="AK369" s="79"/>
      <c r="AL369" s="79"/>
      <c r="AT369" s="42"/>
    </row>
    <row r="370" hidden="1" spans="1:46">
      <c r="A370" s="69" t="str">
        <f t="shared" si="100"/>
        <v>1294</v>
      </c>
      <c r="B370" s="50" t="str">
        <f t="shared" si="99"/>
        <v>track_1294</v>
      </c>
      <c r="C370" s="46">
        <f t="shared" si="101"/>
        <v>16</v>
      </c>
      <c r="D370" s="46">
        <f t="shared" si="102"/>
        <v>1</v>
      </c>
      <c r="E370" s="46">
        <f t="shared" si="103"/>
        <v>4</v>
      </c>
      <c r="F370" s="46">
        <f t="shared" si="104"/>
        <v>2</v>
      </c>
      <c r="G370" s="46">
        <f t="shared" si="105"/>
        <v>3</v>
      </c>
      <c r="H370" s="46">
        <f t="shared" si="106"/>
        <v>17</v>
      </c>
      <c r="I370" s="46">
        <f t="shared" si="107"/>
        <v>3</v>
      </c>
      <c r="J370" s="42">
        <f t="shared" si="108"/>
        <v>1</v>
      </c>
      <c r="K370" s="42">
        <f t="shared" si="109"/>
        <v>1</v>
      </c>
      <c r="L370" s="42">
        <f t="shared" si="114"/>
        <v>1</v>
      </c>
      <c r="M370" s="42">
        <f t="shared" si="110"/>
        <v>1</v>
      </c>
      <c r="N370" s="42">
        <f t="shared" si="111"/>
        <v>1</v>
      </c>
      <c r="O370" s="42">
        <f t="shared" si="112"/>
        <v>1</v>
      </c>
      <c r="P370" s="42">
        <f t="shared" si="113"/>
        <v>1</v>
      </c>
      <c r="Q370" s="42" t="s">
        <v>845</v>
      </c>
      <c r="R370" s="42">
        <v>0</v>
      </c>
      <c r="S370" s="46">
        <v>0</v>
      </c>
      <c r="T370" s="46">
        <v>0</v>
      </c>
      <c r="U370" s="68" t="s">
        <v>295</v>
      </c>
      <c r="V370" s="68">
        <v>0</v>
      </c>
      <c r="W370" s="46" t="s">
        <v>1154</v>
      </c>
      <c r="AI370" s="79"/>
      <c r="AJ370" s="79"/>
      <c r="AK370" s="79"/>
      <c r="AL370" s="79"/>
      <c r="AT370" s="42"/>
    </row>
    <row r="371" hidden="1" spans="1:46">
      <c r="A371" s="69" t="str">
        <f t="shared" si="100"/>
        <v>1295</v>
      </c>
      <c r="B371" s="50" t="str">
        <f t="shared" si="99"/>
        <v>track_1295</v>
      </c>
      <c r="C371" s="46">
        <f t="shared" si="101"/>
        <v>17</v>
      </c>
      <c r="D371" s="46">
        <f t="shared" si="102"/>
        <v>0</v>
      </c>
      <c r="E371" s="46">
        <f t="shared" si="103"/>
        <v>4</v>
      </c>
      <c r="F371" s="46">
        <f t="shared" si="104"/>
        <v>2</v>
      </c>
      <c r="G371" s="46">
        <f t="shared" si="105"/>
        <v>1</v>
      </c>
      <c r="H371" s="46">
        <f t="shared" si="106"/>
        <v>9</v>
      </c>
      <c r="I371" s="46">
        <f t="shared" si="107"/>
        <v>3</v>
      </c>
      <c r="J371" s="42">
        <f t="shared" si="108"/>
        <v>0</v>
      </c>
      <c r="K371" s="42">
        <f t="shared" si="109"/>
        <v>0</v>
      </c>
      <c r="L371" s="42">
        <f t="shared" si="114"/>
        <v>1</v>
      </c>
      <c r="M371" s="42">
        <f t="shared" si="110"/>
        <v>1</v>
      </c>
      <c r="N371" s="42">
        <f t="shared" si="111"/>
        <v>0</v>
      </c>
      <c r="O371" s="42">
        <f t="shared" si="112"/>
        <v>1</v>
      </c>
      <c r="P371" s="42">
        <f t="shared" si="113"/>
        <v>1</v>
      </c>
      <c r="Q371" s="42" t="s">
        <v>845</v>
      </c>
      <c r="R371" s="42">
        <v>0</v>
      </c>
      <c r="S371" s="46">
        <v>0</v>
      </c>
      <c r="T371" s="46">
        <v>0</v>
      </c>
      <c r="U371" s="68" t="s">
        <v>295</v>
      </c>
      <c r="V371" s="68">
        <v>0</v>
      </c>
      <c r="W371" s="46" t="s">
        <v>1155</v>
      </c>
      <c r="AI371" s="79"/>
      <c r="AJ371" s="79"/>
      <c r="AK371" s="79"/>
      <c r="AL371" s="79"/>
      <c r="AT371" s="42"/>
    </row>
    <row r="372" hidden="1" spans="1:46">
      <c r="A372" s="69" t="str">
        <f t="shared" si="100"/>
        <v>1296</v>
      </c>
      <c r="B372" s="50" t="str">
        <f t="shared" si="99"/>
        <v>track_1296</v>
      </c>
      <c r="C372" s="46">
        <f t="shared" si="101"/>
        <v>17</v>
      </c>
      <c r="D372" s="46">
        <f t="shared" si="102"/>
        <v>0</v>
      </c>
      <c r="E372" s="46">
        <f t="shared" si="103"/>
        <v>2</v>
      </c>
      <c r="F372" s="46">
        <f t="shared" si="104"/>
        <v>4</v>
      </c>
      <c r="G372" s="46">
        <f t="shared" si="105"/>
        <v>1</v>
      </c>
      <c r="H372" s="46">
        <f t="shared" si="106"/>
        <v>10</v>
      </c>
      <c r="I372" s="46">
        <f t="shared" si="107"/>
        <v>3</v>
      </c>
      <c r="J372" s="42">
        <f t="shared" si="108"/>
        <v>0</v>
      </c>
      <c r="K372" s="42">
        <f t="shared" si="109"/>
        <v>0</v>
      </c>
      <c r="L372" s="42">
        <f t="shared" si="114"/>
        <v>1</v>
      </c>
      <c r="M372" s="42">
        <f t="shared" si="110"/>
        <v>1</v>
      </c>
      <c r="N372" s="42">
        <f t="shared" si="111"/>
        <v>0</v>
      </c>
      <c r="O372" s="42">
        <f t="shared" si="112"/>
        <v>1</v>
      </c>
      <c r="P372" s="42">
        <f t="shared" si="113"/>
        <v>1</v>
      </c>
      <c r="Q372" s="42" t="s">
        <v>845</v>
      </c>
      <c r="R372" s="42">
        <v>0</v>
      </c>
      <c r="S372" s="46">
        <v>0</v>
      </c>
      <c r="T372" s="46">
        <v>0</v>
      </c>
      <c r="U372" s="68" t="s">
        <v>295</v>
      </c>
      <c r="V372" s="68">
        <v>0</v>
      </c>
      <c r="W372" s="46" t="s">
        <v>1156</v>
      </c>
      <c r="AI372" s="79"/>
      <c r="AJ372" s="79"/>
      <c r="AK372" s="79"/>
      <c r="AL372" s="79"/>
      <c r="AT372" s="42"/>
    </row>
    <row r="373" hidden="1" spans="1:46">
      <c r="A373" s="69" t="str">
        <f t="shared" si="100"/>
        <v>1297</v>
      </c>
      <c r="B373" s="50" t="str">
        <f t="shared" si="99"/>
        <v>track_1297</v>
      </c>
      <c r="C373" s="46">
        <f t="shared" si="101"/>
        <v>17</v>
      </c>
      <c r="D373" s="46">
        <f t="shared" si="102"/>
        <v>0</v>
      </c>
      <c r="E373" s="46">
        <f t="shared" si="103"/>
        <v>1</v>
      </c>
      <c r="F373" s="46">
        <f t="shared" si="104"/>
        <v>3</v>
      </c>
      <c r="G373" s="46">
        <f t="shared" si="105"/>
        <v>1</v>
      </c>
      <c r="H373" s="46">
        <f t="shared" si="106"/>
        <v>11</v>
      </c>
      <c r="I373" s="46">
        <f t="shared" si="107"/>
        <v>3</v>
      </c>
      <c r="J373" s="42">
        <f t="shared" si="108"/>
        <v>0</v>
      </c>
      <c r="K373" s="42">
        <f t="shared" si="109"/>
        <v>0</v>
      </c>
      <c r="L373" s="42">
        <f t="shared" si="114"/>
        <v>1</v>
      </c>
      <c r="M373" s="42">
        <f t="shared" si="110"/>
        <v>1</v>
      </c>
      <c r="N373" s="42">
        <f t="shared" si="111"/>
        <v>0</v>
      </c>
      <c r="O373" s="42">
        <f t="shared" si="112"/>
        <v>1</v>
      </c>
      <c r="P373" s="42">
        <f t="shared" si="113"/>
        <v>1</v>
      </c>
      <c r="Q373" s="42" t="s">
        <v>845</v>
      </c>
      <c r="R373" s="42">
        <v>0</v>
      </c>
      <c r="S373" s="46">
        <v>0</v>
      </c>
      <c r="T373" s="46">
        <v>0</v>
      </c>
      <c r="U373" s="68" t="s">
        <v>295</v>
      </c>
      <c r="V373" s="68">
        <v>0</v>
      </c>
      <c r="W373" s="46" t="s">
        <v>1157</v>
      </c>
      <c r="AI373" s="79"/>
      <c r="AJ373" s="79"/>
      <c r="AK373" s="79"/>
      <c r="AL373" s="79"/>
      <c r="AT373" s="42"/>
    </row>
    <row r="374" hidden="1" spans="1:46">
      <c r="A374" s="69" t="str">
        <f t="shared" si="100"/>
        <v>1298</v>
      </c>
      <c r="B374" s="50" t="str">
        <f t="shared" si="99"/>
        <v>track_1298</v>
      </c>
      <c r="C374" s="46">
        <f t="shared" si="101"/>
        <v>17</v>
      </c>
      <c r="D374" s="46">
        <f t="shared" si="102"/>
        <v>0</v>
      </c>
      <c r="E374" s="46">
        <f t="shared" si="103"/>
        <v>2</v>
      </c>
      <c r="F374" s="46">
        <f t="shared" si="104"/>
        <v>4</v>
      </c>
      <c r="G374" s="46">
        <f t="shared" si="105"/>
        <v>1</v>
      </c>
      <c r="H374" s="46">
        <f t="shared" si="106"/>
        <v>12</v>
      </c>
      <c r="I374" s="46">
        <f t="shared" si="107"/>
        <v>3</v>
      </c>
      <c r="J374" s="42">
        <f t="shared" si="108"/>
        <v>0</v>
      </c>
      <c r="K374" s="42">
        <f t="shared" si="109"/>
        <v>0</v>
      </c>
      <c r="L374" s="42">
        <f t="shared" si="114"/>
        <v>1</v>
      </c>
      <c r="M374" s="42">
        <f t="shared" si="110"/>
        <v>1</v>
      </c>
      <c r="N374" s="42">
        <f t="shared" si="111"/>
        <v>0</v>
      </c>
      <c r="O374" s="42">
        <f t="shared" si="112"/>
        <v>1</v>
      </c>
      <c r="P374" s="42">
        <f t="shared" si="113"/>
        <v>1</v>
      </c>
      <c r="Q374" s="42" t="s">
        <v>845</v>
      </c>
      <c r="R374" s="42">
        <v>0</v>
      </c>
      <c r="S374" s="46">
        <v>0</v>
      </c>
      <c r="T374" s="46">
        <v>0</v>
      </c>
      <c r="U374" s="68" t="s">
        <v>295</v>
      </c>
      <c r="V374" s="68">
        <v>0</v>
      </c>
      <c r="W374" s="46" t="s">
        <v>1158</v>
      </c>
      <c r="AI374" s="79"/>
      <c r="AJ374" s="79"/>
      <c r="AK374" s="79"/>
      <c r="AL374" s="79"/>
      <c r="AT374" s="42"/>
    </row>
    <row r="375" hidden="1" spans="1:46">
      <c r="A375" s="69" t="str">
        <f t="shared" si="100"/>
        <v>1299</v>
      </c>
      <c r="B375" s="50" t="str">
        <f t="shared" si="99"/>
        <v>track_1299</v>
      </c>
      <c r="C375" s="46">
        <f t="shared" si="101"/>
        <v>17</v>
      </c>
      <c r="D375" s="46">
        <f t="shared" si="102"/>
        <v>0</v>
      </c>
      <c r="E375" s="46">
        <f t="shared" si="103"/>
        <v>4</v>
      </c>
      <c r="F375" s="46">
        <f t="shared" si="104"/>
        <v>2</v>
      </c>
      <c r="G375" s="46">
        <f t="shared" si="105"/>
        <v>1</v>
      </c>
      <c r="H375" s="46">
        <f t="shared" si="106"/>
        <v>13</v>
      </c>
      <c r="I375" s="46">
        <f t="shared" si="107"/>
        <v>3</v>
      </c>
      <c r="J375" s="42">
        <f t="shared" si="108"/>
        <v>0</v>
      </c>
      <c r="K375" s="42">
        <f t="shared" si="109"/>
        <v>0</v>
      </c>
      <c r="L375" s="42">
        <f t="shared" si="114"/>
        <v>1</v>
      </c>
      <c r="M375" s="42">
        <f t="shared" si="110"/>
        <v>1</v>
      </c>
      <c r="N375" s="42">
        <f t="shared" si="111"/>
        <v>0</v>
      </c>
      <c r="O375" s="42">
        <f t="shared" si="112"/>
        <v>1</v>
      </c>
      <c r="P375" s="42">
        <f t="shared" si="113"/>
        <v>1</v>
      </c>
      <c r="Q375" s="42" t="s">
        <v>845</v>
      </c>
      <c r="R375" s="42">
        <v>0</v>
      </c>
      <c r="S375" s="46">
        <v>0</v>
      </c>
      <c r="T375" s="46">
        <v>0</v>
      </c>
      <c r="U375" s="68" t="s">
        <v>295</v>
      </c>
      <c r="V375" s="68">
        <v>0</v>
      </c>
      <c r="W375" s="46" t="s">
        <v>1159</v>
      </c>
      <c r="AI375" s="79"/>
      <c r="AJ375" s="79"/>
      <c r="AK375" s="79"/>
      <c r="AL375" s="79"/>
      <c r="AT375" s="42"/>
    </row>
    <row r="376" hidden="1" spans="1:46">
      <c r="A376" s="69" t="str">
        <f t="shared" si="100"/>
        <v>1300</v>
      </c>
      <c r="B376" s="50" t="str">
        <f t="shared" si="99"/>
        <v>track_1300</v>
      </c>
      <c r="C376" s="46">
        <f t="shared" si="101"/>
        <v>17</v>
      </c>
      <c r="D376" s="46">
        <f t="shared" si="102"/>
        <v>0</v>
      </c>
      <c r="E376" s="46">
        <f t="shared" si="103"/>
        <v>4</v>
      </c>
      <c r="F376" s="46">
        <f t="shared" si="104"/>
        <v>3</v>
      </c>
      <c r="G376" s="46">
        <f t="shared" si="105"/>
        <v>2</v>
      </c>
      <c r="H376" s="46">
        <f t="shared" si="106"/>
        <v>14</v>
      </c>
      <c r="I376" s="46">
        <f t="shared" si="107"/>
        <v>3</v>
      </c>
      <c r="J376" s="42">
        <f t="shared" si="108"/>
        <v>0</v>
      </c>
      <c r="K376" s="42">
        <f t="shared" si="109"/>
        <v>0</v>
      </c>
      <c r="L376" s="42">
        <f t="shared" si="114"/>
        <v>1</v>
      </c>
      <c r="M376" s="42">
        <f t="shared" si="110"/>
        <v>1</v>
      </c>
      <c r="N376" s="42">
        <f t="shared" si="111"/>
        <v>0</v>
      </c>
      <c r="O376" s="42">
        <f t="shared" si="112"/>
        <v>1</v>
      </c>
      <c r="P376" s="42">
        <f t="shared" si="113"/>
        <v>1</v>
      </c>
      <c r="Q376" s="42" t="s">
        <v>845</v>
      </c>
      <c r="R376" s="42">
        <v>0</v>
      </c>
      <c r="S376" s="46">
        <v>0</v>
      </c>
      <c r="T376" s="46">
        <v>0</v>
      </c>
      <c r="U376" s="68" t="s">
        <v>295</v>
      </c>
      <c r="V376" s="68">
        <v>0</v>
      </c>
      <c r="W376" s="46" t="s">
        <v>1160</v>
      </c>
      <c r="AI376" s="79"/>
      <c r="AJ376" s="79"/>
      <c r="AK376" s="79"/>
      <c r="AL376" s="79"/>
      <c r="AT376" s="42"/>
    </row>
    <row r="377" hidden="1" spans="1:46">
      <c r="A377" s="69" t="str">
        <f t="shared" si="100"/>
        <v>1301</v>
      </c>
      <c r="B377" s="50" t="str">
        <f t="shared" si="99"/>
        <v>track_1301</v>
      </c>
      <c r="C377" s="46">
        <f t="shared" si="101"/>
        <v>17</v>
      </c>
      <c r="D377" s="46">
        <f t="shared" si="102"/>
        <v>0</v>
      </c>
      <c r="E377" s="46">
        <f t="shared" si="103"/>
        <v>2</v>
      </c>
      <c r="F377" s="46">
        <f t="shared" si="104"/>
        <v>4</v>
      </c>
      <c r="G377" s="46">
        <f t="shared" si="105"/>
        <v>2</v>
      </c>
      <c r="H377" s="46">
        <f t="shared" si="106"/>
        <v>15</v>
      </c>
      <c r="I377" s="46">
        <f t="shared" si="107"/>
        <v>3</v>
      </c>
      <c r="J377" s="42">
        <f t="shared" si="108"/>
        <v>0</v>
      </c>
      <c r="K377" s="42">
        <f t="shared" si="109"/>
        <v>0</v>
      </c>
      <c r="L377" s="42">
        <f t="shared" si="114"/>
        <v>1</v>
      </c>
      <c r="M377" s="42">
        <f t="shared" si="110"/>
        <v>1</v>
      </c>
      <c r="N377" s="42">
        <f t="shared" si="111"/>
        <v>0</v>
      </c>
      <c r="O377" s="42">
        <f t="shared" si="112"/>
        <v>1</v>
      </c>
      <c r="P377" s="42">
        <f t="shared" si="113"/>
        <v>1</v>
      </c>
      <c r="Q377" s="42" t="s">
        <v>845</v>
      </c>
      <c r="R377" s="42">
        <v>0</v>
      </c>
      <c r="S377" s="46">
        <v>0</v>
      </c>
      <c r="T377" s="46">
        <v>0</v>
      </c>
      <c r="U377" s="68" t="s">
        <v>295</v>
      </c>
      <c r="V377" s="68">
        <v>0</v>
      </c>
      <c r="W377" s="46" t="s">
        <v>1161</v>
      </c>
      <c r="AI377" s="79"/>
      <c r="AJ377" s="79"/>
      <c r="AK377" s="79"/>
      <c r="AL377" s="79"/>
      <c r="AT377" s="42"/>
    </row>
    <row r="378" hidden="1" spans="1:46">
      <c r="A378" s="69" t="str">
        <f t="shared" si="100"/>
        <v>1302</v>
      </c>
      <c r="B378" s="50" t="str">
        <f t="shared" si="99"/>
        <v>track_1302</v>
      </c>
      <c r="C378" s="46">
        <f t="shared" si="101"/>
        <v>17</v>
      </c>
      <c r="D378" s="46">
        <f t="shared" si="102"/>
        <v>0</v>
      </c>
      <c r="E378" s="46">
        <f t="shared" si="103"/>
        <v>1</v>
      </c>
      <c r="F378" s="46">
        <f t="shared" si="104"/>
        <v>2</v>
      </c>
      <c r="G378" s="46">
        <f t="shared" si="105"/>
        <v>1</v>
      </c>
      <c r="H378" s="46">
        <f t="shared" si="106"/>
        <v>16</v>
      </c>
      <c r="I378" s="46">
        <f t="shared" si="107"/>
        <v>3</v>
      </c>
      <c r="J378" s="42">
        <f t="shared" si="108"/>
        <v>0</v>
      </c>
      <c r="K378" s="42">
        <f t="shared" si="109"/>
        <v>0</v>
      </c>
      <c r="L378" s="42">
        <f t="shared" si="114"/>
        <v>1</v>
      </c>
      <c r="M378" s="42">
        <f t="shared" si="110"/>
        <v>1</v>
      </c>
      <c r="N378" s="42">
        <f t="shared" si="111"/>
        <v>0</v>
      </c>
      <c r="O378" s="42">
        <f t="shared" si="112"/>
        <v>1</v>
      </c>
      <c r="P378" s="42">
        <f t="shared" si="113"/>
        <v>1</v>
      </c>
      <c r="Q378" s="42" t="s">
        <v>845</v>
      </c>
      <c r="R378" s="42">
        <v>0</v>
      </c>
      <c r="S378" s="46">
        <v>0</v>
      </c>
      <c r="T378" s="46">
        <v>0</v>
      </c>
      <c r="U378" s="68" t="s">
        <v>295</v>
      </c>
      <c r="V378" s="68">
        <v>0</v>
      </c>
      <c r="W378" s="46" t="s">
        <v>1162</v>
      </c>
      <c r="AI378" s="79"/>
      <c r="AJ378" s="79"/>
      <c r="AK378" s="79"/>
      <c r="AL378" s="79"/>
      <c r="AT378" s="42"/>
    </row>
    <row r="379" hidden="1" spans="1:46">
      <c r="A379" s="69" t="str">
        <f t="shared" si="100"/>
        <v>1303</v>
      </c>
      <c r="B379" s="50" t="str">
        <f t="shared" si="99"/>
        <v>track_1303</v>
      </c>
      <c r="C379" s="46">
        <f t="shared" si="101"/>
        <v>17</v>
      </c>
      <c r="D379" s="46">
        <f t="shared" si="102"/>
        <v>0</v>
      </c>
      <c r="E379" s="46">
        <f t="shared" si="103"/>
        <v>4</v>
      </c>
      <c r="F379" s="46">
        <f t="shared" si="104"/>
        <v>2</v>
      </c>
      <c r="G379" s="46">
        <f t="shared" si="105"/>
        <v>3</v>
      </c>
      <c r="H379" s="46">
        <f t="shared" si="106"/>
        <v>17</v>
      </c>
      <c r="I379" s="46">
        <f t="shared" si="107"/>
        <v>3</v>
      </c>
      <c r="J379" s="42">
        <f t="shared" si="108"/>
        <v>0</v>
      </c>
      <c r="K379" s="42">
        <f t="shared" si="109"/>
        <v>0</v>
      </c>
      <c r="L379" s="42">
        <f t="shared" si="114"/>
        <v>1</v>
      </c>
      <c r="M379" s="42">
        <f t="shared" si="110"/>
        <v>1</v>
      </c>
      <c r="N379" s="42">
        <f t="shared" si="111"/>
        <v>0</v>
      </c>
      <c r="O379" s="42">
        <f t="shared" si="112"/>
        <v>1</v>
      </c>
      <c r="P379" s="42">
        <f t="shared" si="113"/>
        <v>1</v>
      </c>
      <c r="Q379" s="42" t="s">
        <v>845</v>
      </c>
      <c r="R379" s="42">
        <v>0</v>
      </c>
      <c r="S379" s="46">
        <v>0</v>
      </c>
      <c r="T379" s="46">
        <v>0</v>
      </c>
      <c r="U379" s="68" t="s">
        <v>295</v>
      </c>
      <c r="V379" s="68">
        <v>0</v>
      </c>
      <c r="W379" s="46" t="s">
        <v>1163</v>
      </c>
      <c r="AI379" s="79"/>
      <c r="AJ379" s="79"/>
      <c r="AK379" s="79"/>
      <c r="AL379" s="79"/>
      <c r="AT379" s="42"/>
    </row>
    <row r="380" hidden="1" spans="1:46">
      <c r="A380" s="69" t="str">
        <f t="shared" si="100"/>
        <v>1304</v>
      </c>
      <c r="B380" s="50" t="str">
        <f t="shared" si="99"/>
        <v>track_1304</v>
      </c>
      <c r="C380" s="46">
        <f t="shared" si="101"/>
        <v>17</v>
      </c>
      <c r="D380" s="46">
        <f t="shared" si="102"/>
        <v>0</v>
      </c>
      <c r="E380" s="46">
        <f t="shared" si="103"/>
        <v>2</v>
      </c>
      <c r="F380" s="46">
        <f t="shared" si="104"/>
        <v>4</v>
      </c>
      <c r="G380" s="46">
        <f t="shared" si="105"/>
        <v>3</v>
      </c>
      <c r="H380" s="46">
        <f t="shared" si="106"/>
        <v>18</v>
      </c>
      <c r="I380" s="46">
        <f t="shared" si="107"/>
        <v>3</v>
      </c>
      <c r="J380" s="42">
        <f t="shared" si="108"/>
        <v>0</v>
      </c>
      <c r="K380" s="42">
        <f t="shared" si="109"/>
        <v>0</v>
      </c>
      <c r="L380" s="42">
        <f t="shared" si="114"/>
        <v>1</v>
      </c>
      <c r="M380" s="42">
        <f t="shared" si="110"/>
        <v>1</v>
      </c>
      <c r="N380" s="42">
        <f t="shared" si="111"/>
        <v>0</v>
      </c>
      <c r="O380" s="42">
        <f t="shared" si="112"/>
        <v>1</v>
      </c>
      <c r="P380" s="42">
        <f t="shared" si="113"/>
        <v>1</v>
      </c>
      <c r="Q380" s="42" t="s">
        <v>845</v>
      </c>
      <c r="R380" s="42">
        <v>0</v>
      </c>
      <c r="S380" s="46">
        <v>0</v>
      </c>
      <c r="T380" s="46">
        <v>0</v>
      </c>
      <c r="U380" s="68" t="s">
        <v>295</v>
      </c>
      <c r="V380" s="68">
        <v>0</v>
      </c>
      <c r="W380" s="46" t="s">
        <v>1164</v>
      </c>
      <c r="AI380" s="79"/>
      <c r="AJ380" s="79"/>
      <c r="AK380" s="79"/>
      <c r="AL380" s="79"/>
      <c r="AT380" s="42"/>
    </row>
    <row r="381" hidden="1" spans="1:46">
      <c r="A381" s="69" t="str">
        <f t="shared" si="100"/>
        <v>1305</v>
      </c>
      <c r="B381" s="50" t="str">
        <f t="shared" si="99"/>
        <v>track_1305</v>
      </c>
      <c r="C381" s="46">
        <f t="shared" si="101"/>
        <v>18</v>
      </c>
      <c r="D381" s="46">
        <f t="shared" si="102"/>
        <v>1</v>
      </c>
      <c r="E381" s="46">
        <f t="shared" si="103"/>
        <v>2</v>
      </c>
      <c r="F381" s="46">
        <f t="shared" si="104"/>
        <v>4</v>
      </c>
      <c r="G381" s="46">
        <f t="shared" si="105"/>
        <v>1</v>
      </c>
      <c r="H381" s="46">
        <f t="shared" si="106"/>
        <v>9</v>
      </c>
      <c r="I381" s="46">
        <f t="shared" si="107"/>
        <v>3</v>
      </c>
      <c r="J381" s="42">
        <f t="shared" si="108"/>
        <v>1</v>
      </c>
      <c r="K381" s="42">
        <f t="shared" si="109"/>
        <v>1</v>
      </c>
      <c r="L381" s="42">
        <f t="shared" si="114"/>
        <v>0</v>
      </c>
      <c r="M381" s="42">
        <f t="shared" si="110"/>
        <v>0</v>
      </c>
      <c r="N381" s="42">
        <f t="shared" si="111"/>
        <v>1</v>
      </c>
      <c r="O381" s="42">
        <f t="shared" si="112"/>
        <v>0</v>
      </c>
      <c r="P381" s="42">
        <f t="shared" si="113"/>
        <v>0</v>
      </c>
      <c r="Q381" s="42" t="s">
        <v>845</v>
      </c>
      <c r="R381" s="42">
        <v>0</v>
      </c>
      <c r="S381" s="46">
        <v>0</v>
      </c>
      <c r="T381" s="46">
        <v>0</v>
      </c>
      <c r="U381" s="68" t="s">
        <v>295</v>
      </c>
      <c r="V381" s="68">
        <v>0</v>
      </c>
      <c r="W381" s="46" t="s">
        <v>1165</v>
      </c>
      <c r="AI381" s="79"/>
      <c r="AJ381" s="79"/>
      <c r="AK381" s="79"/>
      <c r="AL381" s="79"/>
      <c r="AT381" s="42"/>
    </row>
    <row r="382" hidden="1" spans="1:46">
      <c r="A382" s="69" t="str">
        <f t="shared" si="100"/>
        <v>1306</v>
      </c>
      <c r="B382" s="50" t="str">
        <f t="shared" si="99"/>
        <v>track_1306</v>
      </c>
      <c r="C382" s="46">
        <f t="shared" si="101"/>
        <v>18</v>
      </c>
      <c r="D382" s="46">
        <f t="shared" si="102"/>
        <v>1</v>
      </c>
      <c r="E382" s="46">
        <f t="shared" si="103"/>
        <v>4</v>
      </c>
      <c r="F382" s="46">
        <f t="shared" si="104"/>
        <v>2</v>
      </c>
      <c r="G382" s="46">
        <f t="shared" si="105"/>
        <v>1</v>
      </c>
      <c r="H382" s="46">
        <f t="shared" si="106"/>
        <v>10</v>
      </c>
      <c r="I382" s="46">
        <f t="shared" si="107"/>
        <v>3</v>
      </c>
      <c r="J382" s="42">
        <f t="shared" si="108"/>
        <v>1</v>
      </c>
      <c r="K382" s="42">
        <f t="shared" si="109"/>
        <v>1</v>
      </c>
      <c r="L382" s="42">
        <f t="shared" si="114"/>
        <v>0</v>
      </c>
      <c r="M382" s="42">
        <f t="shared" si="110"/>
        <v>0</v>
      </c>
      <c r="N382" s="42">
        <f t="shared" si="111"/>
        <v>1</v>
      </c>
      <c r="O382" s="42">
        <f t="shared" si="112"/>
        <v>0</v>
      </c>
      <c r="P382" s="42">
        <f t="shared" si="113"/>
        <v>0</v>
      </c>
      <c r="Q382" s="42" t="s">
        <v>845</v>
      </c>
      <c r="R382" s="42">
        <v>0</v>
      </c>
      <c r="S382" s="46">
        <v>0</v>
      </c>
      <c r="T382" s="46">
        <v>0</v>
      </c>
      <c r="U382" s="68" t="s">
        <v>295</v>
      </c>
      <c r="V382" s="68">
        <v>0</v>
      </c>
      <c r="W382" s="46" t="s">
        <v>1166</v>
      </c>
      <c r="AI382" s="79"/>
      <c r="AJ382" s="79"/>
      <c r="AK382" s="79"/>
      <c r="AL382" s="79"/>
      <c r="AT382" s="42"/>
    </row>
    <row r="383" hidden="1" spans="1:46">
      <c r="A383" s="69" t="str">
        <f t="shared" si="100"/>
        <v>1307</v>
      </c>
      <c r="B383" s="50" t="str">
        <f t="shared" si="99"/>
        <v>track_1307</v>
      </c>
      <c r="C383" s="46">
        <f t="shared" si="101"/>
        <v>18</v>
      </c>
      <c r="D383" s="46">
        <f t="shared" si="102"/>
        <v>1</v>
      </c>
      <c r="E383" s="46">
        <f t="shared" si="103"/>
        <v>3</v>
      </c>
      <c r="F383" s="46">
        <f t="shared" si="104"/>
        <v>4</v>
      </c>
      <c r="G383" s="46">
        <f t="shared" si="105"/>
        <v>1</v>
      </c>
      <c r="H383" s="46">
        <f t="shared" si="106"/>
        <v>11</v>
      </c>
      <c r="I383" s="46">
        <f t="shared" si="107"/>
        <v>3</v>
      </c>
      <c r="J383" s="42">
        <f t="shared" si="108"/>
        <v>1</v>
      </c>
      <c r="K383" s="42">
        <f t="shared" si="109"/>
        <v>1</v>
      </c>
      <c r="L383" s="42">
        <f t="shared" si="114"/>
        <v>0</v>
      </c>
      <c r="M383" s="42">
        <f t="shared" si="110"/>
        <v>0</v>
      </c>
      <c r="N383" s="42">
        <f t="shared" si="111"/>
        <v>1</v>
      </c>
      <c r="O383" s="42">
        <f t="shared" si="112"/>
        <v>0</v>
      </c>
      <c r="P383" s="42">
        <f t="shared" si="113"/>
        <v>0</v>
      </c>
      <c r="Q383" s="42" t="s">
        <v>845</v>
      </c>
      <c r="R383" s="42">
        <v>0</v>
      </c>
      <c r="S383" s="46">
        <v>0</v>
      </c>
      <c r="T383" s="46">
        <v>0</v>
      </c>
      <c r="U383" s="68" t="s">
        <v>295</v>
      </c>
      <c r="V383" s="68">
        <v>0</v>
      </c>
      <c r="W383" s="46" t="s">
        <v>1167</v>
      </c>
      <c r="AI383" s="79"/>
      <c r="AJ383" s="79"/>
      <c r="AK383" s="79"/>
      <c r="AL383" s="79"/>
      <c r="AT383" s="42"/>
    </row>
    <row r="384" hidden="1" spans="1:46">
      <c r="A384" s="69" t="str">
        <f t="shared" si="100"/>
        <v>1308</v>
      </c>
      <c r="B384" s="50" t="str">
        <f t="shared" si="99"/>
        <v>track_1308</v>
      </c>
      <c r="C384" s="46">
        <f t="shared" si="101"/>
        <v>18</v>
      </c>
      <c r="D384" s="46">
        <f t="shared" si="102"/>
        <v>1</v>
      </c>
      <c r="E384" s="46">
        <f t="shared" si="103"/>
        <v>1</v>
      </c>
      <c r="F384" s="46">
        <f t="shared" si="104"/>
        <v>2</v>
      </c>
      <c r="G384" s="46">
        <f t="shared" si="105"/>
        <v>1</v>
      </c>
      <c r="H384" s="46">
        <f t="shared" si="106"/>
        <v>12</v>
      </c>
      <c r="I384" s="46">
        <f t="shared" si="107"/>
        <v>3</v>
      </c>
      <c r="J384" s="42">
        <f t="shared" si="108"/>
        <v>1</v>
      </c>
      <c r="K384" s="42">
        <f t="shared" si="109"/>
        <v>1</v>
      </c>
      <c r="L384" s="42">
        <f t="shared" si="114"/>
        <v>0</v>
      </c>
      <c r="M384" s="42">
        <f t="shared" si="110"/>
        <v>0</v>
      </c>
      <c r="N384" s="42">
        <f t="shared" si="111"/>
        <v>1</v>
      </c>
      <c r="O384" s="42">
        <f t="shared" si="112"/>
        <v>0</v>
      </c>
      <c r="P384" s="42">
        <f t="shared" si="113"/>
        <v>0</v>
      </c>
      <c r="Q384" s="42" t="s">
        <v>845</v>
      </c>
      <c r="R384" s="42">
        <v>0</v>
      </c>
      <c r="S384" s="46">
        <v>0</v>
      </c>
      <c r="T384" s="46">
        <v>0</v>
      </c>
      <c r="U384" s="68" t="s">
        <v>295</v>
      </c>
      <c r="V384" s="68">
        <v>0</v>
      </c>
      <c r="W384" s="46" t="s">
        <v>1168</v>
      </c>
      <c r="AI384" s="79"/>
      <c r="AJ384" s="79"/>
      <c r="AK384" s="79"/>
      <c r="AL384" s="79"/>
      <c r="AT384" s="42"/>
    </row>
    <row r="385" hidden="1" spans="1:46">
      <c r="A385" s="69" t="str">
        <f t="shared" si="100"/>
        <v>1309</v>
      </c>
      <c r="B385" s="50" t="str">
        <f t="shared" si="99"/>
        <v>track_1309</v>
      </c>
      <c r="C385" s="46">
        <f t="shared" si="101"/>
        <v>18</v>
      </c>
      <c r="D385" s="46">
        <f t="shared" si="102"/>
        <v>1</v>
      </c>
      <c r="E385" s="46">
        <f t="shared" si="103"/>
        <v>1</v>
      </c>
      <c r="F385" s="46">
        <f t="shared" si="104"/>
        <v>3</v>
      </c>
      <c r="G385" s="46">
        <f t="shared" si="105"/>
        <v>1</v>
      </c>
      <c r="H385" s="46">
        <f t="shared" si="106"/>
        <v>13</v>
      </c>
      <c r="I385" s="46">
        <f t="shared" si="107"/>
        <v>3</v>
      </c>
      <c r="J385" s="42">
        <f t="shared" si="108"/>
        <v>1</v>
      </c>
      <c r="K385" s="42">
        <f t="shared" si="109"/>
        <v>1</v>
      </c>
      <c r="L385" s="42">
        <f t="shared" si="114"/>
        <v>0</v>
      </c>
      <c r="M385" s="42">
        <f t="shared" si="110"/>
        <v>0</v>
      </c>
      <c r="N385" s="42">
        <f t="shared" si="111"/>
        <v>1</v>
      </c>
      <c r="O385" s="42">
        <f t="shared" si="112"/>
        <v>0</v>
      </c>
      <c r="P385" s="42">
        <f t="shared" si="113"/>
        <v>0</v>
      </c>
      <c r="Q385" s="42" t="s">
        <v>845</v>
      </c>
      <c r="R385" s="42">
        <v>0</v>
      </c>
      <c r="S385" s="46">
        <v>0</v>
      </c>
      <c r="T385" s="46">
        <v>0</v>
      </c>
      <c r="U385" s="68" t="s">
        <v>295</v>
      </c>
      <c r="V385" s="68">
        <v>0</v>
      </c>
      <c r="W385" s="46" t="s">
        <v>1169</v>
      </c>
      <c r="AT385" s="42"/>
    </row>
    <row r="386" hidden="1" spans="1:46">
      <c r="A386" s="69" t="str">
        <f t="shared" si="100"/>
        <v>1310</v>
      </c>
      <c r="B386" s="50" t="str">
        <f t="shared" si="99"/>
        <v>track_1310</v>
      </c>
      <c r="C386" s="46">
        <f t="shared" si="101"/>
        <v>18</v>
      </c>
      <c r="D386" s="46">
        <f t="shared" si="102"/>
        <v>1</v>
      </c>
      <c r="E386" s="46">
        <f t="shared" si="103"/>
        <v>4</v>
      </c>
      <c r="F386" s="46">
        <f t="shared" si="104"/>
        <v>2</v>
      </c>
      <c r="G386" s="46">
        <f t="shared" si="105"/>
        <v>2</v>
      </c>
      <c r="H386" s="46">
        <f t="shared" si="106"/>
        <v>14</v>
      </c>
      <c r="I386" s="46">
        <f t="shared" si="107"/>
        <v>3</v>
      </c>
      <c r="J386" s="42">
        <f t="shared" si="108"/>
        <v>1</v>
      </c>
      <c r="K386" s="42">
        <f t="shared" si="109"/>
        <v>1</v>
      </c>
      <c r="L386" s="42">
        <f t="shared" si="114"/>
        <v>0</v>
      </c>
      <c r="M386" s="42">
        <f t="shared" si="110"/>
        <v>0</v>
      </c>
      <c r="N386" s="42">
        <f t="shared" si="111"/>
        <v>1</v>
      </c>
      <c r="O386" s="42">
        <f t="shared" si="112"/>
        <v>0</v>
      </c>
      <c r="P386" s="42">
        <f t="shared" si="113"/>
        <v>0</v>
      </c>
      <c r="Q386" s="42" t="s">
        <v>845</v>
      </c>
      <c r="R386" s="42">
        <v>0</v>
      </c>
      <c r="S386" s="46">
        <v>0</v>
      </c>
      <c r="T386" s="46">
        <v>0</v>
      </c>
      <c r="U386" s="68" t="s">
        <v>295</v>
      </c>
      <c r="V386" s="68">
        <v>0</v>
      </c>
      <c r="W386" s="46" t="s">
        <v>1170</v>
      </c>
      <c r="AT386" s="42"/>
    </row>
    <row r="387" hidden="1" spans="1:46">
      <c r="A387" s="69" t="str">
        <f t="shared" si="100"/>
        <v>1311</v>
      </c>
      <c r="B387" s="50" t="str">
        <f t="shared" si="99"/>
        <v>track_1311</v>
      </c>
      <c r="C387" s="46">
        <f t="shared" si="101"/>
        <v>18</v>
      </c>
      <c r="D387" s="46">
        <f t="shared" si="102"/>
        <v>1</v>
      </c>
      <c r="E387" s="46">
        <f t="shared" si="103"/>
        <v>2</v>
      </c>
      <c r="F387" s="46">
        <f t="shared" si="104"/>
        <v>4</v>
      </c>
      <c r="G387" s="46">
        <f t="shared" si="105"/>
        <v>2</v>
      </c>
      <c r="H387" s="46">
        <f t="shared" si="106"/>
        <v>15</v>
      </c>
      <c r="I387" s="46">
        <f t="shared" si="107"/>
        <v>3</v>
      </c>
      <c r="J387" s="42">
        <f t="shared" si="108"/>
        <v>1</v>
      </c>
      <c r="K387" s="42">
        <f t="shared" si="109"/>
        <v>1</v>
      </c>
      <c r="L387" s="42">
        <f t="shared" si="114"/>
        <v>0</v>
      </c>
      <c r="M387" s="42">
        <f t="shared" si="110"/>
        <v>0</v>
      </c>
      <c r="N387" s="42">
        <f t="shared" si="111"/>
        <v>1</v>
      </c>
      <c r="O387" s="42">
        <f t="shared" si="112"/>
        <v>0</v>
      </c>
      <c r="P387" s="42">
        <f t="shared" si="113"/>
        <v>0</v>
      </c>
      <c r="Q387" s="42" t="s">
        <v>845</v>
      </c>
      <c r="R387" s="42">
        <v>0</v>
      </c>
      <c r="S387" s="46">
        <v>0</v>
      </c>
      <c r="T387" s="46">
        <v>0</v>
      </c>
      <c r="U387" s="68" t="s">
        <v>295</v>
      </c>
      <c r="V387" s="68">
        <v>0</v>
      </c>
      <c r="W387" s="46" t="s">
        <v>1171</v>
      </c>
      <c r="AT387" s="42"/>
    </row>
    <row r="388" hidden="1" spans="1:46">
      <c r="A388" s="69" t="str">
        <f t="shared" si="100"/>
        <v>1312</v>
      </c>
      <c r="B388" s="50" t="str">
        <f t="shared" si="99"/>
        <v>track_1312</v>
      </c>
      <c r="C388" s="46">
        <f t="shared" si="101"/>
        <v>18</v>
      </c>
      <c r="D388" s="46">
        <f t="shared" si="102"/>
        <v>1</v>
      </c>
      <c r="E388" s="46">
        <f t="shared" si="103"/>
        <v>1</v>
      </c>
      <c r="F388" s="46">
        <f t="shared" si="104"/>
        <v>3</v>
      </c>
      <c r="G388" s="46">
        <f t="shared" si="105"/>
        <v>1</v>
      </c>
      <c r="H388" s="46">
        <f t="shared" si="106"/>
        <v>16</v>
      </c>
      <c r="I388" s="46">
        <f t="shared" si="107"/>
        <v>3</v>
      </c>
      <c r="J388" s="42">
        <f t="shared" si="108"/>
        <v>1</v>
      </c>
      <c r="K388" s="42">
        <f t="shared" si="109"/>
        <v>1</v>
      </c>
      <c r="L388" s="42">
        <f t="shared" si="114"/>
        <v>0</v>
      </c>
      <c r="M388" s="42">
        <f t="shared" si="110"/>
        <v>0</v>
      </c>
      <c r="N388" s="42">
        <f t="shared" si="111"/>
        <v>1</v>
      </c>
      <c r="O388" s="42">
        <f t="shared" si="112"/>
        <v>0</v>
      </c>
      <c r="P388" s="42">
        <f t="shared" si="113"/>
        <v>0</v>
      </c>
      <c r="Q388" s="42" t="s">
        <v>845</v>
      </c>
      <c r="R388" s="42">
        <v>0</v>
      </c>
      <c r="S388" s="46">
        <v>0</v>
      </c>
      <c r="T388" s="46">
        <v>0</v>
      </c>
      <c r="U388" s="68" t="s">
        <v>295</v>
      </c>
      <c r="V388" s="68">
        <v>0</v>
      </c>
      <c r="W388" s="46" t="s">
        <v>1172</v>
      </c>
      <c r="AT388" s="42"/>
    </row>
    <row r="389" hidden="1" spans="1:46">
      <c r="A389" s="69" t="str">
        <f t="shared" si="100"/>
        <v>1313</v>
      </c>
      <c r="B389" s="50" t="str">
        <f t="shared" ref="B389:B452" si="115">"track_"&amp;A389</f>
        <v>track_1313</v>
      </c>
      <c r="C389" s="46">
        <f t="shared" si="101"/>
        <v>18</v>
      </c>
      <c r="D389" s="46">
        <f t="shared" si="102"/>
        <v>1</v>
      </c>
      <c r="E389" s="46">
        <f t="shared" si="103"/>
        <v>4</v>
      </c>
      <c r="F389" s="46">
        <f t="shared" si="104"/>
        <v>2</v>
      </c>
      <c r="G389" s="46">
        <f t="shared" si="105"/>
        <v>2</v>
      </c>
      <c r="H389" s="46">
        <f t="shared" si="106"/>
        <v>17</v>
      </c>
      <c r="I389" s="46">
        <f t="shared" si="107"/>
        <v>3</v>
      </c>
      <c r="J389" s="42">
        <f t="shared" si="108"/>
        <v>1</v>
      </c>
      <c r="K389" s="42">
        <f t="shared" si="109"/>
        <v>1</v>
      </c>
      <c r="L389" s="42">
        <f t="shared" si="114"/>
        <v>0</v>
      </c>
      <c r="M389" s="42">
        <f t="shared" si="110"/>
        <v>0</v>
      </c>
      <c r="N389" s="42">
        <f t="shared" si="111"/>
        <v>1</v>
      </c>
      <c r="O389" s="42">
        <f t="shared" si="112"/>
        <v>0</v>
      </c>
      <c r="P389" s="42">
        <f t="shared" si="113"/>
        <v>0</v>
      </c>
      <c r="Q389" s="42" t="s">
        <v>845</v>
      </c>
      <c r="R389" s="42">
        <v>0</v>
      </c>
      <c r="S389" s="46">
        <v>0</v>
      </c>
      <c r="T389" s="46">
        <v>0</v>
      </c>
      <c r="U389" s="68" t="s">
        <v>295</v>
      </c>
      <c r="V389" s="68">
        <v>0</v>
      </c>
      <c r="W389" s="46" t="s">
        <v>1173</v>
      </c>
      <c r="AT389" s="42"/>
    </row>
    <row r="390" hidden="1" spans="1:46">
      <c r="A390" s="69" t="str">
        <f t="shared" si="100"/>
        <v>1314</v>
      </c>
      <c r="B390" s="50" t="str">
        <f t="shared" si="115"/>
        <v>track_1314</v>
      </c>
      <c r="C390" s="46">
        <f t="shared" si="101"/>
        <v>18</v>
      </c>
      <c r="D390" s="46">
        <f t="shared" si="102"/>
        <v>1</v>
      </c>
      <c r="E390" s="46">
        <f t="shared" si="103"/>
        <v>2</v>
      </c>
      <c r="F390" s="46">
        <f t="shared" si="104"/>
        <v>4</v>
      </c>
      <c r="G390" s="46">
        <f t="shared" si="105"/>
        <v>3</v>
      </c>
      <c r="H390" s="46">
        <f t="shared" si="106"/>
        <v>18</v>
      </c>
      <c r="I390" s="46">
        <f t="shared" si="107"/>
        <v>3</v>
      </c>
      <c r="J390" s="42">
        <f t="shared" si="108"/>
        <v>1</v>
      </c>
      <c r="K390" s="42">
        <f t="shared" si="109"/>
        <v>1</v>
      </c>
      <c r="L390" s="42">
        <f t="shared" si="114"/>
        <v>0</v>
      </c>
      <c r="M390" s="42">
        <f t="shared" si="110"/>
        <v>0</v>
      </c>
      <c r="N390" s="42">
        <f t="shared" si="111"/>
        <v>1</v>
      </c>
      <c r="O390" s="42">
        <f t="shared" si="112"/>
        <v>0</v>
      </c>
      <c r="P390" s="42">
        <f t="shared" si="113"/>
        <v>0</v>
      </c>
      <c r="Q390" s="42" t="s">
        <v>845</v>
      </c>
      <c r="R390" s="42">
        <v>0</v>
      </c>
      <c r="S390" s="46">
        <v>0</v>
      </c>
      <c r="T390" s="46">
        <v>0</v>
      </c>
      <c r="U390" s="68" t="s">
        <v>295</v>
      </c>
      <c r="V390" s="68">
        <v>0</v>
      </c>
      <c r="W390" s="46" t="s">
        <v>1174</v>
      </c>
      <c r="AT390" s="42"/>
    </row>
    <row r="391" hidden="1" spans="1:46">
      <c r="A391" s="69" t="str">
        <f t="shared" si="100"/>
        <v>1315</v>
      </c>
      <c r="B391" s="50" t="str">
        <f t="shared" si="115"/>
        <v>track_1315</v>
      </c>
      <c r="C391" s="46">
        <f t="shared" si="101"/>
        <v>19</v>
      </c>
      <c r="D391" s="46">
        <f t="shared" si="102"/>
        <v>0</v>
      </c>
      <c r="E391" s="46">
        <f t="shared" si="103"/>
        <v>4</v>
      </c>
      <c r="F391" s="46">
        <f t="shared" si="104"/>
        <v>2</v>
      </c>
      <c r="G391" s="46">
        <f t="shared" si="105"/>
        <v>1</v>
      </c>
      <c r="H391" s="46">
        <f t="shared" si="106"/>
        <v>9</v>
      </c>
      <c r="I391" s="46">
        <f t="shared" si="107"/>
        <v>2</v>
      </c>
      <c r="J391" s="42">
        <f t="shared" si="108"/>
        <v>1</v>
      </c>
      <c r="K391" s="42">
        <f t="shared" si="109"/>
        <v>1</v>
      </c>
      <c r="L391" s="42">
        <f t="shared" si="114"/>
        <v>0</v>
      </c>
      <c r="M391" s="42">
        <f t="shared" si="110"/>
        <v>0</v>
      </c>
      <c r="N391" s="42">
        <f t="shared" si="111"/>
        <v>1</v>
      </c>
      <c r="O391" s="42">
        <f t="shared" si="112"/>
        <v>1</v>
      </c>
      <c r="P391" s="42">
        <f t="shared" si="113"/>
        <v>1</v>
      </c>
      <c r="Q391" s="42" t="s">
        <v>845</v>
      </c>
      <c r="R391" s="42">
        <v>0</v>
      </c>
      <c r="S391" s="46">
        <v>0</v>
      </c>
      <c r="T391" s="46">
        <v>0</v>
      </c>
      <c r="U391" s="68" t="s">
        <v>295</v>
      </c>
      <c r="V391" s="68">
        <v>0</v>
      </c>
      <c r="W391" s="46" t="s">
        <v>1175</v>
      </c>
      <c r="AT391" s="42"/>
    </row>
    <row r="392" hidden="1" spans="1:46">
      <c r="A392" s="69" t="str">
        <f t="shared" si="100"/>
        <v>1316</v>
      </c>
      <c r="B392" s="50" t="str">
        <f t="shared" si="115"/>
        <v>track_1316</v>
      </c>
      <c r="C392" s="46">
        <f t="shared" si="101"/>
        <v>19</v>
      </c>
      <c r="D392" s="46">
        <f t="shared" si="102"/>
        <v>0</v>
      </c>
      <c r="E392" s="46">
        <f t="shared" si="103"/>
        <v>2</v>
      </c>
      <c r="F392" s="46">
        <f t="shared" si="104"/>
        <v>4</v>
      </c>
      <c r="G392" s="46">
        <f t="shared" si="105"/>
        <v>1</v>
      </c>
      <c r="H392" s="46">
        <f t="shared" si="106"/>
        <v>10</v>
      </c>
      <c r="I392" s="46">
        <f t="shared" si="107"/>
        <v>2</v>
      </c>
      <c r="J392" s="42">
        <f t="shared" si="108"/>
        <v>1</v>
      </c>
      <c r="K392" s="42">
        <f t="shared" si="109"/>
        <v>1</v>
      </c>
      <c r="L392" s="42">
        <f t="shared" si="114"/>
        <v>0</v>
      </c>
      <c r="M392" s="42">
        <f t="shared" si="110"/>
        <v>0</v>
      </c>
      <c r="N392" s="42">
        <f t="shared" si="111"/>
        <v>1</v>
      </c>
      <c r="O392" s="42">
        <f t="shared" si="112"/>
        <v>1</v>
      </c>
      <c r="P392" s="42">
        <f t="shared" si="113"/>
        <v>1</v>
      </c>
      <c r="Q392" s="42" t="s">
        <v>845</v>
      </c>
      <c r="R392" s="42">
        <v>0</v>
      </c>
      <c r="S392" s="46">
        <v>0</v>
      </c>
      <c r="T392" s="46">
        <v>0</v>
      </c>
      <c r="U392" s="68" t="s">
        <v>295</v>
      </c>
      <c r="V392" s="68">
        <v>0</v>
      </c>
      <c r="W392" s="46" t="s">
        <v>1176</v>
      </c>
      <c r="AT392" s="42"/>
    </row>
    <row r="393" hidden="1" spans="1:46">
      <c r="A393" s="69" t="str">
        <f t="shared" si="100"/>
        <v>1317</v>
      </c>
      <c r="B393" s="50" t="str">
        <f t="shared" si="115"/>
        <v>track_1317</v>
      </c>
      <c r="C393" s="46">
        <f t="shared" si="101"/>
        <v>19</v>
      </c>
      <c r="D393" s="46">
        <f t="shared" si="102"/>
        <v>0</v>
      </c>
      <c r="E393" s="46">
        <f t="shared" si="103"/>
        <v>1</v>
      </c>
      <c r="F393" s="46">
        <f t="shared" si="104"/>
        <v>3</v>
      </c>
      <c r="G393" s="46">
        <f t="shared" si="105"/>
        <v>1</v>
      </c>
      <c r="H393" s="46">
        <f t="shared" si="106"/>
        <v>11</v>
      </c>
      <c r="I393" s="46">
        <f t="shared" si="107"/>
        <v>2</v>
      </c>
      <c r="J393" s="42">
        <f t="shared" si="108"/>
        <v>1</v>
      </c>
      <c r="K393" s="42">
        <f t="shared" si="109"/>
        <v>1</v>
      </c>
      <c r="L393" s="42">
        <f t="shared" si="114"/>
        <v>0</v>
      </c>
      <c r="M393" s="42">
        <f t="shared" si="110"/>
        <v>0</v>
      </c>
      <c r="N393" s="42">
        <f t="shared" si="111"/>
        <v>1</v>
      </c>
      <c r="O393" s="42">
        <f t="shared" si="112"/>
        <v>1</v>
      </c>
      <c r="P393" s="42">
        <f t="shared" si="113"/>
        <v>1</v>
      </c>
      <c r="Q393" s="42" t="s">
        <v>845</v>
      </c>
      <c r="R393" s="42">
        <v>0</v>
      </c>
      <c r="S393" s="46">
        <v>0</v>
      </c>
      <c r="T393" s="46">
        <v>0</v>
      </c>
      <c r="U393" s="68" t="s">
        <v>295</v>
      </c>
      <c r="V393" s="68">
        <v>0</v>
      </c>
      <c r="W393" s="46" t="s">
        <v>1177</v>
      </c>
      <c r="AT393" s="42"/>
    </row>
    <row r="394" hidden="1" spans="1:46">
      <c r="A394" s="69" t="str">
        <f t="shared" si="100"/>
        <v>1318</v>
      </c>
      <c r="B394" s="50" t="str">
        <f t="shared" si="115"/>
        <v>track_1318</v>
      </c>
      <c r="C394" s="46">
        <f t="shared" si="101"/>
        <v>19</v>
      </c>
      <c r="D394" s="46">
        <f t="shared" si="102"/>
        <v>0</v>
      </c>
      <c r="E394" s="46">
        <f t="shared" si="103"/>
        <v>3</v>
      </c>
      <c r="F394" s="46">
        <f t="shared" si="104"/>
        <v>4</v>
      </c>
      <c r="G394" s="46">
        <f t="shared" si="105"/>
        <v>1</v>
      </c>
      <c r="H394" s="46">
        <f t="shared" si="106"/>
        <v>12</v>
      </c>
      <c r="I394" s="46">
        <f t="shared" si="107"/>
        <v>2</v>
      </c>
      <c r="J394" s="42">
        <f t="shared" si="108"/>
        <v>1</v>
      </c>
      <c r="K394" s="42">
        <f t="shared" si="109"/>
        <v>1</v>
      </c>
      <c r="L394" s="42">
        <f t="shared" si="114"/>
        <v>0</v>
      </c>
      <c r="M394" s="42">
        <f t="shared" si="110"/>
        <v>0</v>
      </c>
      <c r="N394" s="42">
        <f t="shared" si="111"/>
        <v>1</v>
      </c>
      <c r="O394" s="42">
        <f t="shared" si="112"/>
        <v>1</v>
      </c>
      <c r="P394" s="42">
        <f t="shared" si="113"/>
        <v>1</v>
      </c>
      <c r="Q394" s="42" t="s">
        <v>845</v>
      </c>
      <c r="R394" s="42">
        <v>0</v>
      </c>
      <c r="S394" s="46">
        <v>0</v>
      </c>
      <c r="T394" s="46">
        <v>0</v>
      </c>
      <c r="U394" s="68" t="s">
        <v>295</v>
      </c>
      <c r="V394" s="68">
        <v>0</v>
      </c>
      <c r="W394" s="46" t="s">
        <v>1178</v>
      </c>
      <c r="AT394" s="42"/>
    </row>
    <row r="395" hidden="1" spans="1:46">
      <c r="A395" s="69" t="str">
        <f t="shared" si="100"/>
        <v>1319</v>
      </c>
      <c r="B395" s="50" t="str">
        <f t="shared" si="115"/>
        <v>track_1319</v>
      </c>
      <c r="C395" s="46">
        <f t="shared" si="101"/>
        <v>19</v>
      </c>
      <c r="D395" s="46">
        <f t="shared" si="102"/>
        <v>0</v>
      </c>
      <c r="E395" s="46">
        <f t="shared" si="103"/>
        <v>4</v>
      </c>
      <c r="F395" s="46">
        <f t="shared" si="104"/>
        <v>2</v>
      </c>
      <c r="G395" s="46">
        <f t="shared" si="105"/>
        <v>1</v>
      </c>
      <c r="H395" s="46">
        <f t="shared" si="106"/>
        <v>13</v>
      </c>
      <c r="I395" s="46">
        <f t="shared" si="107"/>
        <v>2</v>
      </c>
      <c r="J395" s="42">
        <f t="shared" si="108"/>
        <v>1</v>
      </c>
      <c r="K395" s="42">
        <f t="shared" si="109"/>
        <v>1</v>
      </c>
      <c r="L395" s="42">
        <f t="shared" si="114"/>
        <v>0</v>
      </c>
      <c r="M395" s="42">
        <f t="shared" si="110"/>
        <v>0</v>
      </c>
      <c r="N395" s="42">
        <f t="shared" si="111"/>
        <v>1</v>
      </c>
      <c r="O395" s="42">
        <f t="shared" si="112"/>
        <v>1</v>
      </c>
      <c r="P395" s="42">
        <f t="shared" si="113"/>
        <v>1</v>
      </c>
      <c r="Q395" s="42" t="s">
        <v>845</v>
      </c>
      <c r="R395" s="42">
        <v>0</v>
      </c>
      <c r="S395" s="46">
        <v>0</v>
      </c>
      <c r="T395" s="46">
        <v>0</v>
      </c>
      <c r="U395" s="68" t="s">
        <v>295</v>
      </c>
      <c r="V395" s="68">
        <v>0</v>
      </c>
      <c r="W395" s="46" t="s">
        <v>1179</v>
      </c>
      <c r="AT395" s="42"/>
    </row>
    <row r="396" hidden="1" spans="1:46">
      <c r="A396" s="69" t="str">
        <f t="shared" si="100"/>
        <v>1320</v>
      </c>
      <c r="B396" s="50" t="str">
        <f t="shared" si="115"/>
        <v>track_1320</v>
      </c>
      <c r="C396" s="46">
        <f t="shared" si="101"/>
        <v>19</v>
      </c>
      <c r="D396" s="46">
        <f t="shared" si="102"/>
        <v>0</v>
      </c>
      <c r="E396" s="46">
        <f t="shared" si="103"/>
        <v>4</v>
      </c>
      <c r="F396" s="46">
        <f t="shared" si="104"/>
        <v>2</v>
      </c>
      <c r="G396" s="46">
        <f t="shared" si="105"/>
        <v>2</v>
      </c>
      <c r="H396" s="46">
        <f t="shared" si="106"/>
        <v>14</v>
      </c>
      <c r="I396" s="46">
        <f t="shared" si="107"/>
        <v>2</v>
      </c>
      <c r="J396" s="42">
        <f t="shared" si="108"/>
        <v>1</v>
      </c>
      <c r="K396" s="42">
        <f t="shared" si="109"/>
        <v>1</v>
      </c>
      <c r="L396" s="42">
        <f t="shared" si="114"/>
        <v>0</v>
      </c>
      <c r="M396" s="42">
        <f t="shared" si="110"/>
        <v>0</v>
      </c>
      <c r="N396" s="42">
        <f t="shared" si="111"/>
        <v>1</v>
      </c>
      <c r="O396" s="42">
        <f t="shared" si="112"/>
        <v>1</v>
      </c>
      <c r="P396" s="42">
        <f t="shared" si="113"/>
        <v>1</v>
      </c>
      <c r="Q396" s="42" t="s">
        <v>845</v>
      </c>
      <c r="R396" s="42">
        <v>0</v>
      </c>
      <c r="S396" s="46">
        <v>0</v>
      </c>
      <c r="T396" s="46">
        <v>0</v>
      </c>
      <c r="U396" s="68" t="s">
        <v>295</v>
      </c>
      <c r="V396" s="68">
        <v>0</v>
      </c>
      <c r="W396" s="46" t="s">
        <v>1180</v>
      </c>
      <c r="AT396" s="42"/>
    </row>
    <row r="397" hidden="1" spans="1:46">
      <c r="A397" s="69" t="str">
        <f t="shared" si="100"/>
        <v>1321</v>
      </c>
      <c r="B397" s="50" t="str">
        <f t="shared" si="115"/>
        <v>track_1321</v>
      </c>
      <c r="C397" s="46">
        <f t="shared" si="101"/>
        <v>19</v>
      </c>
      <c r="D397" s="46">
        <f t="shared" si="102"/>
        <v>0</v>
      </c>
      <c r="E397" s="46">
        <f t="shared" si="103"/>
        <v>1</v>
      </c>
      <c r="F397" s="46">
        <f t="shared" si="104"/>
        <v>2</v>
      </c>
      <c r="G397" s="46">
        <f t="shared" si="105"/>
        <v>2</v>
      </c>
      <c r="H397" s="46">
        <f t="shared" si="106"/>
        <v>15</v>
      </c>
      <c r="I397" s="46">
        <f t="shared" si="107"/>
        <v>2</v>
      </c>
      <c r="J397" s="42">
        <f t="shared" si="108"/>
        <v>1</v>
      </c>
      <c r="K397" s="42">
        <f t="shared" si="109"/>
        <v>1</v>
      </c>
      <c r="L397" s="42">
        <f t="shared" si="114"/>
        <v>0</v>
      </c>
      <c r="M397" s="42">
        <f t="shared" si="110"/>
        <v>0</v>
      </c>
      <c r="N397" s="42">
        <f t="shared" si="111"/>
        <v>1</v>
      </c>
      <c r="O397" s="42">
        <f t="shared" si="112"/>
        <v>1</v>
      </c>
      <c r="P397" s="42">
        <f t="shared" si="113"/>
        <v>1</v>
      </c>
      <c r="Q397" s="42" t="s">
        <v>845</v>
      </c>
      <c r="R397" s="42">
        <v>0</v>
      </c>
      <c r="S397" s="46">
        <v>0</v>
      </c>
      <c r="T397" s="46">
        <v>0</v>
      </c>
      <c r="U397" s="68" t="s">
        <v>295</v>
      </c>
      <c r="V397" s="68">
        <v>0</v>
      </c>
      <c r="W397" s="46" t="s">
        <v>1181</v>
      </c>
      <c r="AT397" s="42"/>
    </row>
    <row r="398" hidden="1" spans="1:46">
      <c r="A398" s="69" t="str">
        <f t="shared" si="100"/>
        <v>1322</v>
      </c>
      <c r="B398" s="50" t="str">
        <f t="shared" si="115"/>
        <v>track_1322</v>
      </c>
      <c r="C398" s="46">
        <f t="shared" si="101"/>
        <v>19</v>
      </c>
      <c r="D398" s="46">
        <f t="shared" si="102"/>
        <v>0</v>
      </c>
      <c r="E398" s="46">
        <f t="shared" si="103"/>
        <v>4</v>
      </c>
      <c r="F398" s="46">
        <f t="shared" si="104"/>
        <v>2</v>
      </c>
      <c r="G398" s="46">
        <f t="shared" si="105"/>
        <v>1</v>
      </c>
      <c r="H398" s="46">
        <f t="shared" si="106"/>
        <v>16</v>
      </c>
      <c r="I398" s="46">
        <f t="shared" si="107"/>
        <v>2</v>
      </c>
      <c r="J398" s="42">
        <f t="shared" si="108"/>
        <v>1</v>
      </c>
      <c r="K398" s="42">
        <f t="shared" si="109"/>
        <v>1</v>
      </c>
      <c r="L398" s="42">
        <f t="shared" si="114"/>
        <v>0</v>
      </c>
      <c r="M398" s="42">
        <f t="shared" si="110"/>
        <v>0</v>
      </c>
      <c r="N398" s="42">
        <f t="shared" si="111"/>
        <v>1</v>
      </c>
      <c r="O398" s="42">
        <f t="shared" si="112"/>
        <v>1</v>
      </c>
      <c r="P398" s="42">
        <f t="shared" si="113"/>
        <v>1</v>
      </c>
      <c r="Q398" s="42" t="s">
        <v>845</v>
      </c>
      <c r="R398" s="42">
        <v>0</v>
      </c>
      <c r="S398" s="46">
        <v>0</v>
      </c>
      <c r="T398" s="46">
        <v>0</v>
      </c>
      <c r="U398" s="68" t="s">
        <v>295</v>
      </c>
      <c r="V398" s="68">
        <v>0</v>
      </c>
      <c r="W398" s="46" t="s">
        <v>1182</v>
      </c>
      <c r="AT398" s="42"/>
    </row>
    <row r="399" hidden="1" spans="1:46">
      <c r="A399" s="69" t="str">
        <f t="shared" si="100"/>
        <v>1323</v>
      </c>
      <c r="B399" s="50" t="str">
        <f t="shared" si="115"/>
        <v>track_1323</v>
      </c>
      <c r="C399" s="46">
        <f t="shared" si="101"/>
        <v>19</v>
      </c>
      <c r="D399" s="46">
        <f t="shared" si="102"/>
        <v>0</v>
      </c>
      <c r="E399" s="46">
        <f t="shared" si="103"/>
        <v>1</v>
      </c>
      <c r="F399" s="46">
        <f t="shared" si="104"/>
        <v>3</v>
      </c>
      <c r="G399" s="46">
        <f t="shared" si="105"/>
        <v>2</v>
      </c>
      <c r="H399" s="46">
        <f t="shared" si="106"/>
        <v>17</v>
      </c>
      <c r="I399" s="46">
        <f t="shared" si="107"/>
        <v>2</v>
      </c>
      <c r="J399" s="42">
        <f t="shared" si="108"/>
        <v>1</v>
      </c>
      <c r="K399" s="42">
        <f t="shared" si="109"/>
        <v>1</v>
      </c>
      <c r="L399" s="42">
        <f t="shared" si="114"/>
        <v>0</v>
      </c>
      <c r="M399" s="42">
        <f t="shared" si="110"/>
        <v>0</v>
      </c>
      <c r="N399" s="42">
        <f t="shared" si="111"/>
        <v>1</v>
      </c>
      <c r="O399" s="42">
        <f t="shared" si="112"/>
        <v>1</v>
      </c>
      <c r="P399" s="42">
        <f t="shared" si="113"/>
        <v>1</v>
      </c>
      <c r="Q399" s="42" t="s">
        <v>845</v>
      </c>
      <c r="R399" s="42">
        <v>0</v>
      </c>
      <c r="S399" s="46">
        <v>0</v>
      </c>
      <c r="T399" s="46">
        <v>0</v>
      </c>
      <c r="U399" s="68" t="s">
        <v>295</v>
      </c>
      <c r="V399" s="68">
        <v>0</v>
      </c>
      <c r="W399" s="46" t="s">
        <v>1183</v>
      </c>
      <c r="AT399" s="42"/>
    </row>
    <row r="400" hidden="1" spans="1:46">
      <c r="A400" s="69" t="str">
        <f t="shared" si="100"/>
        <v>1324</v>
      </c>
      <c r="B400" s="50" t="str">
        <f t="shared" si="115"/>
        <v>track_1324</v>
      </c>
      <c r="C400" s="46">
        <f t="shared" si="101"/>
        <v>19</v>
      </c>
      <c r="D400" s="46">
        <f t="shared" si="102"/>
        <v>0</v>
      </c>
      <c r="E400" s="46">
        <f t="shared" si="103"/>
        <v>2</v>
      </c>
      <c r="F400" s="46">
        <f t="shared" si="104"/>
        <v>4</v>
      </c>
      <c r="G400" s="46">
        <f t="shared" si="105"/>
        <v>3</v>
      </c>
      <c r="H400" s="46">
        <f t="shared" si="106"/>
        <v>18</v>
      </c>
      <c r="I400" s="46">
        <f t="shared" si="107"/>
        <v>2</v>
      </c>
      <c r="J400" s="42">
        <f t="shared" si="108"/>
        <v>1</v>
      </c>
      <c r="K400" s="42">
        <f t="shared" si="109"/>
        <v>1</v>
      </c>
      <c r="L400" s="42">
        <f t="shared" si="114"/>
        <v>0</v>
      </c>
      <c r="M400" s="42">
        <f t="shared" si="110"/>
        <v>0</v>
      </c>
      <c r="N400" s="42">
        <f t="shared" si="111"/>
        <v>1</v>
      </c>
      <c r="O400" s="42">
        <f t="shared" si="112"/>
        <v>1</v>
      </c>
      <c r="P400" s="42">
        <f t="shared" si="113"/>
        <v>1</v>
      </c>
      <c r="Q400" s="42" t="s">
        <v>845</v>
      </c>
      <c r="R400" s="42">
        <v>0</v>
      </c>
      <c r="S400" s="46">
        <v>0</v>
      </c>
      <c r="T400" s="46">
        <v>0</v>
      </c>
      <c r="U400" s="68" t="s">
        <v>295</v>
      </c>
      <c r="V400" s="68">
        <v>0</v>
      </c>
      <c r="W400" s="46" t="s">
        <v>1184</v>
      </c>
      <c r="AT400" s="42"/>
    </row>
    <row r="401" hidden="1" spans="1:46">
      <c r="A401" s="69" t="str">
        <f t="shared" si="100"/>
        <v>1325</v>
      </c>
      <c r="B401" s="50" t="str">
        <f t="shared" si="115"/>
        <v>track_1325</v>
      </c>
      <c r="C401" s="46">
        <f t="shared" si="101"/>
        <v>24</v>
      </c>
      <c r="D401" s="46">
        <f t="shared" si="102"/>
        <v>1</v>
      </c>
      <c r="E401" s="46">
        <f t="shared" si="103"/>
        <v>4</v>
      </c>
      <c r="F401" s="46">
        <f t="shared" si="104"/>
        <v>2</v>
      </c>
      <c r="G401" s="46">
        <f t="shared" si="105"/>
        <v>1</v>
      </c>
      <c r="H401" s="46">
        <f t="shared" si="106"/>
        <v>9</v>
      </c>
      <c r="I401" s="46">
        <f t="shared" si="107"/>
        <v>2</v>
      </c>
      <c r="J401" s="42">
        <f t="shared" si="108"/>
        <v>0</v>
      </c>
      <c r="K401" s="42">
        <f t="shared" si="109"/>
        <v>0</v>
      </c>
      <c r="L401" s="42">
        <f t="shared" si="114"/>
        <v>1</v>
      </c>
      <c r="M401" s="42">
        <f t="shared" si="110"/>
        <v>1</v>
      </c>
      <c r="N401" s="42">
        <f t="shared" si="111"/>
        <v>1</v>
      </c>
      <c r="O401" s="42">
        <f t="shared" si="112"/>
        <v>1</v>
      </c>
      <c r="P401" s="42">
        <f t="shared" si="113"/>
        <v>1</v>
      </c>
      <c r="Q401" s="42">
        <v>0</v>
      </c>
      <c r="R401" s="42">
        <v>0</v>
      </c>
      <c r="S401" s="46">
        <v>0</v>
      </c>
      <c r="T401" s="46">
        <v>0</v>
      </c>
      <c r="U401" s="68" t="s">
        <v>295</v>
      </c>
      <c r="V401" s="68">
        <v>0</v>
      </c>
      <c r="W401" s="46" t="s">
        <v>1185</v>
      </c>
      <c r="AT401" s="42"/>
    </row>
    <row r="402" hidden="1" spans="1:46">
      <c r="A402" s="69" t="str">
        <f t="shared" si="100"/>
        <v>1326</v>
      </c>
      <c r="B402" s="50" t="str">
        <f t="shared" si="115"/>
        <v>track_1326</v>
      </c>
      <c r="C402" s="46">
        <f t="shared" si="101"/>
        <v>24</v>
      </c>
      <c r="D402" s="46">
        <f t="shared" si="102"/>
        <v>1</v>
      </c>
      <c r="E402" s="46">
        <f t="shared" si="103"/>
        <v>2</v>
      </c>
      <c r="F402" s="46">
        <f t="shared" si="104"/>
        <v>4</v>
      </c>
      <c r="G402" s="46">
        <f t="shared" si="105"/>
        <v>1</v>
      </c>
      <c r="H402" s="46">
        <f t="shared" si="106"/>
        <v>10</v>
      </c>
      <c r="I402" s="46">
        <f t="shared" si="107"/>
        <v>2</v>
      </c>
      <c r="J402" s="42">
        <f t="shared" si="108"/>
        <v>0</v>
      </c>
      <c r="K402" s="42">
        <f t="shared" si="109"/>
        <v>0</v>
      </c>
      <c r="L402" s="42">
        <f t="shared" si="114"/>
        <v>1</v>
      </c>
      <c r="M402" s="42">
        <f t="shared" si="110"/>
        <v>1</v>
      </c>
      <c r="N402" s="42">
        <f t="shared" si="111"/>
        <v>1</v>
      </c>
      <c r="O402" s="42">
        <f t="shared" si="112"/>
        <v>1</v>
      </c>
      <c r="P402" s="42">
        <f t="shared" si="113"/>
        <v>1</v>
      </c>
      <c r="Q402" s="42">
        <v>0</v>
      </c>
      <c r="R402" s="42">
        <v>0</v>
      </c>
      <c r="S402" s="46">
        <v>0</v>
      </c>
      <c r="T402" s="46">
        <v>0</v>
      </c>
      <c r="U402" s="68" t="s">
        <v>295</v>
      </c>
      <c r="V402" s="68">
        <v>0</v>
      </c>
      <c r="W402" s="46" t="s">
        <v>1186</v>
      </c>
      <c r="AT402" s="42"/>
    </row>
    <row r="403" hidden="1" spans="1:46">
      <c r="A403" s="69" t="str">
        <f t="shared" si="100"/>
        <v>1327</v>
      </c>
      <c r="B403" s="50" t="str">
        <f t="shared" si="115"/>
        <v>track_1327</v>
      </c>
      <c r="C403" s="46">
        <f t="shared" si="101"/>
        <v>24</v>
      </c>
      <c r="D403" s="46">
        <f t="shared" si="102"/>
        <v>1</v>
      </c>
      <c r="E403" s="46">
        <f t="shared" si="103"/>
        <v>1</v>
      </c>
      <c r="F403" s="46">
        <f t="shared" si="104"/>
        <v>2</v>
      </c>
      <c r="G403" s="46">
        <f t="shared" si="105"/>
        <v>1</v>
      </c>
      <c r="H403" s="46">
        <f t="shared" si="106"/>
        <v>11</v>
      </c>
      <c r="I403" s="46">
        <f t="shared" si="107"/>
        <v>2</v>
      </c>
      <c r="J403" s="42">
        <f t="shared" si="108"/>
        <v>0</v>
      </c>
      <c r="K403" s="42">
        <f t="shared" si="109"/>
        <v>0</v>
      </c>
      <c r="L403" s="42">
        <f t="shared" si="114"/>
        <v>1</v>
      </c>
      <c r="M403" s="42">
        <f t="shared" si="110"/>
        <v>1</v>
      </c>
      <c r="N403" s="42">
        <f t="shared" si="111"/>
        <v>1</v>
      </c>
      <c r="O403" s="42">
        <f t="shared" si="112"/>
        <v>1</v>
      </c>
      <c r="P403" s="42">
        <f t="shared" si="113"/>
        <v>1</v>
      </c>
      <c r="Q403" s="42">
        <v>0</v>
      </c>
      <c r="R403" s="42">
        <v>0</v>
      </c>
      <c r="S403" s="46">
        <v>0</v>
      </c>
      <c r="T403" s="46">
        <v>0</v>
      </c>
      <c r="U403" s="68" t="s">
        <v>295</v>
      </c>
      <c r="V403" s="68">
        <v>0</v>
      </c>
      <c r="W403" s="46" t="s">
        <v>1187</v>
      </c>
      <c r="AT403" s="42"/>
    </row>
    <row r="404" hidden="1" spans="1:46">
      <c r="A404" s="69" t="str">
        <f t="shared" si="100"/>
        <v>1328</v>
      </c>
      <c r="B404" s="50" t="str">
        <f t="shared" si="115"/>
        <v>track_1328</v>
      </c>
      <c r="C404" s="46">
        <f t="shared" si="101"/>
        <v>24</v>
      </c>
      <c r="D404" s="46">
        <f t="shared" si="102"/>
        <v>1</v>
      </c>
      <c r="E404" s="46">
        <f t="shared" si="103"/>
        <v>2</v>
      </c>
      <c r="F404" s="46">
        <f t="shared" si="104"/>
        <v>3</v>
      </c>
      <c r="G404" s="46">
        <f t="shared" si="105"/>
        <v>1</v>
      </c>
      <c r="H404" s="46">
        <f t="shared" si="106"/>
        <v>12</v>
      </c>
      <c r="I404" s="46">
        <f t="shared" si="107"/>
        <v>2</v>
      </c>
      <c r="J404" s="42">
        <f t="shared" si="108"/>
        <v>0</v>
      </c>
      <c r="K404" s="42">
        <f t="shared" si="109"/>
        <v>0</v>
      </c>
      <c r="L404" s="42">
        <f t="shared" si="114"/>
        <v>1</v>
      </c>
      <c r="M404" s="42">
        <f t="shared" si="110"/>
        <v>1</v>
      </c>
      <c r="N404" s="42">
        <f t="shared" si="111"/>
        <v>1</v>
      </c>
      <c r="O404" s="42">
        <f t="shared" si="112"/>
        <v>1</v>
      </c>
      <c r="P404" s="42">
        <f t="shared" si="113"/>
        <v>1</v>
      </c>
      <c r="Q404" s="42">
        <v>0</v>
      </c>
      <c r="R404" s="42">
        <v>0</v>
      </c>
      <c r="S404" s="46">
        <v>0</v>
      </c>
      <c r="T404" s="46">
        <v>0</v>
      </c>
      <c r="U404" s="68" t="s">
        <v>295</v>
      </c>
      <c r="V404" s="68">
        <v>0</v>
      </c>
      <c r="W404" s="46" t="s">
        <v>1188</v>
      </c>
      <c r="AT404" s="42"/>
    </row>
    <row r="405" hidden="1" spans="1:46">
      <c r="A405" s="69" t="str">
        <f t="shared" si="100"/>
        <v>1329</v>
      </c>
      <c r="B405" s="50" t="str">
        <f t="shared" si="115"/>
        <v>track_1329</v>
      </c>
      <c r="C405" s="46">
        <f t="shared" si="101"/>
        <v>24</v>
      </c>
      <c r="D405" s="46">
        <f t="shared" si="102"/>
        <v>1</v>
      </c>
      <c r="E405" s="46">
        <f t="shared" si="103"/>
        <v>4</v>
      </c>
      <c r="F405" s="46">
        <f t="shared" si="104"/>
        <v>4</v>
      </c>
      <c r="G405" s="46">
        <f t="shared" si="105"/>
        <v>1</v>
      </c>
      <c r="H405" s="46">
        <f t="shared" si="106"/>
        <v>13</v>
      </c>
      <c r="I405" s="46">
        <f t="shared" si="107"/>
        <v>2</v>
      </c>
      <c r="J405" s="42">
        <f t="shared" si="108"/>
        <v>0</v>
      </c>
      <c r="K405" s="42">
        <f t="shared" si="109"/>
        <v>0</v>
      </c>
      <c r="L405" s="42">
        <f t="shared" si="114"/>
        <v>1</v>
      </c>
      <c r="M405" s="42">
        <f t="shared" si="110"/>
        <v>1</v>
      </c>
      <c r="N405" s="42">
        <f t="shared" si="111"/>
        <v>1</v>
      </c>
      <c r="O405" s="42">
        <f t="shared" si="112"/>
        <v>1</v>
      </c>
      <c r="P405" s="42">
        <f t="shared" si="113"/>
        <v>1</v>
      </c>
      <c r="Q405" s="42">
        <v>0</v>
      </c>
      <c r="R405" s="42">
        <v>0</v>
      </c>
      <c r="S405" s="46">
        <v>0</v>
      </c>
      <c r="T405" s="46">
        <v>0</v>
      </c>
      <c r="U405" s="68" t="s">
        <v>295</v>
      </c>
      <c r="V405" s="68">
        <v>0</v>
      </c>
      <c r="W405" s="46" t="s">
        <v>1189</v>
      </c>
      <c r="AT405" s="42"/>
    </row>
    <row r="406" hidden="1" spans="1:46">
      <c r="A406" s="69" t="str">
        <f t="shared" si="100"/>
        <v>1330</v>
      </c>
      <c r="B406" s="50" t="str">
        <f t="shared" si="115"/>
        <v>track_1330</v>
      </c>
      <c r="C406" s="46">
        <f t="shared" si="101"/>
        <v>24</v>
      </c>
      <c r="D406" s="46">
        <f t="shared" si="102"/>
        <v>1</v>
      </c>
      <c r="E406" s="46">
        <f t="shared" si="103"/>
        <v>2</v>
      </c>
      <c r="F406" s="46">
        <f t="shared" si="104"/>
        <v>2</v>
      </c>
      <c r="G406" s="46">
        <f t="shared" si="105"/>
        <v>1</v>
      </c>
      <c r="H406" s="46">
        <f t="shared" si="106"/>
        <v>14</v>
      </c>
      <c r="I406" s="46">
        <f t="shared" si="107"/>
        <v>2</v>
      </c>
      <c r="J406" s="42">
        <f t="shared" si="108"/>
        <v>0</v>
      </c>
      <c r="K406" s="42">
        <f t="shared" si="109"/>
        <v>0</v>
      </c>
      <c r="L406" s="42">
        <f t="shared" si="114"/>
        <v>1</v>
      </c>
      <c r="M406" s="42">
        <f t="shared" si="110"/>
        <v>1</v>
      </c>
      <c r="N406" s="42">
        <f t="shared" si="111"/>
        <v>1</v>
      </c>
      <c r="O406" s="42">
        <f t="shared" si="112"/>
        <v>1</v>
      </c>
      <c r="P406" s="42">
        <f t="shared" si="113"/>
        <v>1</v>
      </c>
      <c r="Q406" s="42">
        <v>0</v>
      </c>
      <c r="R406" s="42">
        <v>0</v>
      </c>
      <c r="S406" s="46">
        <v>0</v>
      </c>
      <c r="T406" s="46">
        <v>0</v>
      </c>
      <c r="U406" s="68" t="s">
        <v>295</v>
      </c>
      <c r="V406" s="68">
        <v>0</v>
      </c>
      <c r="W406" s="46" t="s">
        <v>1190</v>
      </c>
      <c r="AT406" s="42"/>
    </row>
    <row r="407" hidden="1" spans="1:46">
      <c r="A407" s="69" t="str">
        <f t="shared" si="100"/>
        <v>1331</v>
      </c>
      <c r="B407" s="50" t="str">
        <f t="shared" si="115"/>
        <v>track_1331</v>
      </c>
      <c r="C407" s="46">
        <f t="shared" si="101"/>
        <v>24</v>
      </c>
      <c r="D407" s="46">
        <f t="shared" si="102"/>
        <v>1</v>
      </c>
      <c r="E407" s="46">
        <f t="shared" si="103"/>
        <v>4</v>
      </c>
      <c r="F407" s="46">
        <f t="shared" si="104"/>
        <v>2</v>
      </c>
      <c r="G407" s="46">
        <f t="shared" si="105"/>
        <v>1</v>
      </c>
      <c r="H407" s="46">
        <f t="shared" si="106"/>
        <v>15</v>
      </c>
      <c r="I407" s="46">
        <f t="shared" si="107"/>
        <v>2</v>
      </c>
      <c r="J407" s="42">
        <f t="shared" si="108"/>
        <v>0</v>
      </c>
      <c r="K407" s="42">
        <f t="shared" si="109"/>
        <v>0</v>
      </c>
      <c r="L407" s="42">
        <f t="shared" si="114"/>
        <v>1</v>
      </c>
      <c r="M407" s="42">
        <f t="shared" si="110"/>
        <v>1</v>
      </c>
      <c r="N407" s="42">
        <f t="shared" si="111"/>
        <v>1</v>
      </c>
      <c r="O407" s="42">
        <f t="shared" si="112"/>
        <v>1</v>
      </c>
      <c r="P407" s="42">
        <f t="shared" si="113"/>
        <v>1</v>
      </c>
      <c r="Q407" s="42">
        <v>0</v>
      </c>
      <c r="R407" s="42">
        <v>0</v>
      </c>
      <c r="S407" s="46">
        <v>0</v>
      </c>
      <c r="T407" s="46">
        <v>0</v>
      </c>
      <c r="U407" s="68" t="s">
        <v>295</v>
      </c>
      <c r="V407" s="68">
        <v>0</v>
      </c>
      <c r="W407" s="46" t="s">
        <v>1191</v>
      </c>
      <c r="AT407" s="42"/>
    </row>
    <row r="408" hidden="1" spans="1:46">
      <c r="A408" s="69" t="str">
        <f t="shared" si="100"/>
        <v>1332</v>
      </c>
      <c r="B408" s="50" t="str">
        <f t="shared" si="115"/>
        <v>track_1332</v>
      </c>
      <c r="C408" s="46">
        <f t="shared" si="101"/>
        <v>24</v>
      </c>
      <c r="D408" s="46">
        <f t="shared" si="102"/>
        <v>1</v>
      </c>
      <c r="E408" s="46">
        <f t="shared" si="103"/>
        <v>1</v>
      </c>
      <c r="F408" s="46">
        <f t="shared" si="104"/>
        <v>3</v>
      </c>
      <c r="G408" s="46">
        <f t="shared" si="105"/>
        <v>1</v>
      </c>
      <c r="H408" s="46">
        <f t="shared" si="106"/>
        <v>16</v>
      </c>
      <c r="I408" s="46">
        <f t="shared" si="107"/>
        <v>2</v>
      </c>
      <c r="J408" s="42">
        <f t="shared" si="108"/>
        <v>0</v>
      </c>
      <c r="K408" s="42">
        <f t="shared" si="109"/>
        <v>0</v>
      </c>
      <c r="L408" s="42">
        <f t="shared" si="114"/>
        <v>1</v>
      </c>
      <c r="M408" s="42">
        <f t="shared" si="110"/>
        <v>1</v>
      </c>
      <c r="N408" s="42">
        <f t="shared" si="111"/>
        <v>1</v>
      </c>
      <c r="O408" s="42">
        <f t="shared" si="112"/>
        <v>1</v>
      </c>
      <c r="P408" s="42">
        <f t="shared" si="113"/>
        <v>1</v>
      </c>
      <c r="Q408" s="42">
        <v>0</v>
      </c>
      <c r="R408" s="42">
        <v>0</v>
      </c>
      <c r="S408" s="46">
        <v>0</v>
      </c>
      <c r="T408" s="46">
        <v>0</v>
      </c>
      <c r="U408" s="68" t="s">
        <v>295</v>
      </c>
      <c r="V408" s="68">
        <v>0</v>
      </c>
      <c r="W408" s="46" t="s">
        <v>1192</v>
      </c>
      <c r="AT408" s="42"/>
    </row>
    <row r="409" hidden="1" spans="1:46">
      <c r="A409" s="69" t="str">
        <f t="shared" si="100"/>
        <v>1333</v>
      </c>
      <c r="B409" s="50" t="str">
        <f t="shared" si="115"/>
        <v>track_1333</v>
      </c>
      <c r="C409" s="46">
        <f t="shared" si="101"/>
        <v>24</v>
      </c>
      <c r="D409" s="46">
        <f t="shared" si="102"/>
        <v>1</v>
      </c>
      <c r="E409" s="46">
        <f t="shared" si="103"/>
        <v>4</v>
      </c>
      <c r="F409" s="46">
        <f t="shared" si="104"/>
        <v>2</v>
      </c>
      <c r="G409" s="46">
        <f t="shared" si="105"/>
        <v>1</v>
      </c>
      <c r="H409" s="46">
        <f t="shared" si="106"/>
        <v>17</v>
      </c>
      <c r="I409" s="46">
        <f t="shared" si="107"/>
        <v>2</v>
      </c>
      <c r="J409" s="42">
        <f t="shared" si="108"/>
        <v>0</v>
      </c>
      <c r="K409" s="42">
        <f t="shared" si="109"/>
        <v>0</v>
      </c>
      <c r="L409" s="42">
        <f t="shared" si="114"/>
        <v>1</v>
      </c>
      <c r="M409" s="42">
        <f t="shared" si="110"/>
        <v>1</v>
      </c>
      <c r="N409" s="42">
        <f t="shared" si="111"/>
        <v>1</v>
      </c>
      <c r="O409" s="42">
        <f t="shared" si="112"/>
        <v>1</v>
      </c>
      <c r="P409" s="42">
        <f t="shared" si="113"/>
        <v>1</v>
      </c>
      <c r="Q409" s="42">
        <v>0</v>
      </c>
      <c r="R409" s="42">
        <v>0</v>
      </c>
      <c r="S409" s="46">
        <v>0</v>
      </c>
      <c r="T409" s="46">
        <v>0</v>
      </c>
      <c r="U409" s="68" t="s">
        <v>295</v>
      </c>
      <c r="V409" s="68">
        <v>0</v>
      </c>
      <c r="W409" s="46" t="s">
        <v>1193</v>
      </c>
      <c r="AT409" s="42"/>
    </row>
    <row r="410" hidden="1" spans="1:46">
      <c r="A410" s="69" t="str">
        <f t="shared" si="100"/>
        <v>1334</v>
      </c>
      <c r="B410" s="50" t="str">
        <f t="shared" si="115"/>
        <v>track_1334</v>
      </c>
      <c r="C410" s="46">
        <f t="shared" si="101"/>
        <v>24</v>
      </c>
      <c r="D410" s="46">
        <f t="shared" si="102"/>
        <v>1</v>
      </c>
      <c r="E410" s="46">
        <f t="shared" si="103"/>
        <v>2</v>
      </c>
      <c r="F410" s="46">
        <f t="shared" si="104"/>
        <v>4</v>
      </c>
      <c r="G410" s="46">
        <f t="shared" si="105"/>
        <v>1</v>
      </c>
      <c r="H410" s="46">
        <f t="shared" si="106"/>
        <v>18</v>
      </c>
      <c r="I410" s="46">
        <f t="shared" si="107"/>
        <v>2</v>
      </c>
      <c r="J410" s="42">
        <f t="shared" si="108"/>
        <v>0</v>
      </c>
      <c r="K410" s="42">
        <f t="shared" si="109"/>
        <v>0</v>
      </c>
      <c r="L410" s="42">
        <f t="shared" si="114"/>
        <v>1</v>
      </c>
      <c r="M410" s="42">
        <f t="shared" si="110"/>
        <v>1</v>
      </c>
      <c r="N410" s="42">
        <f t="shared" si="111"/>
        <v>1</v>
      </c>
      <c r="O410" s="42">
        <f t="shared" si="112"/>
        <v>1</v>
      </c>
      <c r="P410" s="42">
        <f t="shared" si="113"/>
        <v>1</v>
      </c>
      <c r="Q410" s="42">
        <v>0</v>
      </c>
      <c r="R410" s="42">
        <v>0</v>
      </c>
      <c r="S410" s="46">
        <v>0</v>
      </c>
      <c r="T410" s="46">
        <v>0</v>
      </c>
      <c r="U410" s="68" t="s">
        <v>295</v>
      </c>
      <c r="V410" s="68">
        <v>0</v>
      </c>
      <c r="W410" s="46" t="s">
        <v>1194</v>
      </c>
      <c r="AT410" s="42"/>
    </row>
    <row r="411" hidden="1" spans="1:46">
      <c r="A411" s="69" t="str">
        <f t="shared" si="100"/>
        <v>1335</v>
      </c>
      <c r="B411" s="50" t="str">
        <f t="shared" si="115"/>
        <v>track_1335</v>
      </c>
      <c r="C411" s="46">
        <f t="shared" si="101"/>
        <v>25</v>
      </c>
      <c r="D411" s="46">
        <f t="shared" si="102"/>
        <v>1</v>
      </c>
      <c r="E411" s="46">
        <f t="shared" si="103"/>
        <v>4</v>
      </c>
      <c r="F411" s="46">
        <f t="shared" si="104"/>
        <v>4</v>
      </c>
      <c r="G411" s="46">
        <f t="shared" si="105"/>
        <v>1</v>
      </c>
      <c r="H411" s="46">
        <f t="shared" si="106"/>
        <v>6</v>
      </c>
      <c r="I411" s="46">
        <f t="shared" si="107"/>
        <v>3</v>
      </c>
      <c r="J411" s="42">
        <f t="shared" si="108"/>
        <v>0</v>
      </c>
      <c r="K411" s="42">
        <f t="shared" si="109"/>
        <v>0</v>
      </c>
      <c r="L411" s="42">
        <f t="shared" si="114"/>
        <v>1</v>
      </c>
      <c r="M411" s="42">
        <f t="shared" si="110"/>
        <v>1</v>
      </c>
      <c r="N411" s="42">
        <f t="shared" si="111"/>
        <v>1</v>
      </c>
      <c r="O411" s="42">
        <f t="shared" si="112"/>
        <v>1</v>
      </c>
      <c r="P411" s="42">
        <f t="shared" si="113"/>
        <v>1</v>
      </c>
      <c r="Q411" s="42">
        <v>0</v>
      </c>
      <c r="R411" s="42">
        <v>0</v>
      </c>
      <c r="S411" s="46">
        <v>0</v>
      </c>
      <c r="T411" s="46">
        <v>0</v>
      </c>
      <c r="U411" s="68" t="s">
        <v>295</v>
      </c>
      <c r="V411" s="68">
        <v>0</v>
      </c>
      <c r="W411" s="46" t="s">
        <v>1195</v>
      </c>
      <c r="AT411" s="42"/>
    </row>
    <row r="412" hidden="1" spans="1:46">
      <c r="A412" s="69" t="str">
        <f t="shared" si="100"/>
        <v>1336</v>
      </c>
      <c r="B412" s="50" t="str">
        <f t="shared" si="115"/>
        <v>track_1336</v>
      </c>
      <c r="C412" s="46">
        <f t="shared" si="101"/>
        <v>25</v>
      </c>
      <c r="D412" s="46">
        <f t="shared" si="102"/>
        <v>1</v>
      </c>
      <c r="E412" s="46">
        <f t="shared" si="103"/>
        <v>2</v>
      </c>
      <c r="F412" s="46">
        <f t="shared" si="104"/>
        <v>2</v>
      </c>
      <c r="G412" s="46">
        <f t="shared" si="105"/>
        <v>1</v>
      </c>
      <c r="H412" s="46">
        <f t="shared" si="106"/>
        <v>7</v>
      </c>
      <c r="I412" s="46">
        <f t="shared" si="107"/>
        <v>3</v>
      </c>
      <c r="J412" s="42">
        <f t="shared" si="108"/>
        <v>0</v>
      </c>
      <c r="K412" s="42">
        <f t="shared" si="109"/>
        <v>0</v>
      </c>
      <c r="L412" s="42">
        <f t="shared" si="114"/>
        <v>1</v>
      </c>
      <c r="M412" s="42">
        <f t="shared" si="110"/>
        <v>1</v>
      </c>
      <c r="N412" s="42">
        <f t="shared" si="111"/>
        <v>1</v>
      </c>
      <c r="O412" s="42">
        <f t="shared" si="112"/>
        <v>1</v>
      </c>
      <c r="P412" s="42">
        <f t="shared" si="113"/>
        <v>1</v>
      </c>
      <c r="Q412" s="42">
        <v>0</v>
      </c>
      <c r="R412" s="42">
        <v>0</v>
      </c>
      <c r="S412" s="46">
        <v>0</v>
      </c>
      <c r="T412" s="46">
        <v>0</v>
      </c>
      <c r="U412" s="68" t="s">
        <v>295</v>
      </c>
      <c r="V412" s="68">
        <v>0</v>
      </c>
      <c r="W412" s="46" t="s">
        <v>1196</v>
      </c>
      <c r="AT412" s="42"/>
    </row>
    <row r="413" hidden="1" spans="1:46">
      <c r="A413" s="69" t="str">
        <f t="shared" si="100"/>
        <v>1337</v>
      </c>
      <c r="B413" s="50" t="str">
        <f t="shared" si="115"/>
        <v>track_1337</v>
      </c>
      <c r="C413" s="46">
        <f t="shared" si="101"/>
        <v>25</v>
      </c>
      <c r="D413" s="46">
        <f t="shared" si="102"/>
        <v>1</v>
      </c>
      <c r="E413" s="46">
        <f t="shared" si="103"/>
        <v>1</v>
      </c>
      <c r="F413" s="46">
        <f t="shared" si="104"/>
        <v>1</v>
      </c>
      <c r="G413" s="46">
        <f t="shared" si="105"/>
        <v>1</v>
      </c>
      <c r="H413" s="46">
        <f t="shared" si="106"/>
        <v>8</v>
      </c>
      <c r="I413" s="46">
        <f t="shared" si="107"/>
        <v>3</v>
      </c>
      <c r="J413" s="42">
        <f t="shared" si="108"/>
        <v>0</v>
      </c>
      <c r="K413" s="42">
        <f t="shared" si="109"/>
        <v>0</v>
      </c>
      <c r="L413" s="42">
        <f t="shared" si="114"/>
        <v>1</v>
      </c>
      <c r="M413" s="42">
        <f t="shared" si="110"/>
        <v>1</v>
      </c>
      <c r="N413" s="42">
        <f t="shared" si="111"/>
        <v>1</v>
      </c>
      <c r="O413" s="42">
        <f t="shared" si="112"/>
        <v>1</v>
      </c>
      <c r="P413" s="42">
        <f t="shared" si="113"/>
        <v>1</v>
      </c>
      <c r="Q413" s="42">
        <v>0</v>
      </c>
      <c r="R413" s="42">
        <v>0</v>
      </c>
      <c r="S413" s="46">
        <v>0</v>
      </c>
      <c r="T413" s="46">
        <v>0</v>
      </c>
      <c r="U413" s="68" t="s">
        <v>295</v>
      </c>
      <c r="V413" s="68">
        <v>0</v>
      </c>
      <c r="W413" s="46" t="s">
        <v>1197</v>
      </c>
      <c r="AT413" s="42"/>
    </row>
    <row r="414" hidden="1" spans="1:46">
      <c r="A414" s="69" t="str">
        <f t="shared" si="100"/>
        <v>1338</v>
      </c>
      <c r="B414" s="50" t="str">
        <f t="shared" si="115"/>
        <v>track_1338</v>
      </c>
      <c r="C414" s="46">
        <f t="shared" si="101"/>
        <v>25</v>
      </c>
      <c r="D414" s="46">
        <f t="shared" si="102"/>
        <v>1</v>
      </c>
      <c r="E414" s="46">
        <f t="shared" si="103"/>
        <v>3</v>
      </c>
      <c r="F414" s="46">
        <f t="shared" si="104"/>
        <v>2</v>
      </c>
      <c r="G414" s="46">
        <f t="shared" si="105"/>
        <v>1</v>
      </c>
      <c r="H414" s="46">
        <f t="shared" si="106"/>
        <v>9</v>
      </c>
      <c r="I414" s="46">
        <f t="shared" si="107"/>
        <v>3</v>
      </c>
      <c r="J414" s="42">
        <f t="shared" si="108"/>
        <v>0</v>
      </c>
      <c r="K414" s="42">
        <f t="shared" si="109"/>
        <v>0</v>
      </c>
      <c r="L414" s="42">
        <f t="shared" si="114"/>
        <v>1</v>
      </c>
      <c r="M414" s="42">
        <f t="shared" si="110"/>
        <v>1</v>
      </c>
      <c r="N414" s="42">
        <f t="shared" si="111"/>
        <v>1</v>
      </c>
      <c r="O414" s="42">
        <f t="shared" si="112"/>
        <v>1</v>
      </c>
      <c r="P414" s="42">
        <f t="shared" si="113"/>
        <v>1</v>
      </c>
      <c r="Q414" s="42">
        <v>0</v>
      </c>
      <c r="R414" s="42">
        <v>0</v>
      </c>
      <c r="S414" s="46">
        <v>0</v>
      </c>
      <c r="T414" s="46">
        <v>0</v>
      </c>
      <c r="U414" s="68" t="s">
        <v>295</v>
      </c>
      <c r="V414" s="68">
        <v>0</v>
      </c>
      <c r="W414" s="46" t="s">
        <v>1198</v>
      </c>
      <c r="AT414" s="42"/>
    </row>
    <row r="415" hidden="1" spans="1:46">
      <c r="A415" s="69" t="str">
        <f t="shared" si="100"/>
        <v>1339</v>
      </c>
      <c r="B415" s="50" t="str">
        <f t="shared" si="115"/>
        <v>track_1339</v>
      </c>
      <c r="C415" s="46">
        <f t="shared" si="101"/>
        <v>25</v>
      </c>
      <c r="D415" s="46">
        <f t="shared" si="102"/>
        <v>1</v>
      </c>
      <c r="E415" s="46">
        <f t="shared" si="103"/>
        <v>4</v>
      </c>
      <c r="F415" s="46">
        <f t="shared" si="104"/>
        <v>4</v>
      </c>
      <c r="G415" s="46">
        <f t="shared" si="105"/>
        <v>1</v>
      </c>
      <c r="H415" s="46">
        <f t="shared" si="106"/>
        <v>10</v>
      </c>
      <c r="I415" s="46">
        <f t="shared" si="107"/>
        <v>3</v>
      </c>
      <c r="J415" s="42">
        <f t="shared" si="108"/>
        <v>0</v>
      </c>
      <c r="K415" s="42">
        <f t="shared" si="109"/>
        <v>0</v>
      </c>
      <c r="L415" s="42">
        <f t="shared" si="114"/>
        <v>1</v>
      </c>
      <c r="M415" s="42">
        <f t="shared" si="110"/>
        <v>1</v>
      </c>
      <c r="N415" s="42">
        <f t="shared" si="111"/>
        <v>1</v>
      </c>
      <c r="O415" s="42">
        <f t="shared" si="112"/>
        <v>1</v>
      </c>
      <c r="P415" s="42">
        <f t="shared" si="113"/>
        <v>1</v>
      </c>
      <c r="Q415" s="42">
        <v>0</v>
      </c>
      <c r="R415" s="42">
        <v>0</v>
      </c>
      <c r="S415" s="46">
        <v>0</v>
      </c>
      <c r="T415" s="46">
        <v>0</v>
      </c>
      <c r="U415" s="68" t="s">
        <v>295</v>
      </c>
      <c r="V415" s="68">
        <v>0</v>
      </c>
      <c r="W415" s="46" t="s">
        <v>1199</v>
      </c>
      <c r="AT415" s="42"/>
    </row>
    <row r="416" hidden="1" spans="1:46">
      <c r="A416" s="69" t="str">
        <f t="shared" si="100"/>
        <v>1340</v>
      </c>
      <c r="B416" s="50" t="str">
        <f t="shared" si="115"/>
        <v>track_1340</v>
      </c>
      <c r="C416" s="46">
        <f t="shared" si="101"/>
        <v>25</v>
      </c>
      <c r="D416" s="46">
        <f t="shared" si="102"/>
        <v>1</v>
      </c>
      <c r="E416" s="46">
        <f t="shared" si="103"/>
        <v>2</v>
      </c>
      <c r="F416" s="46">
        <f t="shared" si="104"/>
        <v>2</v>
      </c>
      <c r="G416" s="46">
        <f t="shared" si="105"/>
        <v>1</v>
      </c>
      <c r="H416" s="46">
        <f t="shared" si="106"/>
        <v>11</v>
      </c>
      <c r="I416" s="46">
        <f t="shared" si="107"/>
        <v>3</v>
      </c>
      <c r="J416" s="42">
        <f t="shared" si="108"/>
        <v>0</v>
      </c>
      <c r="K416" s="42">
        <f t="shared" si="109"/>
        <v>0</v>
      </c>
      <c r="L416" s="42">
        <f t="shared" si="114"/>
        <v>1</v>
      </c>
      <c r="M416" s="42">
        <f t="shared" si="110"/>
        <v>1</v>
      </c>
      <c r="N416" s="42">
        <f t="shared" si="111"/>
        <v>1</v>
      </c>
      <c r="O416" s="42">
        <f t="shared" si="112"/>
        <v>1</v>
      </c>
      <c r="P416" s="42">
        <f t="shared" si="113"/>
        <v>1</v>
      </c>
      <c r="Q416" s="42">
        <v>0</v>
      </c>
      <c r="R416" s="42">
        <v>0</v>
      </c>
      <c r="S416" s="46">
        <v>0</v>
      </c>
      <c r="T416" s="46">
        <v>0</v>
      </c>
      <c r="U416" s="68" t="s">
        <v>295</v>
      </c>
      <c r="V416" s="68">
        <v>0</v>
      </c>
      <c r="W416" s="46" t="s">
        <v>1200</v>
      </c>
      <c r="AT416" s="42"/>
    </row>
    <row r="417" hidden="1" spans="1:46">
      <c r="A417" s="69" t="str">
        <f t="shared" si="100"/>
        <v>1341</v>
      </c>
      <c r="B417" s="50" t="str">
        <f t="shared" si="115"/>
        <v>track_1341</v>
      </c>
      <c r="C417" s="46">
        <f t="shared" si="101"/>
        <v>25</v>
      </c>
      <c r="D417" s="46">
        <f t="shared" si="102"/>
        <v>1</v>
      </c>
      <c r="E417" s="46">
        <f t="shared" si="103"/>
        <v>3</v>
      </c>
      <c r="F417" s="46">
        <f t="shared" si="104"/>
        <v>3</v>
      </c>
      <c r="G417" s="46">
        <f t="shared" si="105"/>
        <v>1</v>
      </c>
      <c r="H417" s="46">
        <f t="shared" si="106"/>
        <v>12</v>
      </c>
      <c r="I417" s="46">
        <f t="shared" si="107"/>
        <v>3</v>
      </c>
      <c r="J417" s="42">
        <f t="shared" si="108"/>
        <v>0</v>
      </c>
      <c r="K417" s="42">
        <f t="shared" si="109"/>
        <v>0</v>
      </c>
      <c r="L417" s="42">
        <f t="shared" si="114"/>
        <v>1</v>
      </c>
      <c r="M417" s="42">
        <f t="shared" si="110"/>
        <v>1</v>
      </c>
      <c r="N417" s="42">
        <f t="shared" si="111"/>
        <v>1</v>
      </c>
      <c r="O417" s="42">
        <f t="shared" si="112"/>
        <v>1</v>
      </c>
      <c r="P417" s="42">
        <f t="shared" si="113"/>
        <v>1</v>
      </c>
      <c r="Q417" s="42">
        <v>0</v>
      </c>
      <c r="R417" s="42">
        <v>0</v>
      </c>
      <c r="S417" s="46">
        <v>0</v>
      </c>
      <c r="T417" s="46">
        <v>0</v>
      </c>
      <c r="U417" s="68" t="s">
        <v>295</v>
      </c>
      <c r="V417" s="68">
        <v>0</v>
      </c>
      <c r="W417" s="46" t="s">
        <v>1201</v>
      </c>
      <c r="AT417" s="42"/>
    </row>
    <row r="418" hidden="1" spans="1:46">
      <c r="A418" s="69" t="str">
        <f t="shared" si="100"/>
        <v>1342</v>
      </c>
      <c r="B418" s="50" t="str">
        <f t="shared" si="115"/>
        <v>track_1342</v>
      </c>
      <c r="C418" s="46">
        <f t="shared" si="101"/>
        <v>25</v>
      </c>
      <c r="D418" s="46">
        <f t="shared" si="102"/>
        <v>1</v>
      </c>
      <c r="E418" s="46">
        <f t="shared" si="103"/>
        <v>4</v>
      </c>
      <c r="F418" s="46">
        <f t="shared" si="104"/>
        <v>4</v>
      </c>
      <c r="G418" s="46">
        <f t="shared" si="105"/>
        <v>1</v>
      </c>
      <c r="H418" s="46">
        <f t="shared" si="106"/>
        <v>13</v>
      </c>
      <c r="I418" s="46">
        <f t="shared" si="107"/>
        <v>3</v>
      </c>
      <c r="J418" s="42">
        <f t="shared" si="108"/>
        <v>0</v>
      </c>
      <c r="K418" s="42">
        <f t="shared" si="109"/>
        <v>0</v>
      </c>
      <c r="L418" s="42">
        <f t="shared" si="114"/>
        <v>1</v>
      </c>
      <c r="M418" s="42">
        <f t="shared" si="110"/>
        <v>1</v>
      </c>
      <c r="N418" s="42">
        <f t="shared" si="111"/>
        <v>1</v>
      </c>
      <c r="O418" s="42">
        <f t="shared" si="112"/>
        <v>1</v>
      </c>
      <c r="P418" s="42">
        <f t="shared" si="113"/>
        <v>1</v>
      </c>
      <c r="Q418" s="42">
        <v>0</v>
      </c>
      <c r="R418" s="42">
        <v>0</v>
      </c>
      <c r="S418" s="46">
        <v>0</v>
      </c>
      <c r="T418" s="46">
        <v>0</v>
      </c>
      <c r="U418" s="68" t="s">
        <v>295</v>
      </c>
      <c r="V418" s="68">
        <v>0</v>
      </c>
      <c r="W418" s="46" t="s">
        <v>1202</v>
      </c>
      <c r="AT418" s="42"/>
    </row>
    <row r="419" hidden="1" spans="1:46">
      <c r="A419" s="69" t="str">
        <f t="shared" si="100"/>
        <v>1343</v>
      </c>
      <c r="B419" s="50" t="str">
        <f t="shared" si="115"/>
        <v>track_1343</v>
      </c>
      <c r="C419" s="46">
        <f t="shared" si="101"/>
        <v>25</v>
      </c>
      <c r="D419" s="46">
        <f t="shared" si="102"/>
        <v>1</v>
      </c>
      <c r="E419" s="46">
        <f t="shared" si="103"/>
        <v>4</v>
      </c>
      <c r="F419" s="46">
        <f t="shared" si="104"/>
        <v>4</v>
      </c>
      <c r="G419" s="46">
        <f t="shared" si="105"/>
        <v>1</v>
      </c>
      <c r="H419" s="46">
        <f t="shared" si="106"/>
        <v>14</v>
      </c>
      <c r="I419" s="46">
        <f t="shared" si="107"/>
        <v>3</v>
      </c>
      <c r="J419" s="42">
        <f t="shared" si="108"/>
        <v>0</v>
      </c>
      <c r="K419" s="42">
        <f t="shared" si="109"/>
        <v>0</v>
      </c>
      <c r="L419" s="42">
        <f t="shared" si="114"/>
        <v>1</v>
      </c>
      <c r="M419" s="42">
        <f t="shared" si="110"/>
        <v>1</v>
      </c>
      <c r="N419" s="42">
        <f t="shared" si="111"/>
        <v>1</v>
      </c>
      <c r="O419" s="42">
        <f t="shared" si="112"/>
        <v>1</v>
      </c>
      <c r="P419" s="42">
        <f t="shared" si="113"/>
        <v>1</v>
      </c>
      <c r="Q419" s="42">
        <v>0</v>
      </c>
      <c r="R419" s="42">
        <v>0</v>
      </c>
      <c r="S419" s="46">
        <v>0</v>
      </c>
      <c r="T419" s="46">
        <v>0</v>
      </c>
      <c r="U419" s="68" t="s">
        <v>295</v>
      </c>
      <c r="V419" s="68">
        <v>0</v>
      </c>
      <c r="W419" s="46" t="s">
        <v>1203</v>
      </c>
      <c r="AT419" s="42"/>
    </row>
    <row r="420" hidden="1" spans="1:46">
      <c r="A420" s="69" t="str">
        <f t="shared" si="100"/>
        <v>1344</v>
      </c>
      <c r="B420" s="50" t="str">
        <f t="shared" si="115"/>
        <v>track_1344</v>
      </c>
      <c r="C420" s="46">
        <f t="shared" si="101"/>
        <v>25</v>
      </c>
      <c r="D420" s="46">
        <f t="shared" si="102"/>
        <v>1</v>
      </c>
      <c r="E420" s="46">
        <f t="shared" si="103"/>
        <v>2</v>
      </c>
      <c r="F420" s="46">
        <f t="shared" si="104"/>
        <v>2</v>
      </c>
      <c r="G420" s="46">
        <f t="shared" si="105"/>
        <v>1</v>
      </c>
      <c r="H420" s="46">
        <f t="shared" si="106"/>
        <v>15</v>
      </c>
      <c r="I420" s="46">
        <f t="shared" si="107"/>
        <v>3</v>
      </c>
      <c r="J420" s="42">
        <f t="shared" si="108"/>
        <v>0</v>
      </c>
      <c r="K420" s="42">
        <f t="shared" si="109"/>
        <v>0</v>
      </c>
      <c r="L420" s="42">
        <f t="shared" si="114"/>
        <v>1</v>
      </c>
      <c r="M420" s="42">
        <f t="shared" si="110"/>
        <v>1</v>
      </c>
      <c r="N420" s="42">
        <f t="shared" si="111"/>
        <v>1</v>
      </c>
      <c r="O420" s="42">
        <f t="shared" si="112"/>
        <v>1</v>
      </c>
      <c r="P420" s="42">
        <f t="shared" si="113"/>
        <v>1</v>
      </c>
      <c r="Q420" s="42">
        <v>0</v>
      </c>
      <c r="R420" s="42">
        <v>0</v>
      </c>
      <c r="S420" s="46">
        <v>0</v>
      </c>
      <c r="T420" s="46">
        <v>0</v>
      </c>
      <c r="U420" s="68" t="s">
        <v>295</v>
      </c>
      <c r="V420" s="68">
        <v>0</v>
      </c>
      <c r="W420" s="46" t="s">
        <v>1204</v>
      </c>
      <c r="AT420" s="42"/>
    </row>
    <row r="421" hidden="1" spans="1:46">
      <c r="A421" s="69" t="str">
        <f t="shared" si="100"/>
        <v>1345</v>
      </c>
      <c r="B421" s="50" t="str">
        <f t="shared" si="115"/>
        <v>track_1345</v>
      </c>
      <c r="C421" s="46">
        <f t="shared" si="101"/>
        <v>26</v>
      </c>
      <c r="D421" s="46">
        <f t="shared" si="102"/>
        <v>0</v>
      </c>
      <c r="E421" s="46">
        <f t="shared" si="103"/>
        <v>4</v>
      </c>
      <c r="F421" s="46">
        <f t="shared" si="104"/>
        <v>2</v>
      </c>
      <c r="G421" s="46">
        <f t="shared" si="105"/>
        <v>1</v>
      </c>
      <c r="H421" s="46">
        <f t="shared" si="106"/>
        <v>9</v>
      </c>
      <c r="I421" s="46">
        <f t="shared" si="107"/>
        <v>4</v>
      </c>
      <c r="J421" s="42">
        <f t="shared" si="108"/>
        <v>1</v>
      </c>
      <c r="K421" s="42">
        <f t="shared" si="109"/>
        <v>1</v>
      </c>
      <c r="L421" s="42">
        <f t="shared" si="114"/>
        <v>1</v>
      </c>
      <c r="M421" s="42">
        <f t="shared" si="110"/>
        <v>1</v>
      </c>
      <c r="N421" s="42">
        <f t="shared" si="111"/>
        <v>1</v>
      </c>
      <c r="O421" s="42">
        <f t="shared" si="112"/>
        <v>1</v>
      </c>
      <c r="P421" s="42">
        <f t="shared" si="113"/>
        <v>1</v>
      </c>
      <c r="Q421" s="42">
        <v>0</v>
      </c>
      <c r="R421" s="42">
        <v>0</v>
      </c>
      <c r="S421" s="46">
        <v>0</v>
      </c>
      <c r="T421" s="46">
        <v>0</v>
      </c>
      <c r="U421" s="68" t="s">
        <v>295</v>
      </c>
      <c r="V421" s="68">
        <v>0</v>
      </c>
      <c r="W421" s="46" t="s">
        <v>1205</v>
      </c>
      <c r="AT421" s="42"/>
    </row>
    <row r="422" hidden="1" spans="1:46">
      <c r="A422" s="69" t="str">
        <f t="shared" ref="A422:A485" si="116">RIGHT(W422,4)</f>
        <v>1346</v>
      </c>
      <c r="B422" s="50" t="str">
        <f t="shared" si="115"/>
        <v>track_1346</v>
      </c>
      <c r="C422" s="46">
        <f t="shared" ref="C422:C485" si="117">INT(RIGHT(LEFT(W422,8),2))</f>
        <v>26</v>
      </c>
      <c r="D422" s="46">
        <f t="shared" ref="D422:D485" si="118">INT(RIGHT(LEFT(W422,10),1))</f>
        <v>0</v>
      </c>
      <c r="E422" s="46">
        <f t="shared" ref="E422:E485" si="119">INT(RIGHT(LEFT(W422,11),1))</f>
        <v>2</v>
      </c>
      <c r="F422" s="46">
        <f t="shared" ref="F422:F485" si="120">INT(RIGHT(LEFT(W422,12),1))</f>
        <v>4</v>
      </c>
      <c r="G422" s="46">
        <f t="shared" ref="G422:G485" si="121">INT(RIGHT(LEFT(W422,13),1))</f>
        <v>1</v>
      </c>
      <c r="H422" s="46">
        <f t="shared" ref="H422:H485" si="122">INT(RIGHT(LEFT(W422,16),2))</f>
        <v>10</v>
      </c>
      <c r="I422" s="46">
        <f t="shared" ref="I422:I485" si="123">VLOOKUP(C422,AI:AK,3,0)</f>
        <v>4</v>
      </c>
      <c r="J422" s="42">
        <f t="shared" ref="J422:J485" si="124">VLOOKUP(C422,AI:AN,6,0)</f>
        <v>1</v>
      </c>
      <c r="K422" s="42">
        <f t="shared" ref="K422:K485" si="125">VLOOKUP(C422,AI:AO,7,0)</f>
        <v>1</v>
      </c>
      <c r="L422" s="42">
        <f t="shared" si="114"/>
        <v>1</v>
      </c>
      <c r="M422" s="42">
        <f t="shared" ref="M422:M485" si="126">VLOOKUP(C422,AI:AQ,9,0)</f>
        <v>1</v>
      </c>
      <c r="N422" s="42">
        <f t="shared" ref="N422:N485" si="127">VLOOKUP(C422,AI:AR,10,0)</f>
        <v>1</v>
      </c>
      <c r="O422" s="42">
        <f t="shared" ref="O422:O485" si="128">VLOOKUP(C422,AI:AS,11,0)</f>
        <v>1</v>
      </c>
      <c r="P422" s="42">
        <f t="shared" ref="P422:P485" si="129">VLOOKUP(C422,AI:AT,12,0)</f>
        <v>1</v>
      </c>
      <c r="Q422" s="42">
        <v>0</v>
      </c>
      <c r="R422" s="42">
        <v>0</v>
      </c>
      <c r="S422" s="46">
        <v>0</v>
      </c>
      <c r="T422" s="46">
        <v>0</v>
      </c>
      <c r="U422" s="68" t="s">
        <v>295</v>
      </c>
      <c r="V422" s="68">
        <v>0</v>
      </c>
      <c r="W422" s="46" t="s">
        <v>1206</v>
      </c>
      <c r="AT422" s="42"/>
    </row>
    <row r="423" hidden="1" spans="1:46">
      <c r="A423" s="69" t="str">
        <f t="shared" si="116"/>
        <v>1347</v>
      </c>
      <c r="B423" s="50" t="str">
        <f t="shared" si="115"/>
        <v>track_1347</v>
      </c>
      <c r="C423" s="46">
        <f t="shared" si="117"/>
        <v>26</v>
      </c>
      <c r="D423" s="46">
        <f t="shared" si="118"/>
        <v>0</v>
      </c>
      <c r="E423" s="46">
        <f t="shared" si="119"/>
        <v>1</v>
      </c>
      <c r="F423" s="46">
        <f t="shared" si="120"/>
        <v>2</v>
      </c>
      <c r="G423" s="46">
        <f t="shared" si="121"/>
        <v>1</v>
      </c>
      <c r="H423" s="46">
        <f t="shared" si="122"/>
        <v>11</v>
      </c>
      <c r="I423" s="46">
        <f t="shared" si="123"/>
        <v>4</v>
      </c>
      <c r="J423" s="42">
        <f t="shared" si="124"/>
        <v>1</v>
      </c>
      <c r="K423" s="42">
        <f t="shared" si="125"/>
        <v>1</v>
      </c>
      <c r="L423" s="42">
        <f t="shared" ref="L423:L486" si="130">VLOOKUP(C423,AI:AU,8,0)</f>
        <v>1</v>
      </c>
      <c r="M423" s="42">
        <f t="shared" si="126"/>
        <v>1</v>
      </c>
      <c r="N423" s="42">
        <f t="shared" si="127"/>
        <v>1</v>
      </c>
      <c r="O423" s="42">
        <f t="shared" si="128"/>
        <v>1</v>
      </c>
      <c r="P423" s="42">
        <f t="shared" si="129"/>
        <v>1</v>
      </c>
      <c r="Q423" s="42">
        <v>0</v>
      </c>
      <c r="R423" s="42">
        <v>0</v>
      </c>
      <c r="S423" s="46">
        <v>0</v>
      </c>
      <c r="T423" s="46">
        <v>0</v>
      </c>
      <c r="U423" s="68" t="s">
        <v>295</v>
      </c>
      <c r="V423" s="68">
        <v>0</v>
      </c>
      <c r="W423" s="46" t="s">
        <v>1207</v>
      </c>
      <c r="AT423" s="42"/>
    </row>
    <row r="424" hidden="1" spans="1:46">
      <c r="A424" s="69" t="str">
        <f t="shared" si="116"/>
        <v>1348</v>
      </c>
      <c r="B424" s="50" t="str">
        <f t="shared" si="115"/>
        <v>track_1348</v>
      </c>
      <c r="C424" s="46">
        <f t="shared" si="117"/>
        <v>26</v>
      </c>
      <c r="D424" s="46">
        <f t="shared" si="118"/>
        <v>0</v>
      </c>
      <c r="E424" s="46">
        <f t="shared" si="119"/>
        <v>3</v>
      </c>
      <c r="F424" s="46">
        <f t="shared" si="120"/>
        <v>4</v>
      </c>
      <c r="G424" s="46">
        <f t="shared" si="121"/>
        <v>1</v>
      </c>
      <c r="H424" s="46">
        <f t="shared" si="122"/>
        <v>12</v>
      </c>
      <c r="I424" s="46">
        <f t="shared" si="123"/>
        <v>4</v>
      </c>
      <c r="J424" s="42">
        <f t="shared" si="124"/>
        <v>1</v>
      </c>
      <c r="K424" s="42">
        <f t="shared" si="125"/>
        <v>1</v>
      </c>
      <c r="L424" s="42">
        <f t="shared" si="130"/>
        <v>1</v>
      </c>
      <c r="M424" s="42">
        <f t="shared" si="126"/>
        <v>1</v>
      </c>
      <c r="N424" s="42">
        <f t="shared" si="127"/>
        <v>1</v>
      </c>
      <c r="O424" s="42">
        <f t="shared" si="128"/>
        <v>1</v>
      </c>
      <c r="P424" s="42">
        <f t="shared" si="129"/>
        <v>1</v>
      </c>
      <c r="Q424" s="42">
        <v>0</v>
      </c>
      <c r="R424" s="42">
        <v>0</v>
      </c>
      <c r="S424" s="46">
        <v>0</v>
      </c>
      <c r="T424" s="46">
        <v>0</v>
      </c>
      <c r="U424" s="68" t="s">
        <v>295</v>
      </c>
      <c r="V424" s="68">
        <v>0</v>
      </c>
      <c r="W424" s="46" t="s">
        <v>1208</v>
      </c>
      <c r="AT424" s="42"/>
    </row>
    <row r="425" hidden="1" spans="1:46">
      <c r="A425" s="69" t="str">
        <f t="shared" si="116"/>
        <v>1349</v>
      </c>
      <c r="B425" s="50" t="str">
        <f t="shared" si="115"/>
        <v>track_1349</v>
      </c>
      <c r="C425" s="46">
        <f t="shared" si="117"/>
        <v>26</v>
      </c>
      <c r="D425" s="46">
        <f t="shared" si="118"/>
        <v>0</v>
      </c>
      <c r="E425" s="46">
        <f t="shared" si="119"/>
        <v>2</v>
      </c>
      <c r="F425" s="46">
        <f t="shared" si="120"/>
        <v>3</v>
      </c>
      <c r="G425" s="46">
        <f t="shared" si="121"/>
        <v>1</v>
      </c>
      <c r="H425" s="46">
        <f t="shared" si="122"/>
        <v>13</v>
      </c>
      <c r="I425" s="46">
        <f t="shared" si="123"/>
        <v>4</v>
      </c>
      <c r="J425" s="42">
        <f t="shared" si="124"/>
        <v>1</v>
      </c>
      <c r="K425" s="42">
        <f t="shared" si="125"/>
        <v>1</v>
      </c>
      <c r="L425" s="42">
        <f t="shared" si="130"/>
        <v>1</v>
      </c>
      <c r="M425" s="42">
        <f t="shared" si="126"/>
        <v>1</v>
      </c>
      <c r="N425" s="42">
        <f t="shared" si="127"/>
        <v>1</v>
      </c>
      <c r="O425" s="42">
        <f t="shared" si="128"/>
        <v>1</v>
      </c>
      <c r="P425" s="42">
        <f t="shared" si="129"/>
        <v>1</v>
      </c>
      <c r="Q425" s="42">
        <v>0</v>
      </c>
      <c r="R425" s="42">
        <v>0</v>
      </c>
      <c r="S425" s="46">
        <v>0</v>
      </c>
      <c r="T425" s="46">
        <v>0</v>
      </c>
      <c r="U425" s="68" t="s">
        <v>295</v>
      </c>
      <c r="V425" s="68">
        <v>0</v>
      </c>
      <c r="W425" s="46" t="s">
        <v>1209</v>
      </c>
      <c r="AT425" s="42"/>
    </row>
    <row r="426" hidden="1" spans="1:46">
      <c r="A426" s="69" t="str">
        <f t="shared" si="116"/>
        <v>1350</v>
      </c>
      <c r="B426" s="50" t="str">
        <f t="shared" si="115"/>
        <v>track_1350</v>
      </c>
      <c r="C426" s="46">
        <f t="shared" si="117"/>
        <v>26</v>
      </c>
      <c r="D426" s="46">
        <f t="shared" si="118"/>
        <v>0</v>
      </c>
      <c r="E426" s="46">
        <f t="shared" si="119"/>
        <v>2</v>
      </c>
      <c r="F426" s="46">
        <f t="shared" si="120"/>
        <v>4</v>
      </c>
      <c r="G426" s="46">
        <f t="shared" si="121"/>
        <v>1</v>
      </c>
      <c r="H426" s="46">
        <f t="shared" si="122"/>
        <v>14</v>
      </c>
      <c r="I426" s="46">
        <f t="shared" si="123"/>
        <v>4</v>
      </c>
      <c r="J426" s="42">
        <f t="shared" si="124"/>
        <v>1</v>
      </c>
      <c r="K426" s="42">
        <f t="shared" si="125"/>
        <v>1</v>
      </c>
      <c r="L426" s="42">
        <f t="shared" si="130"/>
        <v>1</v>
      </c>
      <c r="M426" s="42">
        <f t="shared" si="126"/>
        <v>1</v>
      </c>
      <c r="N426" s="42">
        <f t="shared" si="127"/>
        <v>1</v>
      </c>
      <c r="O426" s="42">
        <f t="shared" si="128"/>
        <v>1</v>
      </c>
      <c r="P426" s="42">
        <f t="shared" si="129"/>
        <v>1</v>
      </c>
      <c r="Q426" s="42">
        <v>0</v>
      </c>
      <c r="R426" s="42">
        <v>0</v>
      </c>
      <c r="S426" s="46">
        <v>0</v>
      </c>
      <c r="T426" s="46">
        <v>0</v>
      </c>
      <c r="U426" s="68" t="s">
        <v>295</v>
      </c>
      <c r="V426" s="68">
        <v>0</v>
      </c>
      <c r="W426" s="46" t="s">
        <v>1210</v>
      </c>
      <c r="AT426" s="42"/>
    </row>
    <row r="427" hidden="1" spans="1:46">
      <c r="A427" s="69" t="str">
        <f t="shared" si="116"/>
        <v>1351</v>
      </c>
      <c r="B427" s="50" t="str">
        <f t="shared" si="115"/>
        <v>track_1351</v>
      </c>
      <c r="C427" s="46">
        <f t="shared" si="117"/>
        <v>26</v>
      </c>
      <c r="D427" s="46">
        <f t="shared" si="118"/>
        <v>0</v>
      </c>
      <c r="E427" s="46">
        <f t="shared" si="119"/>
        <v>1</v>
      </c>
      <c r="F427" s="46">
        <f t="shared" si="120"/>
        <v>3</v>
      </c>
      <c r="G427" s="46">
        <f t="shared" si="121"/>
        <v>1</v>
      </c>
      <c r="H427" s="46">
        <f t="shared" si="122"/>
        <v>15</v>
      </c>
      <c r="I427" s="46">
        <f t="shared" si="123"/>
        <v>4</v>
      </c>
      <c r="J427" s="42">
        <f t="shared" si="124"/>
        <v>1</v>
      </c>
      <c r="K427" s="42">
        <f t="shared" si="125"/>
        <v>1</v>
      </c>
      <c r="L427" s="42">
        <f t="shared" si="130"/>
        <v>1</v>
      </c>
      <c r="M427" s="42">
        <f t="shared" si="126"/>
        <v>1</v>
      </c>
      <c r="N427" s="42">
        <f t="shared" si="127"/>
        <v>1</v>
      </c>
      <c r="O427" s="42">
        <f t="shared" si="128"/>
        <v>1</v>
      </c>
      <c r="P427" s="42">
        <f t="shared" si="129"/>
        <v>1</v>
      </c>
      <c r="Q427" s="42">
        <v>0</v>
      </c>
      <c r="R427" s="42">
        <v>0</v>
      </c>
      <c r="S427" s="46">
        <v>0</v>
      </c>
      <c r="T427" s="46">
        <v>0</v>
      </c>
      <c r="U427" s="68" t="s">
        <v>295</v>
      </c>
      <c r="V427" s="68">
        <v>0</v>
      </c>
      <c r="W427" s="46" t="s">
        <v>1211</v>
      </c>
      <c r="AT427" s="42"/>
    </row>
    <row r="428" hidden="1" spans="1:46">
      <c r="A428" s="69" t="str">
        <f t="shared" si="116"/>
        <v>1352</v>
      </c>
      <c r="B428" s="50" t="str">
        <f t="shared" si="115"/>
        <v>track_1352</v>
      </c>
      <c r="C428" s="46">
        <f t="shared" si="117"/>
        <v>26</v>
      </c>
      <c r="D428" s="46">
        <f t="shared" si="118"/>
        <v>0</v>
      </c>
      <c r="E428" s="46">
        <f t="shared" si="119"/>
        <v>4</v>
      </c>
      <c r="F428" s="46">
        <f t="shared" si="120"/>
        <v>2</v>
      </c>
      <c r="G428" s="46">
        <f t="shared" si="121"/>
        <v>1</v>
      </c>
      <c r="H428" s="46">
        <f t="shared" si="122"/>
        <v>16</v>
      </c>
      <c r="I428" s="46">
        <f t="shared" si="123"/>
        <v>4</v>
      </c>
      <c r="J428" s="42">
        <f t="shared" si="124"/>
        <v>1</v>
      </c>
      <c r="K428" s="42">
        <f t="shared" si="125"/>
        <v>1</v>
      </c>
      <c r="L428" s="42">
        <f t="shared" si="130"/>
        <v>1</v>
      </c>
      <c r="M428" s="42">
        <f t="shared" si="126"/>
        <v>1</v>
      </c>
      <c r="N428" s="42">
        <f t="shared" si="127"/>
        <v>1</v>
      </c>
      <c r="O428" s="42">
        <f t="shared" si="128"/>
        <v>1</v>
      </c>
      <c r="P428" s="42">
        <f t="shared" si="129"/>
        <v>1</v>
      </c>
      <c r="Q428" s="42">
        <v>0</v>
      </c>
      <c r="R428" s="42">
        <v>0</v>
      </c>
      <c r="S428" s="46">
        <v>0</v>
      </c>
      <c r="T428" s="46">
        <v>0</v>
      </c>
      <c r="U428" s="68" t="s">
        <v>295</v>
      </c>
      <c r="V428" s="68">
        <v>0</v>
      </c>
      <c r="W428" s="46" t="s">
        <v>1212</v>
      </c>
      <c r="AT428" s="42"/>
    </row>
    <row r="429" hidden="1" spans="1:46">
      <c r="A429" s="69" t="str">
        <f t="shared" si="116"/>
        <v>1353</v>
      </c>
      <c r="B429" s="50" t="str">
        <f t="shared" si="115"/>
        <v>track_1353</v>
      </c>
      <c r="C429" s="46">
        <f t="shared" si="117"/>
        <v>26</v>
      </c>
      <c r="D429" s="46">
        <f t="shared" si="118"/>
        <v>0</v>
      </c>
      <c r="E429" s="46">
        <f t="shared" si="119"/>
        <v>2</v>
      </c>
      <c r="F429" s="46">
        <f t="shared" si="120"/>
        <v>4</v>
      </c>
      <c r="G429" s="46">
        <f t="shared" si="121"/>
        <v>1</v>
      </c>
      <c r="H429" s="46">
        <f t="shared" si="122"/>
        <v>17</v>
      </c>
      <c r="I429" s="46">
        <f t="shared" si="123"/>
        <v>4</v>
      </c>
      <c r="J429" s="42">
        <f t="shared" si="124"/>
        <v>1</v>
      </c>
      <c r="K429" s="42">
        <f t="shared" si="125"/>
        <v>1</v>
      </c>
      <c r="L429" s="42">
        <f t="shared" si="130"/>
        <v>1</v>
      </c>
      <c r="M429" s="42">
        <f t="shared" si="126"/>
        <v>1</v>
      </c>
      <c r="N429" s="42">
        <f t="shared" si="127"/>
        <v>1</v>
      </c>
      <c r="O429" s="42">
        <f t="shared" si="128"/>
        <v>1</v>
      </c>
      <c r="P429" s="42">
        <f t="shared" si="129"/>
        <v>1</v>
      </c>
      <c r="Q429" s="42">
        <v>0</v>
      </c>
      <c r="R429" s="42">
        <v>0</v>
      </c>
      <c r="S429" s="46">
        <v>0</v>
      </c>
      <c r="T429" s="46">
        <v>0</v>
      </c>
      <c r="U429" s="68" t="s">
        <v>295</v>
      </c>
      <c r="V429" s="68">
        <v>0</v>
      </c>
      <c r="W429" s="46" t="s">
        <v>1213</v>
      </c>
      <c r="AT429" s="42"/>
    </row>
    <row r="430" hidden="1" spans="1:46">
      <c r="A430" s="69" t="str">
        <f t="shared" si="116"/>
        <v>1354</v>
      </c>
      <c r="B430" s="50" t="str">
        <f t="shared" si="115"/>
        <v>track_1354</v>
      </c>
      <c r="C430" s="46">
        <f t="shared" si="117"/>
        <v>26</v>
      </c>
      <c r="D430" s="46">
        <f t="shared" si="118"/>
        <v>0</v>
      </c>
      <c r="E430" s="46">
        <f t="shared" si="119"/>
        <v>1</v>
      </c>
      <c r="F430" s="46">
        <f t="shared" si="120"/>
        <v>4</v>
      </c>
      <c r="G430" s="46">
        <f t="shared" si="121"/>
        <v>1</v>
      </c>
      <c r="H430" s="46">
        <f t="shared" si="122"/>
        <v>18</v>
      </c>
      <c r="I430" s="46">
        <f t="shared" si="123"/>
        <v>4</v>
      </c>
      <c r="J430" s="42">
        <f t="shared" si="124"/>
        <v>1</v>
      </c>
      <c r="K430" s="42">
        <f t="shared" si="125"/>
        <v>1</v>
      </c>
      <c r="L430" s="42">
        <f t="shared" si="130"/>
        <v>1</v>
      </c>
      <c r="M430" s="42">
        <f t="shared" si="126"/>
        <v>1</v>
      </c>
      <c r="N430" s="42">
        <f t="shared" si="127"/>
        <v>1</v>
      </c>
      <c r="O430" s="42">
        <f t="shared" si="128"/>
        <v>1</v>
      </c>
      <c r="P430" s="42">
        <f t="shared" si="129"/>
        <v>1</v>
      </c>
      <c r="Q430" s="42">
        <v>0</v>
      </c>
      <c r="R430" s="42">
        <v>0</v>
      </c>
      <c r="S430" s="46">
        <v>0</v>
      </c>
      <c r="T430" s="46">
        <v>0</v>
      </c>
      <c r="U430" s="68" t="s">
        <v>295</v>
      </c>
      <c r="V430" s="68">
        <v>0</v>
      </c>
      <c r="W430" s="46" t="s">
        <v>1214</v>
      </c>
      <c r="AT430" s="42"/>
    </row>
    <row r="431" hidden="1" spans="1:46">
      <c r="A431" s="69" t="str">
        <f t="shared" si="116"/>
        <v>1355</v>
      </c>
      <c r="B431" s="50" t="str">
        <f t="shared" si="115"/>
        <v>track_1355</v>
      </c>
      <c r="C431" s="46">
        <f t="shared" si="117"/>
        <v>28</v>
      </c>
      <c r="D431" s="46">
        <f t="shared" si="118"/>
        <v>0</v>
      </c>
      <c r="E431" s="46">
        <f t="shared" si="119"/>
        <v>4</v>
      </c>
      <c r="F431" s="46">
        <f t="shared" si="120"/>
        <v>2</v>
      </c>
      <c r="G431" s="46">
        <f t="shared" si="121"/>
        <v>1</v>
      </c>
      <c r="H431" s="46">
        <f t="shared" si="122"/>
        <v>9</v>
      </c>
      <c r="I431" s="46">
        <f t="shared" si="123"/>
        <v>4</v>
      </c>
      <c r="J431" s="42">
        <f t="shared" si="124"/>
        <v>1</v>
      </c>
      <c r="K431" s="42">
        <f t="shared" si="125"/>
        <v>1</v>
      </c>
      <c r="L431" s="42">
        <f t="shared" si="130"/>
        <v>1</v>
      </c>
      <c r="M431" s="42">
        <f t="shared" si="126"/>
        <v>1</v>
      </c>
      <c r="N431" s="42">
        <f t="shared" si="127"/>
        <v>1</v>
      </c>
      <c r="O431" s="42">
        <f t="shared" si="128"/>
        <v>1</v>
      </c>
      <c r="P431" s="42">
        <f t="shared" si="129"/>
        <v>1</v>
      </c>
      <c r="Q431" s="42">
        <v>0</v>
      </c>
      <c r="R431" s="42">
        <v>0</v>
      </c>
      <c r="S431" s="46">
        <v>0</v>
      </c>
      <c r="T431" s="46">
        <v>0</v>
      </c>
      <c r="U431" s="68" t="s">
        <v>295</v>
      </c>
      <c r="V431" s="68">
        <v>0</v>
      </c>
      <c r="W431" s="46" t="s">
        <v>1215</v>
      </c>
      <c r="AT431" s="42"/>
    </row>
    <row r="432" hidden="1" spans="1:46">
      <c r="A432" s="69" t="str">
        <f t="shared" si="116"/>
        <v>1356</v>
      </c>
      <c r="B432" s="50" t="str">
        <f t="shared" si="115"/>
        <v>track_1356</v>
      </c>
      <c r="C432" s="46">
        <f t="shared" si="117"/>
        <v>28</v>
      </c>
      <c r="D432" s="46">
        <f t="shared" si="118"/>
        <v>0</v>
      </c>
      <c r="E432" s="46">
        <f t="shared" si="119"/>
        <v>2</v>
      </c>
      <c r="F432" s="46">
        <f t="shared" si="120"/>
        <v>4</v>
      </c>
      <c r="G432" s="46">
        <f t="shared" si="121"/>
        <v>1</v>
      </c>
      <c r="H432" s="46">
        <f t="shared" si="122"/>
        <v>10</v>
      </c>
      <c r="I432" s="46">
        <f t="shared" si="123"/>
        <v>4</v>
      </c>
      <c r="J432" s="42">
        <f t="shared" si="124"/>
        <v>1</v>
      </c>
      <c r="K432" s="42">
        <f t="shared" si="125"/>
        <v>1</v>
      </c>
      <c r="L432" s="42">
        <f t="shared" si="130"/>
        <v>1</v>
      </c>
      <c r="M432" s="42">
        <f t="shared" si="126"/>
        <v>1</v>
      </c>
      <c r="N432" s="42">
        <f t="shared" si="127"/>
        <v>1</v>
      </c>
      <c r="O432" s="42">
        <f t="shared" si="128"/>
        <v>1</v>
      </c>
      <c r="P432" s="42">
        <f t="shared" si="129"/>
        <v>1</v>
      </c>
      <c r="Q432" s="42">
        <v>0</v>
      </c>
      <c r="R432" s="42">
        <v>0</v>
      </c>
      <c r="S432" s="46">
        <v>0</v>
      </c>
      <c r="T432" s="46">
        <v>0</v>
      </c>
      <c r="U432" s="68" t="s">
        <v>295</v>
      </c>
      <c r="V432" s="68">
        <v>0</v>
      </c>
      <c r="W432" s="46" t="s">
        <v>1216</v>
      </c>
      <c r="AT432" s="42"/>
    </row>
    <row r="433" hidden="1" spans="1:46">
      <c r="A433" s="69" t="str">
        <f t="shared" si="116"/>
        <v>1357</v>
      </c>
      <c r="B433" s="50" t="str">
        <f t="shared" si="115"/>
        <v>track_1357</v>
      </c>
      <c r="C433" s="46">
        <f t="shared" si="117"/>
        <v>28</v>
      </c>
      <c r="D433" s="46">
        <f t="shared" si="118"/>
        <v>0</v>
      </c>
      <c r="E433" s="46">
        <f t="shared" si="119"/>
        <v>1</v>
      </c>
      <c r="F433" s="46">
        <f t="shared" si="120"/>
        <v>2</v>
      </c>
      <c r="G433" s="46">
        <f t="shared" si="121"/>
        <v>1</v>
      </c>
      <c r="H433" s="46">
        <f t="shared" si="122"/>
        <v>11</v>
      </c>
      <c r="I433" s="46">
        <f t="shared" si="123"/>
        <v>4</v>
      </c>
      <c r="J433" s="42">
        <f t="shared" si="124"/>
        <v>1</v>
      </c>
      <c r="K433" s="42">
        <f t="shared" si="125"/>
        <v>1</v>
      </c>
      <c r="L433" s="42">
        <f t="shared" si="130"/>
        <v>1</v>
      </c>
      <c r="M433" s="42">
        <f t="shared" si="126"/>
        <v>1</v>
      </c>
      <c r="N433" s="42">
        <f t="shared" si="127"/>
        <v>1</v>
      </c>
      <c r="O433" s="42">
        <f t="shared" si="128"/>
        <v>1</v>
      </c>
      <c r="P433" s="42">
        <f t="shared" si="129"/>
        <v>1</v>
      </c>
      <c r="Q433" s="42">
        <v>0</v>
      </c>
      <c r="R433" s="42">
        <v>0</v>
      </c>
      <c r="S433" s="46">
        <v>0</v>
      </c>
      <c r="T433" s="46">
        <v>0</v>
      </c>
      <c r="U433" s="68" t="s">
        <v>295</v>
      </c>
      <c r="V433" s="68">
        <v>0</v>
      </c>
      <c r="W433" s="46" t="s">
        <v>1217</v>
      </c>
      <c r="AT433" s="42"/>
    </row>
    <row r="434" hidden="1" spans="1:46">
      <c r="A434" s="69" t="str">
        <f t="shared" si="116"/>
        <v>1358</v>
      </c>
      <c r="B434" s="50" t="str">
        <f t="shared" si="115"/>
        <v>track_1358</v>
      </c>
      <c r="C434" s="46">
        <f t="shared" si="117"/>
        <v>28</v>
      </c>
      <c r="D434" s="46">
        <f t="shared" si="118"/>
        <v>0</v>
      </c>
      <c r="E434" s="46">
        <f t="shared" si="119"/>
        <v>4</v>
      </c>
      <c r="F434" s="46">
        <f t="shared" si="120"/>
        <v>2</v>
      </c>
      <c r="G434" s="46">
        <f t="shared" si="121"/>
        <v>1</v>
      </c>
      <c r="H434" s="46">
        <f t="shared" si="122"/>
        <v>12</v>
      </c>
      <c r="I434" s="46">
        <f t="shared" si="123"/>
        <v>4</v>
      </c>
      <c r="J434" s="42">
        <f t="shared" si="124"/>
        <v>1</v>
      </c>
      <c r="K434" s="42">
        <f t="shared" si="125"/>
        <v>1</v>
      </c>
      <c r="L434" s="42">
        <f t="shared" si="130"/>
        <v>1</v>
      </c>
      <c r="M434" s="42">
        <f t="shared" si="126"/>
        <v>1</v>
      </c>
      <c r="N434" s="42">
        <f t="shared" si="127"/>
        <v>1</v>
      </c>
      <c r="O434" s="42">
        <f t="shared" si="128"/>
        <v>1</v>
      </c>
      <c r="P434" s="42">
        <f t="shared" si="129"/>
        <v>1</v>
      </c>
      <c r="Q434" s="42">
        <v>0</v>
      </c>
      <c r="R434" s="42">
        <v>0</v>
      </c>
      <c r="S434" s="46">
        <v>0</v>
      </c>
      <c r="T434" s="46">
        <v>0</v>
      </c>
      <c r="U434" s="68" t="s">
        <v>295</v>
      </c>
      <c r="V434" s="68">
        <v>0</v>
      </c>
      <c r="W434" s="46" t="s">
        <v>1218</v>
      </c>
      <c r="AT434" s="42"/>
    </row>
    <row r="435" hidden="1" spans="1:46">
      <c r="A435" s="69" t="str">
        <f t="shared" si="116"/>
        <v>1359</v>
      </c>
      <c r="B435" s="50" t="str">
        <f t="shared" si="115"/>
        <v>track_1359</v>
      </c>
      <c r="C435" s="46">
        <f t="shared" si="117"/>
        <v>28</v>
      </c>
      <c r="D435" s="46">
        <f t="shared" si="118"/>
        <v>0</v>
      </c>
      <c r="E435" s="46">
        <f t="shared" si="119"/>
        <v>4</v>
      </c>
      <c r="F435" s="46">
        <f t="shared" si="120"/>
        <v>2</v>
      </c>
      <c r="G435" s="46">
        <f t="shared" si="121"/>
        <v>1</v>
      </c>
      <c r="H435" s="46">
        <f t="shared" si="122"/>
        <v>13</v>
      </c>
      <c r="I435" s="46">
        <f t="shared" si="123"/>
        <v>4</v>
      </c>
      <c r="J435" s="42">
        <f t="shared" si="124"/>
        <v>1</v>
      </c>
      <c r="K435" s="42">
        <f t="shared" si="125"/>
        <v>1</v>
      </c>
      <c r="L435" s="42">
        <f t="shared" si="130"/>
        <v>1</v>
      </c>
      <c r="M435" s="42">
        <f t="shared" si="126"/>
        <v>1</v>
      </c>
      <c r="N435" s="42">
        <f t="shared" si="127"/>
        <v>1</v>
      </c>
      <c r="O435" s="42">
        <f t="shared" si="128"/>
        <v>1</v>
      </c>
      <c r="P435" s="42">
        <f t="shared" si="129"/>
        <v>1</v>
      </c>
      <c r="Q435" s="42">
        <v>0</v>
      </c>
      <c r="R435" s="42">
        <v>0</v>
      </c>
      <c r="S435" s="46">
        <v>0</v>
      </c>
      <c r="T435" s="46">
        <v>0</v>
      </c>
      <c r="U435" s="68" t="s">
        <v>295</v>
      </c>
      <c r="V435" s="68">
        <v>0</v>
      </c>
      <c r="W435" s="46" t="s">
        <v>1219</v>
      </c>
      <c r="AT435" s="42"/>
    </row>
    <row r="436" hidden="1" spans="1:46">
      <c r="A436" s="69" t="str">
        <f t="shared" si="116"/>
        <v>1360</v>
      </c>
      <c r="B436" s="50" t="str">
        <f t="shared" si="115"/>
        <v>track_1360</v>
      </c>
      <c r="C436" s="46">
        <f t="shared" si="117"/>
        <v>28</v>
      </c>
      <c r="D436" s="46">
        <f t="shared" si="118"/>
        <v>0</v>
      </c>
      <c r="E436" s="46">
        <f t="shared" si="119"/>
        <v>3</v>
      </c>
      <c r="F436" s="46">
        <f t="shared" si="120"/>
        <v>4</v>
      </c>
      <c r="G436" s="46">
        <f t="shared" si="121"/>
        <v>1</v>
      </c>
      <c r="H436" s="46">
        <f t="shared" si="122"/>
        <v>14</v>
      </c>
      <c r="I436" s="46">
        <f t="shared" si="123"/>
        <v>4</v>
      </c>
      <c r="J436" s="42">
        <f t="shared" si="124"/>
        <v>1</v>
      </c>
      <c r="K436" s="42">
        <f t="shared" si="125"/>
        <v>1</v>
      </c>
      <c r="L436" s="42">
        <f t="shared" si="130"/>
        <v>1</v>
      </c>
      <c r="M436" s="42">
        <f t="shared" si="126"/>
        <v>1</v>
      </c>
      <c r="N436" s="42">
        <f t="shared" si="127"/>
        <v>1</v>
      </c>
      <c r="O436" s="42">
        <f t="shared" si="128"/>
        <v>1</v>
      </c>
      <c r="P436" s="42">
        <f t="shared" si="129"/>
        <v>1</v>
      </c>
      <c r="Q436" s="42">
        <v>0</v>
      </c>
      <c r="R436" s="42">
        <v>0</v>
      </c>
      <c r="S436" s="46">
        <v>0</v>
      </c>
      <c r="T436" s="46">
        <v>0</v>
      </c>
      <c r="U436" s="68" t="s">
        <v>295</v>
      </c>
      <c r="V436" s="68">
        <v>0</v>
      </c>
      <c r="W436" s="46" t="s">
        <v>1220</v>
      </c>
      <c r="AT436" s="42"/>
    </row>
    <row r="437" hidden="1" spans="1:46">
      <c r="A437" s="69" t="str">
        <f t="shared" si="116"/>
        <v>1361</v>
      </c>
      <c r="B437" s="50" t="str">
        <f t="shared" si="115"/>
        <v>track_1361</v>
      </c>
      <c r="C437" s="46">
        <f t="shared" si="117"/>
        <v>28</v>
      </c>
      <c r="D437" s="46">
        <f t="shared" si="118"/>
        <v>0</v>
      </c>
      <c r="E437" s="46">
        <f t="shared" si="119"/>
        <v>2</v>
      </c>
      <c r="F437" s="46">
        <f t="shared" si="120"/>
        <v>4</v>
      </c>
      <c r="G437" s="46">
        <f t="shared" si="121"/>
        <v>1</v>
      </c>
      <c r="H437" s="46">
        <f t="shared" si="122"/>
        <v>15</v>
      </c>
      <c r="I437" s="46">
        <f t="shared" si="123"/>
        <v>4</v>
      </c>
      <c r="J437" s="42">
        <f t="shared" si="124"/>
        <v>1</v>
      </c>
      <c r="K437" s="42">
        <f t="shared" si="125"/>
        <v>1</v>
      </c>
      <c r="L437" s="42">
        <f t="shared" si="130"/>
        <v>1</v>
      </c>
      <c r="M437" s="42">
        <f t="shared" si="126"/>
        <v>1</v>
      </c>
      <c r="N437" s="42">
        <f t="shared" si="127"/>
        <v>1</v>
      </c>
      <c r="O437" s="42">
        <f t="shared" si="128"/>
        <v>1</v>
      </c>
      <c r="P437" s="42">
        <f t="shared" si="129"/>
        <v>1</v>
      </c>
      <c r="Q437" s="42">
        <v>0</v>
      </c>
      <c r="R437" s="42">
        <v>0</v>
      </c>
      <c r="S437" s="46">
        <v>0</v>
      </c>
      <c r="T437" s="46">
        <v>0</v>
      </c>
      <c r="U437" s="68" t="s">
        <v>295</v>
      </c>
      <c r="V437" s="68">
        <v>0</v>
      </c>
      <c r="W437" s="46" t="s">
        <v>1221</v>
      </c>
      <c r="AT437" s="42"/>
    </row>
    <row r="438" hidden="1" spans="1:46">
      <c r="A438" s="69" t="str">
        <f t="shared" si="116"/>
        <v>1362</v>
      </c>
      <c r="B438" s="50" t="str">
        <f t="shared" si="115"/>
        <v>track_1362</v>
      </c>
      <c r="C438" s="46">
        <f t="shared" si="117"/>
        <v>28</v>
      </c>
      <c r="D438" s="46">
        <f t="shared" si="118"/>
        <v>0</v>
      </c>
      <c r="E438" s="46">
        <f t="shared" si="119"/>
        <v>2</v>
      </c>
      <c r="F438" s="46">
        <f t="shared" si="120"/>
        <v>2</v>
      </c>
      <c r="G438" s="46">
        <f t="shared" si="121"/>
        <v>1</v>
      </c>
      <c r="H438" s="46">
        <f t="shared" si="122"/>
        <v>16</v>
      </c>
      <c r="I438" s="46">
        <f t="shared" si="123"/>
        <v>4</v>
      </c>
      <c r="J438" s="42">
        <f t="shared" si="124"/>
        <v>1</v>
      </c>
      <c r="K438" s="42">
        <f t="shared" si="125"/>
        <v>1</v>
      </c>
      <c r="L438" s="42">
        <f t="shared" si="130"/>
        <v>1</v>
      </c>
      <c r="M438" s="42">
        <f t="shared" si="126"/>
        <v>1</v>
      </c>
      <c r="N438" s="42">
        <f t="shared" si="127"/>
        <v>1</v>
      </c>
      <c r="O438" s="42">
        <f t="shared" si="128"/>
        <v>1</v>
      </c>
      <c r="P438" s="42">
        <f t="shared" si="129"/>
        <v>1</v>
      </c>
      <c r="Q438" s="42">
        <v>0</v>
      </c>
      <c r="R438" s="42">
        <v>0</v>
      </c>
      <c r="S438" s="46">
        <v>0</v>
      </c>
      <c r="T438" s="46">
        <v>0</v>
      </c>
      <c r="U438" s="68" t="s">
        <v>295</v>
      </c>
      <c r="V438" s="68">
        <v>0</v>
      </c>
      <c r="W438" s="46" t="s">
        <v>1222</v>
      </c>
      <c r="AT438" s="42"/>
    </row>
    <row r="439" hidden="1" spans="1:46">
      <c r="A439" s="69" t="str">
        <f t="shared" si="116"/>
        <v>1363</v>
      </c>
      <c r="B439" s="50" t="str">
        <f t="shared" si="115"/>
        <v>track_1363</v>
      </c>
      <c r="C439" s="46">
        <f t="shared" si="117"/>
        <v>28</v>
      </c>
      <c r="D439" s="46">
        <f t="shared" si="118"/>
        <v>0</v>
      </c>
      <c r="E439" s="46">
        <f t="shared" si="119"/>
        <v>1</v>
      </c>
      <c r="F439" s="46">
        <f t="shared" si="120"/>
        <v>4</v>
      </c>
      <c r="G439" s="46">
        <f t="shared" si="121"/>
        <v>1</v>
      </c>
      <c r="H439" s="46">
        <f t="shared" si="122"/>
        <v>17</v>
      </c>
      <c r="I439" s="46">
        <f t="shared" si="123"/>
        <v>4</v>
      </c>
      <c r="J439" s="42">
        <f t="shared" si="124"/>
        <v>1</v>
      </c>
      <c r="K439" s="42">
        <f t="shared" si="125"/>
        <v>1</v>
      </c>
      <c r="L439" s="42">
        <f t="shared" si="130"/>
        <v>1</v>
      </c>
      <c r="M439" s="42">
        <f t="shared" si="126"/>
        <v>1</v>
      </c>
      <c r="N439" s="42">
        <f t="shared" si="127"/>
        <v>1</v>
      </c>
      <c r="O439" s="42">
        <f t="shared" si="128"/>
        <v>1</v>
      </c>
      <c r="P439" s="42">
        <f t="shared" si="129"/>
        <v>1</v>
      </c>
      <c r="Q439" s="42">
        <v>0</v>
      </c>
      <c r="R439" s="42">
        <v>0</v>
      </c>
      <c r="S439" s="46">
        <v>0</v>
      </c>
      <c r="T439" s="46">
        <v>0</v>
      </c>
      <c r="U439" s="68" t="s">
        <v>295</v>
      </c>
      <c r="V439" s="68">
        <v>0</v>
      </c>
      <c r="W439" s="46" t="s">
        <v>1223</v>
      </c>
      <c r="AT439" s="42"/>
    </row>
    <row r="440" hidden="1" spans="1:46">
      <c r="A440" s="69" t="str">
        <f t="shared" si="116"/>
        <v>1364</v>
      </c>
      <c r="B440" s="50" t="str">
        <f t="shared" si="115"/>
        <v>track_1364</v>
      </c>
      <c r="C440" s="46">
        <f t="shared" si="117"/>
        <v>28</v>
      </c>
      <c r="D440" s="46">
        <f t="shared" si="118"/>
        <v>0</v>
      </c>
      <c r="E440" s="46">
        <f t="shared" si="119"/>
        <v>2</v>
      </c>
      <c r="F440" s="46">
        <f t="shared" si="120"/>
        <v>3</v>
      </c>
      <c r="G440" s="46">
        <f t="shared" si="121"/>
        <v>1</v>
      </c>
      <c r="H440" s="46">
        <f t="shared" si="122"/>
        <v>18</v>
      </c>
      <c r="I440" s="46">
        <f t="shared" si="123"/>
        <v>4</v>
      </c>
      <c r="J440" s="42">
        <f t="shared" si="124"/>
        <v>1</v>
      </c>
      <c r="K440" s="42">
        <f t="shared" si="125"/>
        <v>1</v>
      </c>
      <c r="L440" s="42">
        <f t="shared" si="130"/>
        <v>1</v>
      </c>
      <c r="M440" s="42">
        <f t="shared" si="126"/>
        <v>1</v>
      </c>
      <c r="N440" s="42">
        <f t="shared" si="127"/>
        <v>1</v>
      </c>
      <c r="O440" s="42">
        <f t="shared" si="128"/>
        <v>1</v>
      </c>
      <c r="P440" s="42">
        <f t="shared" si="129"/>
        <v>1</v>
      </c>
      <c r="Q440" s="42">
        <v>0</v>
      </c>
      <c r="R440" s="42">
        <v>0</v>
      </c>
      <c r="S440" s="46">
        <v>0</v>
      </c>
      <c r="T440" s="46">
        <v>0</v>
      </c>
      <c r="U440" s="68" t="s">
        <v>295</v>
      </c>
      <c r="V440" s="68">
        <v>0</v>
      </c>
      <c r="W440" s="46" t="s">
        <v>1224</v>
      </c>
      <c r="AT440" s="42"/>
    </row>
    <row r="441" hidden="1" spans="1:46">
      <c r="A441" s="69" t="str">
        <f t="shared" si="116"/>
        <v>1365</v>
      </c>
      <c r="B441" s="50" t="str">
        <f t="shared" si="115"/>
        <v>track_1365</v>
      </c>
      <c r="C441" s="46">
        <f t="shared" si="117"/>
        <v>31</v>
      </c>
      <c r="D441" s="46">
        <f t="shared" si="118"/>
        <v>0</v>
      </c>
      <c r="E441" s="46">
        <f t="shared" si="119"/>
        <v>4</v>
      </c>
      <c r="F441" s="46">
        <f t="shared" si="120"/>
        <v>2</v>
      </c>
      <c r="G441" s="46">
        <f t="shared" si="121"/>
        <v>1</v>
      </c>
      <c r="H441" s="46">
        <f t="shared" si="122"/>
        <v>9</v>
      </c>
      <c r="I441" s="46">
        <f t="shared" si="123"/>
        <v>4</v>
      </c>
      <c r="J441" s="42">
        <f t="shared" si="124"/>
        <v>0</v>
      </c>
      <c r="K441" s="42">
        <f t="shared" si="125"/>
        <v>1</v>
      </c>
      <c r="L441" s="42">
        <f t="shared" si="130"/>
        <v>1</v>
      </c>
      <c r="M441" s="42">
        <f t="shared" si="126"/>
        <v>1</v>
      </c>
      <c r="N441" s="42">
        <f t="shared" si="127"/>
        <v>0</v>
      </c>
      <c r="O441" s="42">
        <f t="shared" si="128"/>
        <v>1</v>
      </c>
      <c r="P441" s="42">
        <f t="shared" si="129"/>
        <v>1</v>
      </c>
      <c r="Q441" s="42" t="s">
        <v>845</v>
      </c>
      <c r="R441" s="42">
        <v>0</v>
      </c>
      <c r="S441" s="46">
        <v>0</v>
      </c>
      <c r="T441" s="46">
        <v>0</v>
      </c>
      <c r="U441" s="68" t="s">
        <v>295</v>
      </c>
      <c r="V441" s="68">
        <v>0</v>
      </c>
      <c r="W441" s="46" t="s">
        <v>1225</v>
      </c>
      <c r="AT441" s="42"/>
    </row>
    <row r="442" hidden="1" spans="1:46">
      <c r="A442" s="69" t="str">
        <f t="shared" si="116"/>
        <v>1366</v>
      </c>
      <c r="B442" s="50" t="str">
        <f t="shared" si="115"/>
        <v>track_1366</v>
      </c>
      <c r="C442" s="46">
        <f t="shared" si="117"/>
        <v>31</v>
      </c>
      <c r="D442" s="46">
        <f t="shared" si="118"/>
        <v>0</v>
      </c>
      <c r="E442" s="46">
        <f t="shared" si="119"/>
        <v>2</v>
      </c>
      <c r="F442" s="46">
        <f t="shared" si="120"/>
        <v>4</v>
      </c>
      <c r="G442" s="46">
        <f t="shared" si="121"/>
        <v>1</v>
      </c>
      <c r="H442" s="46">
        <f t="shared" si="122"/>
        <v>10</v>
      </c>
      <c r="I442" s="46">
        <f t="shared" si="123"/>
        <v>4</v>
      </c>
      <c r="J442" s="42">
        <f t="shared" si="124"/>
        <v>0</v>
      </c>
      <c r="K442" s="42">
        <f t="shared" si="125"/>
        <v>1</v>
      </c>
      <c r="L442" s="42">
        <f t="shared" si="130"/>
        <v>1</v>
      </c>
      <c r="M442" s="42">
        <f t="shared" si="126"/>
        <v>1</v>
      </c>
      <c r="N442" s="42">
        <f t="shared" si="127"/>
        <v>0</v>
      </c>
      <c r="O442" s="42">
        <f t="shared" si="128"/>
        <v>1</v>
      </c>
      <c r="P442" s="42">
        <f t="shared" si="129"/>
        <v>1</v>
      </c>
      <c r="Q442" s="42" t="s">
        <v>845</v>
      </c>
      <c r="R442" s="42">
        <v>0</v>
      </c>
      <c r="S442" s="46">
        <v>0</v>
      </c>
      <c r="T442" s="46">
        <v>0</v>
      </c>
      <c r="U442" s="68" t="s">
        <v>295</v>
      </c>
      <c r="V442" s="68">
        <v>0</v>
      </c>
      <c r="W442" s="46" t="s">
        <v>1226</v>
      </c>
      <c r="AT442" s="42"/>
    </row>
    <row r="443" hidden="1" spans="1:46">
      <c r="A443" s="69" t="str">
        <f t="shared" si="116"/>
        <v>1367</v>
      </c>
      <c r="B443" s="50" t="str">
        <f t="shared" si="115"/>
        <v>track_1367</v>
      </c>
      <c r="C443" s="46">
        <f t="shared" si="117"/>
        <v>31</v>
      </c>
      <c r="D443" s="46">
        <f t="shared" si="118"/>
        <v>0</v>
      </c>
      <c r="E443" s="46">
        <f t="shared" si="119"/>
        <v>4</v>
      </c>
      <c r="F443" s="46">
        <f t="shared" si="120"/>
        <v>2</v>
      </c>
      <c r="G443" s="46">
        <f t="shared" si="121"/>
        <v>1</v>
      </c>
      <c r="H443" s="46">
        <f t="shared" si="122"/>
        <v>11</v>
      </c>
      <c r="I443" s="46">
        <f t="shared" si="123"/>
        <v>4</v>
      </c>
      <c r="J443" s="42">
        <f t="shared" si="124"/>
        <v>0</v>
      </c>
      <c r="K443" s="42">
        <f t="shared" si="125"/>
        <v>1</v>
      </c>
      <c r="L443" s="42">
        <f t="shared" si="130"/>
        <v>1</v>
      </c>
      <c r="M443" s="42">
        <f t="shared" si="126"/>
        <v>1</v>
      </c>
      <c r="N443" s="42">
        <f t="shared" si="127"/>
        <v>0</v>
      </c>
      <c r="O443" s="42">
        <f t="shared" si="128"/>
        <v>1</v>
      </c>
      <c r="P443" s="42">
        <f t="shared" si="129"/>
        <v>1</v>
      </c>
      <c r="Q443" s="42" t="s">
        <v>845</v>
      </c>
      <c r="R443" s="42">
        <v>0</v>
      </c>
      <c r="S443" s="46">
        <v>0</v>
      </c>
      <c r="T443" s="46">
        <v>0</v>
      </c>
      <c r="U443" s="68" t="s">
        <v>295</v>
      </c>
      <c r="V443" s="68">
        <v>0</v>
      </c>
      <c r="W443" s="46" t="s">
        <v>1227</v>
      </c>
      <c r="AT443" s="42"/>
    </row>
    <row r="444" hidden="1" spans="1:46">
      <c r="A444" s="69" t="str">
        <f t="shared" si="116"/>
        <v>1368</v>
      </c>
      <c r="B444" s="50" t="str">
        <f t="shared" si="115"/>
        <v>track_1368</v>
      </c>
      <c r="C444" s="46">
        <f t="shared" si="117"/>
        <v>31</v>
      </c>
      <c r="D444" s="46">
        <f t="shared" si="118"/>
        <v>0</v>
      </c>
      <c r="E444" s="46">
        <f t="shared" si="119"/>
        <v>2</v>
      </c>
      <c r="F444" s="46">
        <f t="shared" si="120"/>
        <v>4</v>
      </c>
      <c r="G444" s="46">
        <f t="shared" si="121"/>
        <v>1</v>
      </c>
      <c r="H444" s="46">
        <f t="shared" si="122"/>
        <v>12</v>
      </c>
      <c r="I444" s="46">
        <f t="shared" si="123"/>
        <v>4</v>
      </c>
      <c r="J444" s="42">
        <f t="shared" si="124"/>
        <v>0</v>
      </c>
      <c r="K444" s="42">
        <f t="shared" si="125"/>
        <v>1</v>
      </c>
      <c r="L444" s="42">
        <f t="shared" si="130"/>
        <v>1</v>
      </c>
      <c r="M444" s="42">
        <f t="shared" si="126"/>
        <v>1</v>
      </c>
      <c r="N444" s="42">
        <f t="shared" si="127"/>
        <v>0</v>
      </c>
      <c r="O444" s="42">
        <f t="shared" si="128"/>
        <v>1</v>
      </c>
      <c r="P444" s="42">
        <f t="shared" si="129"/>
        <v>1</v>
      </c>
      <c r="Q444" s="42" t="s">
        <v>845</v>
      </c>
      <c r="R444" s="42">
        <v>0</v>
      </c>
      <c r="S444" s="46">
        <v>0</v>
      </c>
      <c r="T444" s="46">
        <v>0</v>
      </c>
      <c r="U444" s="68" t="s">
        <v>295</v>
      </c>
      <c r="V444" s="68">
        <v>0</v>
      </c>
      <c r="W444" s="46" t="s">
        <v>1228</v>
      </c>
      <c r="AT444" s="42"/>
    </row>
    <row r="445" hidden="1" spans="1:46">
      <c r="A445" s="69" t="str">
        <f t="shared" si="116"/>
        <v>1369</v>
      </c>
      <c r="B445" s="50" t="str">
        <f t="shared" si="115"/>
        <v>track_1369</v>
      </c>
      <c r="C445" s="46">
        <f t="shared" si="117"/>
        <v>31</v>
      </c>
      <c r="D445" s="46">
        <f t="shared" si="118"/>
        <v>0</v>
      </c>
      <c r="E445" s="46">
        <f t="shared" si="119"/>
        <v>1</v>
      </c>
      <c r="F445" s="46">
        <f t="shared" si="120"/>
        <v>3</v>
      </c>
      <c r="G445" s="46">
        <f t="shared" si="121"/>
        <v>1</v>
      </c>
      <c r="H445" s="46">
        <f t="shared" si="122"/>
        <v>13</v>
      </c>
      <c r="I445" s="46">
        <f t="shared" si="123"/>
        <v>4</v>
      </c>
      <c r="J445" s="42">
        <f t="shared" si="124"/>
        <v>0</v>
      </c>
      <c r="K445" s="42">
        <f t="shared" si="125"/>
        <v>1</v>
      </c>
      <c r="L445" s="42">
        <f t="shared" si="130"/>
        <v>1</v>
      </c>
      <c r="M445" s="42">
        <f t="shared" si="126"/>
        <v>1</v>
      </c>
      <c r="N445" s="42">
        <f t="shared" si="127"/>
        <v>0</v>
      </c>
      <c r="O445" s="42">
        <f t="shared" si="128"/>
        <v>1</v>
      </c>
      <c r="P445" s="42">
        <f t="shared" si="129"/>
        <v>1</v>
      </c>
      <c r="Q445" s="42" t="s">
        <v>845</v>
      </c>
      <c r="R445" s="42">
        <v>0</v>
      </c>
      <c r="S445" s="46">
        <v>0</v>
      </c>
      <c r="T445" s="46">
        <v>0</v>
      </c>
      <c r="U445" s="68" t="s">
        <v>295</v>
      </c>
      <c r="V445" s="68">
        <v>0</v>
      </c>
      <c r="W445" s="46" t="s">
        <v>1229</v>
      </c>
      <c r="AT445" s="42"/>
    </row>
    <row r="446" hidden="1" spans="1:46">
      <c r="A446" s="69" t="str">
        <f t="shared" si="116"/>
        <v>1370</v>
      </c>
      <c r="B446" s="50" t="str">
        <f t="shared" si="115"/>
        <v>track_1370</v>
      </c>
      <c r="C446" s="46">
        <f t="shared" si="117"/>
        <v>31</v>
      </c>
      <c r="D446" s="46">
        <f t="shared" si="118"/>
        <v>0</v>
      </c>
      <c r="E446" s="46">
        <f t="shared" si="119"/>
        <v>2</v>
      </c>
      <c r="F446" s="46">
        <f t="shared" si="120"/>
        <v>4</v>
      </c>
      <c r="G446" s="46">
        <f t="shared" si="121"/>
        <v>1</v>
      </c>
      <c r="H446" s="46">
        <f t="shared" si="122"/>
        <v>14</v>
      </c>
      <c r="I446" s="46">
        <f t="shared" si="123"/>
        <v>4</v>
      </c>
      <c r="J446" s="42">
        <f t="shared" si="124"/>
        <v>0</v>
      </c>
      <c r="K446" s="42">
        <f t="shared" si="125"/>
        <v>1</v>
      </c>
      <c r="L446" s="42">
        <f t="shared" si="130"/>
        <v>1</v>
      </c>
      <c r="M446" s="42">
        <f t="shared" si="126"/>
        <v>1</v>
      </c>
      <c r="N446" s="42">
        <f t="shared" si="127"/>
        <v>0</v>
      </c>
      <c r="O446" s="42">
        <f t="shared" si="128"/>
        <v>1</v>
      </c>
      <c r="P446" s="42">
        <f t="shared" si="129"/>
        <v>1</v>
      </c>
      <c r="Q446" s="42" t="s">
        <v>845</v>
      </c>
      <c r="R446" s="42">
        <v>0</v>
      </c>
      <c r="S446" s="46">
        <v>0</v>
      </c>
      <c r="T446" s="46">
        <v>0</v>
      </c>
      <c r="U446" s="68" t="s">
        <v>295</v>
      </c>
      <c r="V446" s="68">
        <v>0</v>
      </c>
      <c r="W446" s="46" t="s">
        <v>1230</v>
      </c>
      <c r="AT446" s="42"/>
    </row>
    <row r="447" hidden="1" spans="1:46">
      <c r="A447" s="69" t="str">
        <f t="shared" si="116"/>
        <v>1371</v>
      </c>
      <c r="B447" s="50" t="str">
        <f t="shared" si="115"/>
        <v>track_1371</v>
      </c>
      <c r="C447" s="46">
        <f t="shared" si="117"/>
        <v>31</v>
      </c>
      <c r="D447" s="46">
        <f t="shared" si="118"/>
        <v>0</v>
      </c>
      <c r="E447" s="46">
        <f t="shared" si="119"/>
        <v>2</v>
      </c>
      <c r="F447" s="46">
        <f t="shared" si="120"/>
        <v>3</v>
      </c>
      <c r="G447" s="46">
        <f t="shared" si="121"/>
        <v>1</v>
      </c>
      <c r="H447" s="46">
        <f t="shared" si="122"/>
        <v>15</v>
      </c>
      <c r="I447" s="46">
        <f t="shared" si="123"/>
        <v>4</v>
      </c>
      <c r="J447" s="42">
        <f t="shared" si="124"/>
        <v>0</v>
      </c>
      <c r="K447" s="42">
        <f t="shared" si="125"/>
        <v>1</v>
      </c>
      <c r="L447" s="42">
        <f t="shared" si="130"/>
        <v>1</v>
      </c>
      <c r="M447" s="42">
        <f t="shared" si="126"/>
        <v>1</v>
      </c>
      <c r="N447" s="42">
        <f t="shared" si="127"/>
        <v>0</v>
      </c>
      <c r="O447" s="42">
        <f t="shared" si="128"/>
        <v>1</v>
      </c>
      <c r="P447" s="42">
        <f t="shared" si="129"/>
        <v>1</v>
      </c>
      <c r="Q447" s="42" t="s">
        <v>845</v>
      </c>
      <c r="R447" s="42">
        <v>0</v>
      </c>
      <c r="S447" s="46">
        <v>0</v>
      </c>
      <c r="T447" s="46">
        <v>0</v>
      </c>
      <c r="U447" s="68" t="s">
        <v>295</v>
      </c>
      <c r="V447" s="68">
        <v>0</v>
      </c>
      <c r="W447" s="46" t="s">
        <v>1231</v>
      </c>
      <c r="AT447" s="42"/>
    </row>
    <row r="448" hidden="1" spans="1:46">
      <c r="A448" s="69" t="str">
        <f t="shared" si="116"/>
        <v>1372</v>
      </c>
      <c r="B448" s="50" t="str">
        <f t="shared" si="115"/>
        <v>track_1372</v>
      </c>
      <c r="C448" s="46">
        <f t="shared" si="117"/>
        <v>31</v>
      </c>
      <c r="D448" s="46">
        <f t="shared" si="118"/>
        <v>0</v>
      </c>
      <c r="E448" s="46">
        <f t="shared" si="119"/>
        <v>4</v>
      </c>
      <c r="F448" s="46">
        <f t="shared" si="120"/>
        <v>2</v>
      </c>
      <c r="G448" s="46">
        <f t="shared" si="121"/>
        <v>1</v>
      </c>
      <c r="H448" s="46">
        <f t="shared" si="122"/>
        <v>16</v>
      </c>
      <c r="I448" s="46">
        <f t="shared" si="123"/>
        <v>4</v>
      </c>
      <c r="J448" s="42">
        <f t="shared" si="124"/>
        <v>0</v>
      </c>
      <c r="K448" s="42">
        <f t="shared" si="125"/>
        <v>1</v>
      </c>
      <c r="L448" s="42">
        <f t="shared" si="130"/>
        <v>1</v>
      </c>
      <c r="M448" s="42">
        <f t="shared" si="126"/>
        <v>1</v>
      </c>
      <c r="N448" s="42">
        <f t="shared" si="127"/>
        <v>0</v>
      </c>
      <c r="O448" s="42">
        <f t="shared" si="128"/>
        <v>1</v>
      </c>
      <c r="P448" s="42">
        <f t="shared" si="129"/>
        <v>1</v>
      </c>
      <c r="Q448" s="42" t="s">
        <v>845</v>
      </c>
      <c r="R448" s="42">
        <v>0</v>
      </c>
      <c r="S448" s="46">
        <v>0</v>
      </c>
      <c r="T448" s="46">
        <v>0</v>
      </c>
      <c r="U448" s="68" t="s">
        <v>295</v>
      </c>
      <c r="V448" s="68">
        <v>0</v>
      </c>
      <c r="W448" s="46" t="s">
        <v>1232</v>
      </c>
      <c r="AT448" s="42"/>
    </row>
    <row r="449" hidden="1" spans="1:46">
      <c r="A449" s="69" t="str">
        <f t="shared" si="116"/>
        <v>1373</v>
      </c>
      <c r="B449" s="50" t="str">
        <f t="shared" si="115"/>
        <v>track_1373</v>
      </c>
      <c r="C449" s="46">
        <f t="shared" si="117"/>
        <v>31</v>
      </c>
      <c r="D449" s="46">
        <f t="shared" si="118"/>
        <v>0</v>
      </c>
      <c r="E449" s="46">
        <f t="shared" si="119"/>
        <v>2</v>
      </c>
      <c r="F449" s="46">
        <f t="shared" si="120"/>
        <v>4</v>
      </c>
      <c r="G449" s="46">
        <f t="shared" si="121"/>
        <v>1</v>
      </c>
      <c r="H449" s="46">
        <f t="shared" si="122"/>
        <v>17</v>
      </c>
      <c r="I449" s="46">
        <f t="shared" si="123"/>
        <v>4</v>
      </c>
      <c r="J449" s="42">
        <f t="shared" si="124"/>
        <v>0</v>
      </c>
      <c r="K449" s="42">
        <f t="shared" si="125"/>
        <v>1</v>
      </c>
      <c r="L449" s="42">
        <f t="shared" si="130"/>
        <v>1</v>
      </c>
      <c r="M449" s="42">
        <f t="shared" si="126"/>
        <v>1</v>
      </c>
      <c r="N449" s="42">
        <f t="shared" si="127"/>
        <v>0</v>
      </c>
      <c r="O449" s="42">
        <f t="shared" si="128"/>
        <v>1</v>
      </c>
      <c r="P449" s="42">
        <f t="shared" si="129"/>
        <v>1</v>
      </c>
      <c r="Q449" s="42" t="s">
        <v>845</v>
      </c>
      <c r="R449" s="42">
        <v>0</v>
      </c>
      <c r="S449" s="46">
        <v>0</v>
      </c>
      <c r="T449" s="46">
        <v>0</v>
      </c>
      <c r="U449" s="68" t="s">
        <v>295</v>
      </c>
      <c r="V449" s="68">
        <v>0</v>
      </c>
      <c r="W449" s="46" t="s">
        <v>1233</v>
      </c>
      <c r="AT449" s="42"/>
    </row>
    <row r="450" hidden="1" spans="1:46">
      <c r="A450" s="69" t="str">
        <f t="shared" si="116"/>
        <v>1374</v>
      </c>
      <c r="B450" s="50" t="str">
        <f t="shared" si="115"/>
        <v>track_1374</v>
      </c>
      <c r="C450" s="46">
        <f t="shared" si="117"/>
        <v>31</v>
      </c>
      <c r="D450" s="46">
        <f t="shared" si="118"/>
        <v>0</v>
      </c>
      <c r="E450" s="46">
        <f t="shared" si="119"/>
        <v>1</v>
      </c>
      <c r="F450" s="46">
        <f t="shared" si="120"/>
        <v>1</v>
      </c>
      <c r="G450" s="46">
        <f t="shared" si="121"/>
        <v>1</v>
      </c>
      <c r="H450" s="46">
        <f t="shared" si="122"/>
        <v>18</v>
      </c>
      <c r="I450" s="46">
        <f t="shared" si="123"/>
        <v>4</v>
      </c>
      <c r="J450" s="42">
        <f t="shared" si="124"/>
        <v>0</v>
      </c>
      <c r="K450" s="42">
        <f t="shared" si="125"/>
        <v>1</v>
      </c>
      <c r="L450" s="42">
        <f t="shared" si="130"/>
        <v>1</v>
      </c>
      <c r="M450" s="42">
        <f t="shared" si="126"/>
        <v>1</v>
      </c>
      <c r="N450" s="42">
        <f t="shared" si="127"/>
        <v>0</v>
      </c>
      <c r="O450" s="42">
        <f t="shared" si="128"/>
        <v>1</v>
      </c>
      <c r="P450" s="42">
        <f t="shared" si="129"/>
        <v>1</v>
      </c>
      <c r="Q450" s="42" t="s">
        <v>845</v>
      </c>
      <c r="R450" s="42">
        <v>0</v>
      </c>
      <c r="S450" s="46">
        <v>0</v>
      </c>
      <c r="T450" s="46">
        <v>0</v>
      </c>
      <c r="U450" s="68" t="s">
        <v>295</v>
      </c>
      <c r="V450" s="68">
        <v>0</v>
      </c>
      <c r="W450" s="46" t="s">
        <v>1234</v>
      </c>
      <c r="AT450" s="42"/>
    </row>
    <row r="451" hidden="1" spans="1:46">
      <c r="A451" s="69" t="str">
        <f t="shared" si="116"/>
        <v>1375</v>
      </c>
      <c r="B451" s="50" t="str">
        <f t="shared" si="115"/>
        <v>track_1375</v>
      </c>
      <c r="C451" s="46">
        <f t="shared" si="117"/>
        <v>33</v>
      </c>
      <c r="D451" s="46">
        <f t="shared" si="118"/>
        <v>0</v>
      </c>
      <c r="E451" s="46">
        <f t="shared" si="119"/>
        <v>4</v>
      </c>
      <c r="F451" s="46">
        <f t="shared" si="120"/>
        <v>2</v>
      </c>
      <c r="G451" s="46">
        <f t="shared" si="121"/>
        <v>1</v>
      </c>
      <c r="H451" s="46">
        <f t="shared" si="122"/>
        <v>9</v>
      </c>
      <c r="I451" s="46">
        <f t="shared" si="123"/>
        <v>4</v>
      </c>
      <c r="J451" s="42">
        <f t="shared" si="124"/>
        <v>0</v>
      </c>
      <c r="K451" s="42">
        <f t="shared" si="125"/>
        <v>1</v>
      </c>
      <c r="L451" s="42">
        <f t="shared" si="130"/>
        <v>1</v>
      </c>
      <c r="M451" s="42">
        <f t="shared" si="126"/>
        <v>1</v>
      </c>
      <c r="N451" s="42">
        <f t="shared" si="127"/>
        <v>0</v>
      </c>
      <c r="O451" s="42">
        <f t="shared" si="128"/>
        <v>1</v>
      </c>
      <c r="P451" s="42">
        <f t="shared" si="129"/>
        <v>1</v>
      </c>
      <c r="Q451" s="42" t="s">
        <v>845</v>
      </c>
      <c r="R451" s="42">
        <v>0</v>
      </c>
      <c r="S451" s="46">
        <v>0</v>
      </c>
      <c r="T451" s="46">
        <v>0</v>
      </c>
      <c r="U451" s="68" t="s">
        <v>295</v>
      </c>
      <c r="V451" s="68">
        <v>0</v>
      </c>
      <c r="W451" s="46" t="s">
        <v>1235</v>
      </c>
      <c r="AT451" s="42"/>
    </row>
    <row r="452" hidden="1" spans="1:46">
      <c r="A452" s="69" t="str">
        <f t="shared" si="116"/>
        <v>1376</v>
      </c>
      <c r="B452" s="50" t="str">
        <f t="shared" si="115"/>
        <v>track_1376</v>
      </c>
      <c r="C452" s="46">
        <f t="shared" si="117"/>
        <v>33</v>
      </c>
      <c r="D452" s="46">
        <f t="shared" si="118"/>
        <v>0</v>
      </c>
      <c r="E452" s="46">
        <f t="shared" si="119"/>
        <v>2</v>
      </c>
      <c r="F452" s="46">
        <f t="shared" si="120"/>
        <v>4</v>
      </c>
      <c r="G452" s="46">
        <f t="shared" si="121"/>
        <v>1</v>
      </c>
      <c r="H452" s="46">
        <f t="shared" si="122"/>
        <v>10</v>
      </c>
      <c r="I452" s="46">
        <f t="shared" si="123"/>
        <v>4</v>
      </c>
      <c r="J452" s="42">
        <f t="shared" si="124"/>
        <v>0</v>
      </c>
      <c r="K452" s="42">
        <f t="shared" si="125"/>
        <v>1</v>
      </c>
      <c r="L452" s="42">
        <f t="shared" si="130"/>
        <v>1</v>
      </c>
      <c r="M452" s="42">
        <f t="shared" si="126"/>
        <v>1</v>
      </c>
      <c r="N452" s="42">
        <f t="shared" si="127"/>
        <v>0</v>
      </c>
      <c r="O452" s="42">
        <f t="shared" si="128"/>
        <v>1</v>
      </c>
      <c r="P452" s="42">
        <f t="shared" si="129"/>
        <v>1</v>
      </c>
      <c r="Q452" s="42" t="s">
        <v>845</v>
      </c>
      <c r="R452" s="42">
        <v>0</v>
      </c>
      <c r="S452" s="46">
        <v>0</v>
      </c>
      <c r="T452" s="46">
        <v>0</v>
      </c>
      <c r="U452" s="68" t="s">
        <v>295</v>
      </c>
      <c r="V452" s="68">
        <v>0</v>
      </c>
      <c r="W452" s="46" t="s">
        <v>1236</v>
      </c>
      <c r="AT452" s="42"/>
    </row>
    <row r="453" hidden="1" spans="1:46">
      <c r="A453" s="69" t="str">
        <f t="shared" si="116"/>
        <v>1377</v>
      </c>
      <c r="B453" s="50" t="str">
        <f t="shared" ref="B453:B516" si="131">"track_"&amp;A453</f>
        <v>track_1377</v>
      </c>
      <c r="C453" s="46">
        <f t="shared" si="117"/>
        <v>33</v>
      </c>
      <c r="D453" s="46">
        <f t="shared" si="118"/>
        <v>0</v>
      </c>
      <c r="E453" s="46">
        <f t="shared" si="119"/>
        <v>1</v>
      </c>
      <c r="F453" s="46">
        <f t="shared" si="120"/>
        <v>2</v>
      </c>
      <c r="G453" s="46">
        <f t="shared" si="121"/>
        <v>1</v>
      </c>
      <c r="H453" s="46">
        <f t="shared" si="122"/>
        <v>11</v>
      </c>
      <c r="I453" s="46">
        <f t="shared" si="123"/>
        <v>4</v>
      </c>
      <c r="J453" s="42">
        <f t="shared" si="124"/>
        <v>0</v>
      </c>
      <c r="K453" s="42">
        <f t="shared" si="125"/>
        <v>1</v>
      </c>
      <c r="L453" s="42">
        <f t="shared" si="130"/>
        <v>1</v>
      </c>
      <c r="M453" s="42">
        <f t="shared" si="126"/>
        <v>1</v>
      </c>
      <c r="N453" s="42">
        <f t="shared" si="127"/>
        <v>0</v>
      </c>
      <c r="O453" s="42">
        <f t="shared" si="128"/>
        <v>1</v>
      </c>
      <c r="P453" s="42">
        <f t="shared" si="129"/>
        <v>1</v>
      </c>
      <c r="Q453" s="42" t="s">
        <v>845</v>
      </c>
      <c r="R453" s="42">
        <v>0</v>
      </c>
      <c r="S453" s="46">
        <v>0</v>
      </c>
      <c r="T453" s="46">
        <v>0</v>
      </c>
      <c r="U453" s="68" t="s">
        <v>295</v>
      </c>
      <c r="V453" s="68">
        <v>0</v>
      </c>
      <c r="W453" s="46" t="s">
        <v>1237</v>
      </c>
      <c r="AT453" s="42"/>
    </row>
    <row r="454" hidden="1" spans="1:46">
      <c r="A454" s="69" t="str">
        <f t="shared" si="116"/>
        <v>1378</v>
      </c>
      <c r="B454" s="50" t="str">
        <f t="shared" si="131"/>
        <v>track_1378</v>
      </c>
      <c r="C454" s="46">
        <f t="shared" si="117"/>
        <v>33</v>
      </c>
      <c r="D454" s="46">
        <f t="shared" si="118"/>
        <v>0</v>
      </c>
      <c r="E454" s="46">
        <f t="shared" si="119"/>
        <v>3</v>
      </c>
      <c r="F454" s="46">
        <f t="shared" si="120"/>
        <v>4</v>
      </c>
      <c r="G454" s="46">
        <f t="shared" si="121"/>
        <v>1</v>
      </c>
      <c r="H454" s="46">
        <f t="shared" si="122"/>
        <v>12</v>
      </c>
      <c r="I454" s="46">
        <f t="shared" si="123"/>
        <v>4</v>
      </c>
      <c r="J454" s="42">
        <f t="shared" si="124"/>
        <v>0</v>
      </c>
      <c r="K454" s="42">
        <f t="shared" si="125"/>
        <v>1</v>
      </c>
      <c r="L454" s="42">
        <f t="shared" si="130"/>
        <v>1</v>
      </c>
      <c r="M454" s="42">
        <f t="shared" si="126"/>
        <v>1</v>
      </c>
      <c r="N454" s="42">
        <f t="shared" si="127"/>
        <v>0</v>
      </c>
      <c r="O454" s="42">
        <f t="shared" si="128"/>
        <v>1</v>
      </c>
      <c r="P454" s="42">
        <f t="shared" si="129"/>
        <v>1</v>
      </c>
      <c r="Q454" s="42" t="s">
        <v>845</v>
      </c>
      <c r="R454" s="42">
        <v>0</v>
      </c>
      <c r="S454" s="46">
        <v>0</v>
      </c>
      <c r="T454" s="46">
        <v>0</v>
      </c>
      <c r="U454" s="68" t="s">
        <v>295</v>
      </c>
      <c r="V454" s="68">
        <v>0</v>
      </c>
      <c r="W454" s="46" t="s">
        <v>1238</v>
      </c>
      <c r="AT454" s="42"/>
    </row>
    <row r="455" hidden="1" spans="1:46">
      <c r="A455" s="69" t="str">
        <f t="shared" si="116"/>
        <v>1379</v>
      </c>
      <c r="B455" s="50" t="str">
        <f t="shared" si="131"/>
        <v>track_1379</v>
      </c>
      <c r="C455" s="46">
        <f t="shared" si="117"/>
        <v>33</v>
      </c>
      <c r="D455" s="46">
        <f t="shared" si="118"/>
        <v>0</v>
      </c>
      <c r="E455" s="46">
        <f t="shared" si="119"/>
        <v>4</v>
      </c>
      <c r="F455" s="46">
        <f t="shared" si="120"/>
        <v>2</v>
      </c>
      <c r="G455" s="46">
        <f t="shared" si="121"/>
        <v>1</v>
      </c>
      <c r="H455" s="46">
        <f t="shared" si="122"/>
        <v>13</v>
      </c>
      <c r="I455" s="46">
        <f t="shared" si="123"/>
        <v>4</v>
      </c>
      <c r="J455" s="42">
        <f t="shared" si="124"/>
        <v>0</v>
      </c>
      <c r="K455" s="42">
        <f t="shared" si="125"/>
        <v>1</v>
      </c>
      <c r="L455" s="42">
        <f t="shared" si="130"/>
        <v>1</v>
      </c>
      <c r="M455" s="42">
        <f t="shared" si="126"/>
        <v>1</v>
      </c>
      <c r="N455" s="42">
        <f t="shared" si="127"/>
        <v>0</v>
      </c>
      <c r="O455" s="42">
        <f t="shared" si="128"/>
        <v>1</v>
      </c>
      <c r="P455" s="42">
        <f t="shared" si="129"/>
        <v>1</v>
      </c>
      <c r="Q455" s="42" t="s">
        <v>845</v>
      </c>
      <c r="R455" s="42">
        <v>0</v>
      </c>
      <c r="S455" s="46">
        <v>0</v>
      </c>
      <c r="T455" s="46">
        <v>0</v>
      </c>
      <c r="U455" s="68" t="s">
        <v>295</v>
      </c>
      <c r="V455" s="68">
        <v>0</v>
      </c>
      <c r="W455" s="46" t="s">
        <v>1239</v>
      </c>
      <c r="AT455" s="42"/>
    </row>
    <row r="456" hidden="1" spans="1:46">
      <c r="A456" s="69" t="str">
        <f t="shared" si="116"/>
        <v>1380</v>
      </c>
      <c r="B456" s="50" t="str">
        <f t="shared" si="131"/>
        <v>track_1380</v>
      </c>
      <c r="C456" s="46">
        <f t="shared" si="117"/>
        <v>33</v>
      </c>
      <c r="D456" s="46">
        <f t="shared" si="118"/>
        <v>0</v>
      </c>
      <c r="E456" s="46">
        <f t="shared" si="119"/>
        <v>2</v>
      </c>
      <c r="F456" s="46">
        <f t="shared" si="120"/>
        <v>4</v>
      </c>
      <c r="G456" s="46">
        <f t="shared" si="121"/>
        <v>1</v>
      </c>
      <c r="H456" s="46">
        <f t="shared" si="122"/>
        <v>14</v>
      </c>
      <c r="I456" s="46">
        <f t="shared" si="123"/>
        <v>4</v>
      </c>
      <c r="J456" s="42">
        <f t="shared" si="124"/>
        <v>0</v>
      </c>
      <c r="K456" s="42">
        <f t="shared" si="125"/>
        <v>1</v>
      </c>
      <c r="L456" s="42">
        <f t="shared" si="130"/>
        <v>1</v>
      </c>
      <c r="M456" s="42">
        <f t="shared" si="126"/>
        <v>1</v>
      </c>
      <c r="N456" s="42">
        <f t="shared" si="127"/>
        <v>0</v>
      </c>
      <c r="O456" s="42">
        <f t="shared" si="128"/>
        <v>1</v>
      </c>
      <c r="P456" s="42">
        <f t="shared" si="129"/>
        <v>1</v>
      </c>
      <c r="Q456" s="42" t="s">
        <v>845</v>
      </c>
      <c r="R456" s="42">
        <v>0</v>
      </c>
      <c r="S456" s="46">
        <v>0</v>
      </c>
      <c r="T456" s="46">
        <v>0</v>
      </c>
      <c r="U456" s="68" t="s">
        <v>295</v>
      </c>
      <c r="V456" s="68">
        <v>0</v>
      </c>
      <c r="W456" s="46" t="s">
        <v>1240</v>
      </c>
      <c r="AT456" s="42"/>
    </row>
    <row r="457" hidden="1" spans="1:46">
      <c r="A457" s="69" t="str">
        <f t="shared" si="116"/>
        <v>1381</v>
      </c>
      <c r="B457" s="50" t="str">
        <f t="shared" si="131"/>
        <v>track_1381</v>
      </c>
      <c r="C457" s="46">
        <f t="shared" si="117"/>
        <v>33</v>
      </c>
      <c r="D457" s="46">
        <f t="shared" si="118"/>
        <v>0</v>
      </c>
      <c r="E457" s="46">
        <f t="shared" si="119"/>
        <v>2</v>
      </c>
      <c r="F457" s="46">
        <f t="shared" si="120"/>
        <v>4</v>
      </c>
      <c r="G457" s="46">
        <f t="shared" si="121"/>
        <v>1</v>
      </c>
      <c r="H457" s="46">
        <f t="shared" si="122"/>
        <v>15</v>
      </c>
      <c r="I457" s="46">
        <f t="shared" si="123"/>
        <v>4</v>
      </c>
      <c r="J457" s="42">
        <f t="shared" si="124"/>
        <v>0</v>
      </c>
      <c r="K457" s="42">
        <f t="shared" si="125"/>
        <v>1</v>
      </c>
      <c r="L457" s="42">
        <f t="shared" si="130"/>
        <v>1</v>
      </c>
      <c r="M457" s="42">
        <f t="shared" si="126"/>
        <v>1</v>
      </c>
      <c r="N457" s="42">
        <f t="shared" si="127"/>
        <v>0</v>
      </c>
      <c r="O457" s="42">
        <f t="shared" si="128"/>
        <v>1</v>
      </c>
      <c r="P457" s="42">
        <f t="shared" si="129"/>
        <v>1</v>
      </c>
      <c r="Q457" s="42" t="s">
        <v>845</v>
      </c>
      <c r="R457" s="42">
        <v>0</v>
      </c>
      <c r="S457" s="46">
        <v>0</v>
      </c>
      <c r="T457" s="46">
        <v>0</v>
      </c>
      <c r="U457" s="68" t="s">
        <v>295</v>
      </c>
      <c r="V457" s="68">
        <v>0</v>
      </c>
      <c r="W457" s="46" t="s">
        <v>1241</v>
      </c>
      <c r="AT457" s="42"/>
    </row>
    <row r="458" hidden="1" spans="1:46">
      <c r="A458" s="69" t="str">
        <f t="shared" si="116"/>
        <v>1382</v>
      </c>
      <c r="B458" s="50" t="str">
        <f t="shared" si="131"/>
        <v>track_1382</v>
      </c>
      <c r="C458" s="46">
        <f t="shared" si="117"/>
        <v>33</v>
      </c>
      <c r="D458" s="46">
        <f t="shared" si="118"/>
        <v>0</v>
      </c>
      <c r="E458" s="46">
        <f t="shared" si="119"/>
        <v>4</v>
      </c>
      <c r="F458" s="46">
        <f t="shared" si="120"/>
        <v>3</v>
      </c>
      <c r="G458" s="46">
        <f t="shared" si="121"/>
        <v>1</v>
      </c>
      <c r="H458" s="46">
        <f t="shared" si="122"/>
        <v>16</v>
      </c>
      <c r="I458" s="46">
        <f t="shared" si="123"/>
        <v>4</v>
      </c>
      <c r="J458" s="42">
        <f t="shared" si="124"/>
        <v>0</v>
      </c>
      <c r="K458" s="42">
        <f t="shared" si="125"/>
        <v>1</v>
      </c>
      <c r="L458" s="42">
        <f t="shared" si="130"/>
        <v>1</v>
      </c>
      <c r="M458" s="42">
        <f t="shared" si="126"/>
        <v>1</v>
      </c>
      <c r="N458" s="42">
        <f t="shared" si="127"/>
        <v>0</v>
      </c>
      <c r="O458" s="42">
        <f t="shared" si="128"/>
        <v>1</v>
      </c>
      <c r="P458" s="42">
        <f t="shared" si="129"/>
        <v>1</v>
      </c>
      <c r="Q458" s="42" t="s">
        <v>845</v>
      </c>
      <c r="R458" s="42">
        <v>0</v>
      </c>
      <c r="S458" s="46">
        <v>0</v>
      </c>
      <c r="T458" s="46">
        <v>0</v>
      </c>
      <c r="U458" s="68" t="s">
        <v>295</v>
      </c>
      <c r="V458" s="68">
        <v>0</v>
      </c>
      <c r="W458" s="46" t="s">
        <v>1242</v>
      </c>
      <c r="AT458" s="42"/>
    </row>
    <row r="459" hidden="1" spans="1:46">
      <c r="A459" s="69" t="str">
        <f t="shared" si="116"/>
        <v>1383</v>
      </c>
      <c r="B459" s="50" t="str">
        <f t="shared" si="131"/>
        <v>track_1383</v>
      </c>
      <c r="C459" s="46">
        <f t="shared" si="117"/>
        <v>33</v>
      </c>
      <c r="D459" s="46">
        <f t="shared" si="118"/>
        <v>0</v>
      </c>
      <c r="E459" s="46">
        <f t="shared" si="119"/>
        <v>4</v>
      </c>
      <c r="F459" s="46">
        <f t="shared" si="120"/>
        <v>2</v>
      </c>
      <c r="G459" s="46">
        <f t="shared" si="121"/>
        <v>1</v>
      </c>
      <c r="H459" s="46">
        <f t="shared" si="122"/>
        <v>17</v>
      </c>
      <c r="I459" s="46">
        <f t="shared" si="123"/>
        <v>4</v>
      </c>
      <c r="J459" s="42">
        <f t="shared" si="124"/>
        <v>0</v>
      </c>
      <c r="K459" s="42">
        <f t="shared" si="125"/>
        <v>1</v>
      </c>
      <c r="L459" s="42">
        <f t="shared" si="130"/>
        <v>1</v>
      </c>
      <c r="M459" s="42">
        <f t="shared" si="126"/>
        <v>1</v>
      </c>
      <c r="N459" s="42">
        <f t="shared" si="127"/>
        <v>0</v>
      </c>
      <c r="O459" s="42">
        <f t="shared" si="128"/>
        <v>1</v>
      </c>
      <c r="P459" s="42">
        <f t="shared" si="129"/>
        <v>1</v>
      </c>
      <c r="Q459" s="42" t="s">
        <v>845</v>
      </c>
      <c r="R459" s="42">
        <v>0</v>
      </c>
      <c r="S459" s="46">
        <v>0</v>
      </c>
      <c r="T459" s="46">
        <v>0</v>
      </c>
      <c r="U459" s="68" t="s">
        <v>295</v>
      </c>
      <c r="V459" s="68">
        <v>0</v>
      </c>
      <c r="W459" s="46" t="s">
        <v>1243</v>
      </c>
      <c r="AT459" s="42"/>
    </row>
    <row r="460" hidden="1" spans="1:46">
      <c r="A460" s="69" t="str">
        <f t="shared" si="116"/>
        <v>1384</v>
      </c>
      <c r="B460" s="50" t="str">
        <f t="shared" si="131"/>
        <v>track_1384</v>
      </c>
      <c r="C460" s="46">
        <f t="shared" si="117"/>
        <v>33</v>
      </c>
      <c r="D460" s="46">
        <f t="shared" si="118"/>
        <v>0</v>
      </c>
      <c r="E460" s="46">
        <f t="shared" si="119"/>
        <v>1</v>
      </c>
      <c r="F460" s="46">
        <f t="shared" si="120"/>
        <v>1</v>
      </c>
      <c r="G460" s="46">
        <f t="shared" si="121"/>
        <v>1</v>
      </c>
      <c r="H460" s="46">
        <f t="shared" si="122"/>
        <v>18</v>
      </c>
      <c r="I460" s="46">
        <f t="shared" si="123"/>
        <v>4</v>
      </c>
      <c r="J460" s="42">
        <f t="shared" si="124"/>
        <v>0</v>
      </c>
      <c r="K460" s="42">
        <f t="shared" si="125"/>
        <v>1</v>
      </c>
      <c r="L460" s="42">
        <f t="shared" si="130"/>
        <v>1</v>
      </c>
      <c r="M460" s="42">
        <f t="shared" si="126"/>
        <v>1</v>
      </c>
      <c r="N460" s="42">
        <f t="shared" si="127"/>
        <v>0</v>
      </c>
      <c r="O460" s="42">
        <f t="shared" si="128"/>
        <v>1</v>
      </c>
      <c r="P460" s="42">
        <f t="shared" si="129"/>
        <v>1</v>
      </c>
      <c r="Q460" s="42" t="s">
        <v>845</v>
      </c>
      <c r="R460" s="42">
        <v>0</v>
      </c>
      <c r="S460" s="46">
        <v>0</v>
      </c>
      <c r="T460" s="46">
        <v>0</v>
      </c>
      <c r="U460" s="68" t="s">
        <v>295</v>
      </c>
      <c r="V460" s="68">
        <v>0</v>
      </c>
      <c r="W460" s="46" t="s">
        <v>1244</v>
      </c>
      <c r="AT460" s="42"/>
    </row>
    <row r="461" hidden="1" spans="1:46">
      <c r="A461" s="69" t="str">
        <f t="shared" si="116"/>
        <v>1385</v>
      </c>
      <c r="B461" s="50" t="str">
        <f t="shared" si="131"/>
        <v>track_1385</v>
      </c>
      <c r="C461" s="46">
        <f t="shared" si="117"/>
        <v>20</v>
      </c>
      <c r="D461" s="46">
        <f t="shared" si="118"/>
        <v>1</v>
      </c>
      <c r="E461" s="46">
        <f t="shared" si="119"/>
        <v>4</v>
      </c>
      <c r="F461" s="46">
        <f t="shared" si="120"/>
        <v>2</v>
      </c>
      <c r="G461" s="46">
        <f t="shared" si="121"/>
        <v>1</v>
      </c>
      <c r="H461" s="46">
        <f t="shared" si="122"/>
        <v>5</v>
      </c>
      <c r="I461" s="46">
        <f t="shared" si="123"/>
        <v>1</v>
      </c>
      <c r="J461" s="42">
        <f t="shared" si="124"/>
        <v>1</v>
      </c>
      <c r="K461" s="42">
        <f t="shared" si="125"/>
        <v>1</v>
      </c>
      <c r="L461" s="42">
        <f t="shared" si="130"/>
        <v>1</v>
      </c>
      <c r="M461" s="42">
        <f t="shared" si="126"/>
        <v>1</v>
      </c>
      <c r="N461" s="42">
        <f t="shared" si="127"/>
        <v>0</v>
      </c>
      <c r="O461" s="42">
        <f t="shared" si="128"/>
        <v>1</v>
      </c>
      <c r="P461" s="42">
        <f t="shared" si="129"/>
        <v>1</v>
      </c>
      <c r="Q461" s="42" t="s">
        <v>845</v>
      </c>
      <c r="R461" s="42">
        <v>0</v>
      </c>
      <c r="S461" s="46">
        <v>0</v>
      </c>
      <c r="T461" s="46">
        <v>0</v>
      </c>
      <c r="U461" s="68" t="s">
        <v>295</v>
      </c>
      <c r="V461" s="68">
        <v>0</v>
      </c>
      <c r="W461" s="46" t="s">
        <v>1245</v>
      </c>
      <c r="AT461" s="42"/>
    </row>
    <row r="462" hidden="1" spans="1:46">
      <c r="A462" s="69" t="str">
        <f t="shared" si="116"/>
        <v>1386</v>
      </c>
      <c r="B462" s="50" t="str">
        <f t="shared" si="131"/>
        <v>track_1386</v>
      </c>
      <c r="C462" s="46">
        <f t="shared" si="117"/>
        <v>20</v>
      </c>
      <c r="D462" s="46">
        <f t="shared" si="118"/>
        <v>1</v>
      </c>
      <c r="E462" s="46">
        <f t="shared" si="119"/>
        <v>4</v>
      </c>
      <c r="F462" s="46">
        <f t="shared" si="120"/>
        <v>4</v>
      </c>
      <c r="G462" s="46">
        <f t="shared" si="121"/>
        <v>1</v>
      </c>
      <c r="H462" s="46">
        <f t="shared" si="122"/>
        <v>6</v>
      </c>
      <c r="I462" s="46">
        <f t="shared" si="123"/>
        <v>1</v>
      </c>
      <c r="J462" s="42">
        <f t="shared" si="124"/>
        <v>1</v>
      </c>
      <c r="K462" s="42">
        <f t="shared" si="125"/>
        <v>1</v>
      </c>
      <c r="L462" s="42">
        <f t="shared" si="130"/>
        <v>1</v>
      </c>
      <c r="M462" s="42">
        <f t="shared" si="126"/>
        <v>1</v>
      </c>
      <c r="N462" s="42">
        <f t="shared" si="127"/>
        <v>0</v>
      </c>
      <c r="O462" s="42">
        <f t="shared" si="128"/>
        <v>1</v>
      </c>
      <c r="P462" s="42">
        <f t="shared" si="129"/>
        <v>1</v>
      </c>
      <c r="Q462" s="42" t="s">
        <v>845</v>
      </c>
      <c r="R462" s="42">
        <v>0</v>
      </c>
      <c r="S462" s="46">
        <v>0</v>
      </c>
      <c r="T462" s="46">
        <v>0</v>
      </c>
      <c r="U462" s="68" t="s">
        <v>295</v>
      </c>
      <c r="V462" s="68">
        <v>0</v>
      </c>
      <c r="W462" s="46" t="s">
        <v>1246</v>
      </c>
      <c r="AT462" s="42"/>
    </row>
    <row r="463" hidden="1" spans="1:46">
      <c r="A463" s="69" t="str">
        <f t="shared" si="116"/>
        <v>1387</v>
      </c>
      <c r="B463" s="50" t="str">
        <f t="shared" si="131"/>
        <v>track_1387</v>
      </c>
      <c r="C463" s="46">
        <f t="shared" si="117"/>
        <v>20</v>
      </c>
      <c r="D463" s="46">
        <f t="shared" si="118"/>
        <v>1</v>
      </c>
      <c r="E463" s="46">
        <f t="shared" si="119"/>
        <v>1</v>
      </c>
      <c r="F463" s="46">
        <f t="shared" si="120"/>
        <v>2</v>
      </c>
      <c r="G463" s="46">
        <f t="shared" si="121"/>
        <v>1</v>
      </c>
      <c r="H463" s="46">
        <f t="shared" si="122"/>
        <v>7</v>
      </c>
      <c r="I463" s="46">
        <f t="shared" si="123"/>
        <v>1</v>
      </c>
      <c r="J463" s="42">
        <f t="shared" si="124"/>
        <v>1</v>
      </c>
      <c r="K463" s="42">
        <f t="shared" si="125"/>
        <v>1</v>
      </c>
      <c r="L463" s="42">
        <f t="shared" si="130"/>
        <v>1</v>
      </c>
      <c r="M463" s="42">
        <f t="shared" si="126"/>
        <v>1</v>
      </c>
      <c r="N463" s="42">
        <f t="shared" si="127"/>
        <v>0</v>
      </c>
      <c r="O463" s="42">
        <f t="shared" si="128"/>
        <v>1</v>
      </c>
      <c r="P463" s="42">
        <f t="shared" si="129"/>
        <v>1</v>
      </c>
      <c r="Q463" s="42" t="s">
        <v>845</v>
      </c>
      <c r="R463" s="42">
        <v>0</v>
      </c>
      <c r="S463" s="46">
        <v>0</v>
      </c>
      <c r="T463" s="46">
        <v>0</v>
      </c>
      <c r="U463" s="68" t="s">
        <v>295</v>
      </c>
      <c r="V463" s="68">
        <v>0</v>
      </c>
      <c r="W463" s="46" t="s">
        <v>1247</v>
      </c>
      <c r="AT463" s="42"/>
    </row>
    <row r="464" hidden="1" spans="1:46">
      <c r="A464" s="69" t="str">
        <f t="shared" si="116"/>
        <v>1388</v>
      </c>
      <c r="B464" s="50" t="str">
        <f t="shared" si="131"/>
        <v>track_1388</v>
      </c>
      <c r="C464" s="46">
        <f t="shared" si="117"/>
        <v>20</v>
      </c>
      <c r="D464" s="46">
        <f t="shared" si="118"/>
        <v>1</v>
      </c>
      <c r="E464" s="46">
        <f t="shared" si="119"/>
        <v>3</v>
      </c>
      <c r="F464" s="46">
        <f t="shared" si="120"/>
        <v>1</v>
      </c>
      <c r="G464" s="46">
        <f t="shared" si="121"/>
        <v>1</v>
      </c>
      <c r="H464" s="46">
        <f t="shared" si="122"/>
        <v>8</v>
      </c>
      <c r="I464" s="46">
        <f t="shared" si="123"/>
        <v>1</v>
      </c>
      <c r="J464" s="42">
        <f t="shared" si="124"/>
        <v>1</v>
      </c>
      <c r="K464" s="42">
        <f t="shared" si="125"/>
        <v>1</v>
      </c>
      <c r="L464" s="42">
        <f t="shared" si="130"/>
        <v>1</v>
      </c>
      <c r="M464" s="42">
        <f t="shared" si="126"/>
        <v>1</v>
      </c>
      <c r="N464" s="42">
        <f t="shared" si="127"/>
        <v>0</v>
      </c>
      <c r="O464" s="42">
        <f t="shared" si="128"/>
        <v>1</v>
      </c>
      <c r="P464" s="42">
        <f t="shared" si="129"/>
        <v>1</v>
      </c>
      <c r="Q464" s="42" t="s">
        <v>845</v>
      </c>
      <c r="R464" s="42">
        <v>0</v>
      </c>
      <c r="S464" s="46">
        <v>0</v>
      </c>
      <c r="T464" s="46">
        <v>0</v>
      </c>
      <c r="U464" s="68" t="s">
        <v>295</v>
      </c>
      <c r="V464" s="68">
        <v>0</v>
      </c>
      <c r="W464" s="46" t="s">
        <v>1248</v>
      </c>
      <c r="AT464" s="42"/>
    </row>
    <row r="465" hidden="1" spans="1:46">
      <c r="A465" s="69" t="str">
        <f t="shared" si="116"/>
        <v>1389</v>
      </c>
      <c r="B465" s="50" t="str">
        <f t="shared" si="131"/>
        <v>track_1389</v>
      </c>
      <c r="C465" s="46">
        <f t="shared" si="117"/>
        <v>20</v>
      </c>
      <c r="D465" s="46">
        <f t="shared" si="118"/>
        <v>1</v>
      </c>
      <c r="E465" s="46">
        <f t="shared" si="119"/>
        <v>2</v>
      </c>
      <c r="F465" s="46">
        <f t="shared" si="120"/>
        <v>4</v>
      </c>
      <c r="G465" s="46">
        <f t="shared" si="121"/>
        <v>1</v>
      </c>
      <c r="H465" s="46">
        <f t="shared" si="122"/>
        <v>9</v>
      </c>
      <c r="I465" s="46">
        <f t="shared" si="123"/>
        <v>1</v>
      </c>
      <c r="J465" s="42">
        <f t="shared" si="124"/>
        <v>1</v>
      </c>
      <c r="K465" s="42">
        <f t="shared" si="125"/>
        <v>1</v>
      </c>
      <c r="L465" s="42">
        <f t="shared" si="130"/>
        <v>1</v>
      </c>
      <c r="M465" s="42">
        <f t="shared" si="126"/>
        <v>1</v>
      </c>
      <c r="N465" s="42">
        <f t="shared" si="127"/>
        <v>0</v>
      </c>
      <c r="O465" s="42">
        <f t="shared" si="128"/>
        <v>1</v>
      </c>
      <c r="P465" s="42">
        <f t="shared" si="129"/>
        <v>1</v>
      </c>
      <c r="Q465" s="42" t="s">
        <v>845</v>
      </c>
      <c r="R465" s="42">
        <v>0</v>
      </c>
      <c r="S465" s="46">
        <v>0</v>
      </c>
      <c r="T465" s="46">
        <v>0</v>
      </c>
      <c r="U465" s="68" t="s">
        <v>295</v>
      </c>
      <c r="V465" s="68">
        <v>0</v>
      </c>
      <c r="W465" s="46" t="s">
        <v>1249</v>
      </c>
      <c r="AT465" s="42"/>
    </row>
    <row r="466" hidden="1" spans="1:46">
      <c r="A466" s="69" t="str">
        <f t="shared" si="116"/>
        <v>1390</v>
      </c>
      <c r="B466" s="50" t="str">
        <f t="shared" si="131"/>
        <v>track_1390</v>
      </c>
      <c r="C466" s="46">
        <f t="shared" si="117"/>
        <v>20</v>
      </c>
      <c r="D466" s="46">
        <f t="shared" si="118"/>
        <v>1</v>
      </c>
      <c r="E466" s="46">
        <f t="shared" si="119"/>
        <v>2</v>
      </c>
      <c r="F466" s="46">
        <f t="shared" si="120"/>
        <v>2</v>
      </c>
      <c r="G466" s="46">
        <f t="shared" si="121"/>
        <v>1</v>
      </c>
      <c r="H466" s="46">
        <f t="shared" si="122"/>
        <v>10</v>
      </c>
      <c r="I466" s="46">
        <f t="shared" si="123"/>
        <v>1</v>
      </c>
      <c r="J466" s="42">
        <f t="shared" si="124"/>
        <v>1</v>
      </c>
      <c r="K466" s="42">
        <f t="shared" si="125"/>
        <v>1</v>
      </c>
      <c r="L466" s="42">
        <f t="shared" si="130"/>
        <v>1</v>
      </c>
      <c r="M466" s="42">
        <f t="shared" si="126"/>
        <v>1</v>
      </c>
      <c r="N466" s="42">
        <f t="shared" si="127"/>
        <v>0</v>
      </c>
      <c r="O466" s="42">
        <f t="shared" si="128"/>
        <v>1</v>
      </c>
      <c r="P466" s="42">
        <f t="shared" si="129"/>
        <v>1</v>
      </c>
      <c r="Q466" s="42" t="s">
        <v>845</v>
      </c>
      <c r="R466" s="42">
        <v>0</v>
      </c>
      <c r="S466" s="46">
        <v>0</v>
      </c>
      <c r="T466" s="46">
        <v>0</v>
      </c>
      <c r="U466" s="68" t="s">
        <v>295</v>
      </c>
      <c r="V466" s="68">
        <v>0</v>
      </c>
      <c r="W466" s="46" t="s">
        <v>1250</v>
      </c>
      <c r="AT466" s="42"/>
    </row>
    <row r="467" hidden="1" spans="1:46">
      <c r="A467" s="69" t="str">
        <f t="shared" si="116"/>
        <v>1391</v>
      </c>
      <c r="B467" s="50" t="str">
        <f t="shared" si="131"/>
        <v>track_1391</v>
      </c>
      <c r="C467" s="46">
        <f t="shared" si="117"/>
        <v>32</v>
      </c>
      <c r="D467" s="46">
        <f t="shared" si="118"/>
        <v>0</v>
      </c>
      <c r="E467" s="46">
        <f t="shared" si="119"/>
        <v>4</v>
      </c>
      <c r="F467" s="46">
        <f t="shared" si="120"/>
        <v>2</v>
      </c>
      <c r="G467" s="46">
        <f t="shared" si="121"/>
        <v>1</v>
      </c>
      <c r="H467" s="46">
        <f t="shared" si="122"/>
        <v>9</v>
      </c>
      <c r="I467" s="46">
        <f t="shared" si="123"/>
        <v>4</v>
      </c>
      <c r="J467" s="42">
        <f t="shared" si="124"/>
        <v>1</v>
      </c>
      <c r="K467" s="42">
        <f t="shared" si="125"/>
        <v>1</v>
      </c>
      <c r="L467" s="42">
        <f t="shared" si="130"/>
        <v>1</v>
      </c>
      <c r="M467" s="42">
        <f t="shared" si="126"/>
        <v>1</v>
      </c>
      <c r="N467" s="42">
        <f t="shared" si="127"/>
        <v>1</v>
      </c>
      <c r="O467" s="42">
        <f t="shared" si="128"/>
        <v>1</v>
      </c>
      <c r="P467" s="42">
        <f t="shared" si="129"/>
        <v>1</v>
      </c>
      <c r="Q467" s="42">
        <v>0</v>
      </c>
      <c r="R467" s="42">
        <v>0</v>
      </c>
      <c r="S467" s="46">
        <v>0</v>
      </c>
      <c r="T467" s="46">
        <v>0</v>
      </c>
      <c r="U467" s="68" t="s">
        <v>295</v>
      </c>
      <c r="V467" s="68">
        <v>0</v>
      </c>
      <c r="W467" s="46" t="s">
        <v>1251</v>
      </c>
      <c r="AT467" s="42"/>
    </row>
    <row r="468" hidden="1" spans="1:46">
      <c r="A468" s="69" t="str">
        <f t="shared" si="116"/>
        <v>1392</v>
      </c>
      <c r="B468" s="50" t="str">
        <f t="shared" si="131"/>
        <v>track_1392</v>
      </c>
      <c r="C468" s="46">
        <f t="shared" si="117"/>
        <v>32</v>
      </c>
      <c r="D468" s="46">
        <f t="shared" si="118"/>
        <v>0</v>
      </c>
      <c r="E468" s="46">
        <f t="shared" si="119"/>
        <v>2</v>
      </c>
      <c r="F468" s="46">
        <f t="shared" si="120"/>
        <v>4</v>
      </c>
      <c r="G468" s="46">
        <f t="shared" si="121"/>
        <v>1</v>
      </c>
      <c r="H468" s="46">
        <f t="shared" si="122"/>
        <v>10</v>
      </c>
      <c r="I468" s="46">
        <f t="shared" si="123"/>
        <v>4</v>
      </c>
      <c r="J468" s="42">
        <f t="shared" si="124"/>
        <v>1</v>
      </c>
      <c r="K468" s="42">
        <f t="shared" si="125"/>
        <v>1</v>
      </c>
      <c r="L468" s="42">
        <f t="shared" si="130"/>
        <v>1</v>
      </c>
      <c r="M468" s="42">
        <f t="shared" si="126"/>
        <v>1</v>
      </c>
      <c r="N468" s="42">
        <f t="shared" si="127"/>
        <v>1</v>
      </c>
      <c r="O468" s="42">
        <f t="shared" si="128"/>
        <v>1</v>
      </c>
      <c r="P468" s="42">
        <f t="shared" si="129"/>
        <v>1</v>
      </c>
      <c r="Q468" s="42">
        <v>0</v>
      </c>
      <c r="R468" s="42">
        <v>0</v>
      </c>
      <c r="S468" s="46">
        <v>0</v>
      </c>
      <c r="T468" s="46">
        <v>0</v>
      </c>
      <c r="U468" s="68" t="s">
        <v>295</v>
      </c>
      <c r="V468" s="68">
        <v>0</v>
      </c>
      <c r="W468" s="46" t="s">
        <v>1252</v>
      </c>
      <c r="AT468" s="42"/>
    </row>
    <row r="469" hidden="1" spans="1:46">
      <c r="A469" s="69" t="str">
        <f t="shared" si="116"/>
        <v>1393</v>
      </c>
      <c r="B469" s="50" t="str">
        <f t="shared" si="131"/>
        <v>track_1393</v>
      </c>
      <c r="C469" s="46">
        <f t="shared" si="117"/>
        <v>32</v>
      </c>
      <c r="D469" s="46">
        <f t="shared" si="118"/>
        <v>0</v>
      </c>
      <c r="E469" s="46">
        <f t="shared" si="119"/>
        <v>1</v>
      </c>
      <c r="F469" s="46">
        <f t="shared" si="120"/>
        <v>2</v>
      </c>
      <c r="G469" s="46">
        <f t="shared" si="121"/>
        <v>1</v>
      </c>
      <c r="H469" s="46">
        <f t="shared" si="122"/>
        <v>11</v>
      </c>
      <c r="I469" s="46">
        <f t="shared" si="123"/>
        <v>4</v>
      </c>
      <c r="J469" s="42">
        <f t="shared" si="124"/>
        <v>1</v>
      </c>
      <c r="K469" s="42">
        <f t="shared" si="125"/>
        <v>1</v>
      </c>
      <c r="L469" s="42">
        <f t="shared" si="130"/>
        <v>1</v>
      </c>
      <c r="M469" s="42">
        <f t="shared" si="126"/>
        <v>1</v>
      </c>
      <c r="N469" s="42">
        <f t="shared" si="127"/>
        <v>1</v>
      </c>
      <c r="O469" s="42">
        <f t="shared" si="128"/>
        <v>1</v>
      </c>
      <c r="P469" s="42">
        <f t="shared" si="129"/>
        <v>1</v>
      </c>
      <c r="Q469" s="42">
        <v>0</v>
      </c>
      <c r="R469" s="42">
        <v>0</v>
      </c>
      <c r="S469" s="46">
        <v>0</v>
      </c>
      <c r="T469" s="46">
        <v>0</v>
      </c>
      <c r="U469" s="68" t="s">
        <v>295</v>
      </c>
      <c r="V469" s="68">
        <v>0</v>
      </c>
      <c r="W469" s="46" t="s">
        <v>1253</v>
      </c>
      <c r="AT469" s="42"/>
    </row>
    <row r="470" hidden="1" spans="1:46">
      <c r="A470" s="69" t="str">
        <f t="shared" si="116"/>
        <v>1394</v>
      </c>
      <c r="B470" s="50" t="str">
        <f t="shared" si="131"/>
        <v>track_1394</v>
      </c>
      <c r="C470" s="46">
        <f t="shared" si="117"/>
        <v>32</v>
      </c>
      <c r="D470" s="46">
        <f t="shared" si="118"/>
        <v>0</v>
      </c>
      <c r="E470" s="46">
        <f t="shared" si="119"/>
        <v>1</v>
      </c>
      <c r="F470" s="46">
        <f t="shared" si="120"/>
        <v>4</v>
      </c>
      <c r="G470" s="46">
        <f t="shared" si="121"/>
        <v>1</v>
      </c>
      <c r="H470" s="46">
        <f t="shared" si="122"/>
        <v>12</v>
      </c>
      <c r="I470" s="46">
        <f t="shared" si="123"/>
        <v>4</v>
      </c>
      <c r="J470" s="42">
        <f t="shared" si="124"/>
        <v>1</v>
      </c>
      <c r="K470" s="42">
        <f t="shared" si="125"/>
        <v>1</v>
      </c>
      <c r="L470" s="42">
        <f t="shared" si="130"/>
        <v>1</v>
      </c>
      <c r="M470" s="42">
        <f t="shared" si="126"/>
        <v>1</v>
      </c>
      <c r="N470" s="42">
        <f t="shared" si="127"/>
        <v>1</v>
      </c>
      <c r="O470" s="42">
        <f t="shared" si="128"/>
        <v>1</v>
      </c>
      <c r="P470" s="42">
        <f t="shared" si="129"/>
        <v>1</v>
      </c>
      <c r="Q470" s="42">
        <v>0</v>
      </c>
      <c r="R470" s="42">
        <v>0</v>
      </c>
      <c r="S470" s="46">
        <v>0</v>
      </c>
      <c r="T470" s="46">
        <v>0</v>
      </c>
      <c r="U470" s="68" t="s">
        <v>295</v>
      </c>
      <c r="V470" s="68">
        <v>0</v>
      </c>
      <c r="W470" s="46" t="s">
        <v>1254</v>
      </c>
      <c r="AT470" s="42"/>
    </row>
    <row r="471" hidden="1" spans="1:46">
      <c r="A471" s="69" t="str">
        <f t="shared" si="116"/>
        <v>1395</v>
      </c>
      <c r="B471" s="50" t="str">
        <f t="shared" si="131"/>
        <v>track_1395</v>
      </c>
      <c r="C471" s="46">
        <f t="shared" si="117"/>
        <v>32</v>
      </c>
      <c r="D471" s="46">
        <f t="shared" si="118"/>
        <v>0</v>
      </c>
      <c r="E471" s="46">
        <f t="shared" si="119"/>
        <v>4</v>
      </c>
      <c r="F471" s="46">
        <f t="shared" si="120"/>
        <v>3</v>
      </c>
      <c r="G471" s="46">
        <f t="shared" si="121"/>
        <v>1</v>
      </c>
      <c r="H471" s="46">
        <f t="shared" si="122"/>
        <v>13</v>
      </c>
      <c r="I471" s="46">
        <f t="shared" si="123"/>
        <v>4</v>
      </c>
      <c r="J471" s="42">
        <f t="shared" si="124"/>
        <v>1</v>
      </c>
      <c r="K471" s="42">
        <f t="shared" si="125"/>
        <v>1</v>
      </c>
      <c r="L471" s="42">
        <f t="shared" si="130"/>
        <v>1</v>
      </c>
      <c r="M471" s="42">
        <f t="shared" si="126"/>
        <v>1</v>
      </c>
      <c r="N471" s="42">
        <f t="shared" si="127"/>
        <v>1</v>
      </c>
      <c r="O471" s="42">
        <f t="shared" si="128"/>
        <v>1</v>
      </c>
      <c r="P471" s="42">
        <f t="shared" si="129"/>
        <v>1</v>
      </c>
      <c r="Q471" s="42">
        <v>0</v>
      </c>
      <c r="R471" s="42">
        <v>0</v>
      </c>
      <c r="S471" s="46">
        <v>0</v>
      </c>
      <c r="T471" s="46">
        <v>0</v>
      </c>
      <c r="U471" s="68" t="s">
        <v>295</v>
      </c>
      <c r="V471" s="68">
        <v>0</v>
      </c>
      <c r="W471" s="46" t="s">
        <v>1255</v>
      </c>
      <c r="AT471" s="42"/>
    </row>
    <row r="472" hidden="1" spans="1:46">
      <c r="A472" s="69" t="str">
        <f t="shared" si="116"/>
        <v>1396</v>
      </c>
      <c r="B472" s="50" t="str">
        <f t="shared" si="131"/>
        <v>track_1396</v>
      </c>
      <c r="C472" s="46">
        <f t="shared" si="117"/>
        <v>32</v>
      </c>
      <c r="D472" s="46">
        <f t="shared" si="118"/>
        <v>0</v>
      </c>
      <c r="E472" s="46">
        <f t="shared" si="119"/>
        <v>3</v>
      </c>
      <c r="F472" s="46">
        <f t="shared" si="120"/>
        <v>2</v>
      </c>
      <c r="G472" s="46">
        <f t="shared" si="121"/>
        <v>1</v>
      </c>
      <c r="H472" s="46">
        <f t="shared" si="122"/>
        <v>14</v>
      </c>
      <c r="I472" s="46">
        <f t="shared" si="123"/>
        <v>4</v>
      </c>
      <c r="J472" s="42">
        <f t="shared" si="124"/>
        <v>1</v>
      </c>
      <c r="K472" s="42">
        <f t="shared" si="125"/>
        <v>1</v>
      </c>
      <c r="L472" s="42">
        <f t="shared" si="130"/>
        <v>1</v>
      </c>
      <c r="M472" s="42">
        <f t="shared" si="126"/>
        <v>1</v>
      </c>
      <c r="N472" s="42">
        <f t="shared" si="127"/>
        <v>1</v>
      </c>
      <c r="O472" s="42">
        <f t="shared" si="128"/>
        <v>1</v>
      </c>
      <c r="P472" s="42">
        <f t="shared" si="129"/>
        <v>1</v>
      </c>
      <c r="Q472" s="42">
        <v>0</v>
      </c>
      <c r="R472" s="42">
        <v>0</v>
      </c>
      <c r="S472" s="46">
        <v>0</v>
      </c>
      <c r="T472" s="46">
        <v>0</v>
      </c>
      <c r="U472" s="68" t="s">
        <v>295</v>
      </c>
      <c r="V472" s="68">
        <v>0</v>
      </c>
      <c r="W472" s="46" t="s">
        <v>1256</v>
      </c>
      <c r="AT472" s="42"/>
    </row>
    <row r="473" hidden="1" spans="1:46">
      <c r="A473" s="69" t="str">
        <f t="shared" si="116"/>
        <v>1397</v>
      </c>
      <c r="B473" s="50" t="str">
        <f t="shared" si="131"/>
        <v>track_1397</v>
      </c>
      <c r="C473" s="46">
        <f t="shared" si="117"/>
        <v>32</v>
      </c>
      <c r="D473" s="46">
        <f t="shared" si="118"/>
        <v>0</v>
      </c>
      <c r="E473" s="46">
        <f t="shared" si="119"/>
        <v>1</v>
      </c>
      <c r="F473" s="46">
        <f t="shared" si="120"/>
        <v>3</v>
      </c>
      <c r="G473" s="46">
        <f t="shared" si="121"/>
        <v>1</v>
      </c>
      <c r="H473" s="46">
        <f t="shared" si="122"/>
        <v>15</v>
      </c>
      <c r="I473" s="46">
        <f t="shared" si="123"/>
        <v>4</v>
      </c>
      <c r="J473" s="42">
        <f t="shared" si="124"/>
        <v>1</v>
      </c>
      <c r="K473" s="42">
        <f t="shared" si="125"/>
        <v>1</v>
      </c>
      <c r="L473" s="42">
        <f t="shared" si="130"/>
        <v>1</v>
      </c>
      <c r="M473" s="42">
        <f t="shared" si="126"/>
        <v>1</v>
      </c>
      <c r="N473" s="42">
        <f t="shared" si="127"/>
        <v>1</v>
      </c>
      <c r="O473" s="42">
        <f t="shared" si="128"/>
        <v>1</v>
      </c>
      <c r="P473" s="42">
        <f t="shared" si="129"/>
        <v>1</v>
      </c>
      <c r="Q473" s="42">
        <v>0</v>
      </c>
      <c r="R473" s="42">
        <v>0</v>
      </c>
      <c r="S473" s="46">
        <v>0</v>
      </c>
      <c r="T473" s="46">
        <v>0</v>
      </c>
      <c r="U473" s="68" t="s">
        <v>295</v>
      </c>
      <c r="V473" s="68">
        <v>0</v>
      </c>
      <c r="W473" s="46" t="s">
        <v>1257</v>
      </c>
      <c r="AT473" s="42"/>
    </row>
    <row r="474" hidden="1" spans="1:46">
      <c r="A474" s="69" t="str">
        <f t="shared" si="116"/>
        <v>1398</v>
      </c>
      <c r="B474" s="50" t="str">
        <f t="shared" si="131"/>
        <v>track_1398</v>
      </c>
      <c r="C474" s="46">
        <f t="shared" si="117"/>
        <v>32</v>
      </c>
      <c r="D474" s="46">
        <f t="shared" si="118"/>
        <v>0</v>
      </c>
      <c r="E474" s="46">
        <f t="shared" si="119"/>
        <v>2</v>
      </c>
      <c r="F474" s="46">
        <f t="shared" si="120"/>
        <v>3</v>
      </c>
      <c r="G474" s="46">
        <f t="shared" si="121"/>
        <v>1</v>
      </c>
      <c r="H474" s="46">
        <f t="shared" si="122"/>
        <v>16</v>
      </c>
      <c r="I474" s="46">
        <f t="shared" si="123"/>
        <v>4</v>
      </c>
      <c r="J474" s="42">
        <f t="shared" si="124"/>
        <v>1</v>
      </c>
      <c r="K474" s="42">
        <f t="shared" si="125"/>
        <v>1</v>
      </c>
      <c r="L474" s="42">
        <f t="shared" si="130"/>
        <v>1</v>
      </c>
      <c r="M474" s="42">
        <f t="shared" si="126"/>
        <v>1</v>
      </c>
      <c r="N474" s="42">
        <f t="shared" si="127"/>
        <v>1</v>
      </c>
      <c r="O474" s="42">
        <f t="shared" si="128"/>
        <v>1</v>
      </c>
      <c r="P474" s="42">
        <f t="shared" si="129"/>
        <v>1</v>
      </c>
      <c r="Q474" s="42">
        <v>0</v>
      </c>
      <c r="R474" s="42">
        <v>0</v>
      </c>
      <c r="S474" s="46">
        <v>0</v>
      </c>
      <c r="T474" s="46">
        <v>0</v>
      </c>
      <c r="U474" s="68" t="s">
        <v>295</v>
      </c>
      <c r="V474" s="68">
        <v>0</v>
      </c>
      <c r="W474" s="46" t="s">
        <v>1258</v>
      </c>
      <c r="AT474" s="42"/>
    </row>
    <row r="475" hidden="1" spans="1:46">
      <c r="A475" s="69" t="str">
        <f t="shared" si="116"/>
        <v>1399</v>
      </c>
      <c r="B475" s="50" t="str">
        <f t="shared" si="131"/>
        <v>track_1399</v>
      </c>
      <c r="C475" s="46">
        <f t="shared" si="117"/>
        <v>32</v>
      </c>
      <c r="D475" s="46">
        <f t="shared" si="118"/>
        <v>0</v>
      </c>
      <c r="E475" s="46">
        <f t="shared" si="119"/>
        <v>4</v>
      </c>
      <c r="F475" s="46">
        <f t="shared" si="120"/>
        <v>2</v>
      </c>
      <c r="G475" s="46">
        <f t="shared" si="121"/>
        <v>1</v>
      </c>
      <c r="H475" s="46">
        <f t="shared" si="122"/>
        <v>17</v>
      </c>
      <c r="I475" s="46">
        <f t="shared" si="123"/>
        <v>4</v>
      </c>
      <c r="J475" s="42">
        <f t="shared" si="124"/>
        <v>1</v>
      </c>
      <c r="K475" s="42">
        <f t="shared" si="125"/>
        <v>1</v>
      </c>
      <c r="L475" s="42">
        <f t="shared" si="130"/>
        <v>1</v>
      </c>
      <c r="M475" s="42">
        <f t="shared" si="126"/>
        <v>1</v>
      </c>
      <c r="N475" s="42">
        <f t="shared" si="127"/>
        <v>1</v>
      </c>
      <c r="O475" s="42">
        <f t="shared" si="128"/>
        <v>1</v>
      </c>
      <c r="P475" s="42">
        <f t="shared" si="129"/>
        <v>1</v>
      </c>
      <c r="Q475" s="42">
        <v>0</v>
      </c>
      <c r="R475" s="42">
        <v>0</v>
      </c>
      <c r="S475" s="46">
        <v>0</v>
      </c>
      <c r="T475" s="46">
        <v>0</v>
      </c>
      <c r="U475" s="68" t="s">
        <v>295</v>
      </c>
      <c r="V475" s="68">
        <v>0</v>
      </c>
      <c r="W475" s="46" t="s">
        <v>1259</v>
      </c>
      <c r="AT475" s="42"/>
    </row>
    <row r="476" hidden="1" spans="1:46">
      <c r="A476" s="69" t="str">
        <f t="shared" si="116"/>
        <v>1400</v>
      </c>
      <c r="B476" s="50" t="str">
        <f t="shared" si="131"/>
        <v>track_1400</v>
      </c>
      <c r="C476" s="46">
        <f t="shared" si="117"/>
        <v>32</v>
      </c>
      <c r="D476" s="46">
        <f t="shared" si="118"/>
        <v>0</v>
      </c>
      <c r="E476" s="46">
        <f t="shared" si="119"/>
        <v>2</v>
      </c>
      <c r="F476" s="46">
        <f t="shared" si="120"/>
        <v>4</v>
      </c>
      <c r="G476" s="46">
        <f t="shared" si="121"/>
        <v>1</v>
      </c>
      <c r="H476" s="46">
        <f t="shared" si="122"/>
        <v>18</v>
      </c>
      <c r="I476" s="46">
        <f t="shared" si="123"/>
        <v>4</v>
      </c>
      <c r="J476" s="42">
        <f t="shared" si="124"/>
        <v>1</v>
      </c>
      <c r="K476" s="42">
        <f t="shared" si="125"/>
        <v>1</v>
      </c>
      <c r="L476" s="42">
        <f t="shared" si="130"/>
        <v>1</v>
      </c>
      <c r="M476" s="42">
        <f t="shared" si="126"/>
        <v>1</v>
      </c>
      <c r="N476" s="42">
        <f t="shared" si="127"/>
        <v>1</v>
      </c>
      <c r="O476" s="42">
        <f t="shared" si="128"/>
        <v>1</v>
      </c>
      <c r="P476" s="42">
        <f t="shared" si="129"/>
        <v>1</v>
      </c>
      <c r="Q476" s="42">
        <v>0</v>
      </c>
      <c r="R476" s="42">
        <v>0</v>
      </c>
      <c r="S476" s="46">
        <v>0</v>
      </c>
      <c r="T476" s="46">
        <v>0</v>
      </c>
      <c r="U476" s="68" t="s">
        <v>295</v>
      </c>
      <c r="V476" s="68">
        <v>0</v>
      </c>
      <c r="W476" s="46" t="s">
        <v>1260</v>
      </c>
      <c r="AT476" s="42"/>
    </row>
    <row r="477" hidden="1" spans="1:46">
      <c r="A477" s="69" t="str">
        <f t="shared" si="116"/>
        <v>1401</v>
      </c>
      <c r="B477" s="50" t="str">
        <f t="shared" si="131"/>
        <v>track_1401</v>
      </c>
      <c r="C477" s="46">
        <f t="shared" si="117"/>
        <v>34</v>
      </c>
      <c r="D477" s="46">
        <f t="shared" si="118"/>
        <v>0</v>
      </c>
      <c r="E477" s="46">
        <f t="shared" si="119"/>
        <v>4</v>
      </c>
      <c r="F477" s="46">
        <f t="shared" si="120"/>
        <v>2</v>
      </c>
      <c r="G477" s="46">
        <f t="shared" si="121"/>
        <v>1</v>
      </c>
      <c r="H477" s="46">
        <f t="shared" si="122"/>
        <v>9</v>
      </c>
      <c r="I477" s="46">
        <f t="shared" si="123"/>
        <v>4</v>
      </c>
      <c r="J477" s="42">
        <f t="shared" si="124"/>
        <v>1</v>
      </c>
      <c r="K477" s="42">
        <f t="shared" si="125"/>
        <v>1</v>
      </c>
      <c r="L477" s="42">
        <f t="shared" si="130"/>
        <v>1</v>
      </c>
      <c r="M477" s="42">
        <f t="shared" si="126"/>
        <v>1</v>
      </c>
      <c r="N477" s="42">
        <f t="shared" si="127"/>
        <v>1</v>
      </c>
      <c r="O477" s="42">
        <f t="shared" si="128"/>
        <v>1</v>
      </c>
      <c r="P477" s="42">
        <f t="shared" si="129"/>
        <v>1</v>
      </c>
      <c r="Q477" s="42">
        <v>0</v>
      </c>
      <c r="R477" s="42">
        <v>0</v>
      </c>
      <c r="S477" s="46">
        <v>0</v>
      </c>
      <c r="T477" s="46">
        <v>0</v>
      </c>
      <c r="U477" s="68" t="s">
        <v>295</v>
      </c>
      <c r="V477" s="68">
        <v>0</v>
      </c>
      <c r="W477" s="46" t="s">
        <v>1261</v>
      </c>
      <c r="AT477" s="42"/>
    </row>
    <row r="478" hidden="1" spans="1:46">
      <c r="A478" s="69" t="str">
        <f t="shared" si="116"/>
        <v>1402</v>
      </c>
      <c r="B478" s="50" t="str">
        <f t="shared" si="131"/>
        <v>track_1402</v>
      </c>
      <c r="C478" s="46">
        <f t="shared" si="117"/>
        <v>34</v>
      </c>
      <c r="D478" s="46">
        <f t="shared" si="118"/>
        <v>0</v>
      </c>
      <c r="E478" s="46">
        <f t="shared" si="119"/>
        <v>2</v>
      </c>
      <c r="F478" s="46">
        <f t="shared" si="120"/>
        <v>4</v>
      </c>
      <c r="G478" s="46">
        <f t="shared" si="121"/>
        <v>1</v>
      </c>
      <c r="H478" s="46">
        <f t="shared" si="122"/>
        <v>10</v>
      </c>
      <c r="I478" s="46">
        <f t="shared" si="123"/>
        <v>4</v>
      </c>
      <c r="J478" s="42">
        <f t="shared" si="124"/>
        <v>1</v>
      </c>
      <c r="K478" s="42">
        <f t="shared" si="125"/>
        <v>1</v>
      </c>
      <c r="L478" s="42">
        <f t="shared" si="130"/>
        <v>1</v>
      </c>
      <c r="M478" s="42">
        <f t="shared" si="126"/>
        <v>1</v>
      </c>
      <c r="N478" s="42">
        <f t="shared" si="127"/>
        <v>1</v>
      </c>
      <c r="O478" s="42">
        <f t="shared" si="128"/>
        <v>1</v>
      </c>
      <c r="P478" s="42">
        <f t="shared" si="129"/>
        <v>1</v>
      </c>
      <c r="Q478" s="42">
        <v>0</v>
      </c>
      <c r="R478" s="42">
        <v>0</v>
      </c>
      <c r="S478" s="46">
        <v>0</v>
      </c>
      <c r="T478" s="46">
        <v>0</v>
      </c>
      <c r="U478" s="68" t="s">
        <v>295</v>
      </c>
      <c r="V478" s="68">
        <v>0</v>
      </c>
      <c r="W478" s="46" t="s">
        <v>1262</v>
      </c>
      <c r="AT478" s="42"/>
    </row>
    <row r="479" hidden="1" spans="1:46">
      <c r="A479" s="69" t="str">
        <f t="shared" si="116"/>
        <v>1403</v>
      </c>
      <c r="B479" s="50" t="str">
        <f t="shared" si="131"/>
        <v>track_1403</v>
      </c>
      <c r="C479" s="46">
        <f t="shared" si="117"/>
        <v>34</v>
      </c>
      <c r="D479" s="46">
        <f t="shared" si="118"/>
        <v>0</v>
      </c>
      <c r="E479" s="46">
        <f t="shared" si="119"/>
        <v>4</v>
      </c>
      <c r="F479" s="46">
        <f t="shared" si="120"/>
        <v>2</v>
      </c>
      <c r="G479" s="46">
        <f t="shared" si="121"/>
        <v>1</v>
      </c>
      <c r="H479" s="46">
        <f t="shared" si="122"/>
        <v>11</v>
      </c>
      <c r="I479" s="46">
        <f t="shared" si="123"/>
        <v>4</v>
      </c>
      <c r="J479" s="42">
        <f t="shared" si="124"/>
        <v>1</v>
      </c>
      <c r="K479" s="42">
        <f t="shared" si="125"/>
        <v>1</v>
      </c>
      <c r="L479" s="42">
        <f t="shared" si="130"/>
        <v>1</v>
      </c>
      <c r="M479" s="42">
        <f t="shared" si="126"/>
        <v>1</v>
      </c>
      <c r="N479" s="42">
        <f t="shared" si="127"/>
        <v>1</v>
      </c>
      <c r="O479" s="42">
        <f t="shared" si="128"/>
        <v>1</v>
      </c>
      <c r="P479" s="42">
        <f t="shared" si="129"/>
        <v>1</v>
      </c>
      <c r="Q479" s="42">
        <v>0</v>
      </c>
      <c r="R479" s="42">
        <v>0</v>
      </c>
      <c r="S479" s="46">
        <v>0</v>
      </c>
      <c r="T479" s="46">
        <v>0</v>
      </c>
      <c r="U479" s="68" t="s">
        <v>295</v>
      </c>
      <c r="V479" s="68">
        <v>0</v>
      </c>
      <c r="W479" s="46" t="s">
        <v>1263</v>
      </c>
      <c r="AT479" s="42"/>
    </row>
    <row r="480" hidden="1" spans="1:46">
      <c r="A480" s="69" t="str">
        <f t="shared" si="116"/>
        <v>1404</v>
      </c>
      <c r="B480" s="50" t="str">
        <f t="shared" si="131"/>
        <v>track_1404</v>
      </c>
      <c r="C480" s="46">
        <f t="shared" si="117"/>
        <v>34</v>
      </c>
      <c r="D480" s="46">
        <f t="shared" si="118"/>
        <v>0</v>
      </c>
      <c r="E480" s="46">
        <f t="shared" si="119"/>
        <v>3</v>
      </c>
      <c r="F480" s="46">
        <f t="shared" si="120"/>
        <v>2</v>
      </c>
      <c r="G480" s="46">
        <f t="shared" si="121"/>
        <v>1</v>
      </c>
      <c r="H480" s="46">
        <f t="shared" si="122"/>
        <v>12</v>
      </c>
      <c r="I480" s="46">
        <f t="shared" si="123"/>
        <v>4</v>
      </c>
      <c r="J480" s="42">
        <f t="shared" si="124"/>
        <v>1</v>
      </c>
      <c r="K480" s="42">
        <f t="shared" si="125"/>
        <v>1</v>
      </c>
      <c r="L480" s="42">
        <f t="shared" si="130"/>
        <v>1</v>
      </c>
      <c r="M480" s="42">
        <f t="shared" si="126"/>
        <v>1</v>
      </c>
      <c r="N480" s="42">
        <f t="shared" si="127"/>
        <v>1</v>
      </c>
      <c r="O480" s="42">
        <f t="shared" si="128"/>
        <v>1</v>
      </c>
      <c r="P480" s="42">
        <f t="shared" si="129"/>
        <v>1</v>
      </c>
      <c r="Q480" s="42">
        <v>0</v>
      </c>
      <c r="R480" s="42">
        <v>0</v>
      </c>
      <c r="S480" s="46">
        <v>0</v>
      </c>
      <c r="T480" s="46">
        <v>0</v>
      </c>
      <c r="U480" s="68" t="s">
        <v>295</v>
      </c>
      <c r="V480" s="68">
        <v>0</v>
      </c>
      <c r="W480" s="46" t="s">
        <v>1264</v>
      </c>
      <c r="AT480" s="42"/>
    </row>
    <row r="481" hidden="1" spans="1:46">
      <c r="A481" s="69" t="str">
        <f t="shared" si="116"/>
        <v>1405</v>
      </c>
      <c r="B481" s="50" t="str">
        <f t="shared" si="131"/>
        <v>track_1405</v>
      </c>
      <c r="C481" s="46">
        <f t="shared" si="117"/>
        <v>34</v>
      </c>
      <c r="D481" s="46">
        <f t="shared" si="118"/>
        <v>0</v>
      </c>
      <c r="E481" s="46">
        <f t="shared" si="119"/>
        <v>3</v>
      </c>
      <c r="F481" s="46">
        <f t="shared" si="120"/>
        <v>4</v>
      </c>
      <c r="G481" s="46">
        <f t="shared" si="121"/>
        <v>1</v>
      </c>
      <c r="H481" s="46">
        <f t="shared" si="122"/>
        <v>13</v>
      </c>
      <c r="I481" s="46">
        <f t="shared" si="123"/>
        <v>4</v>
      </c>
      <c r="J481" s="42">
        <f t="shared" si="124"/>
        <v>1</v>
      </c>
      <c r="K481" s="42">
        <f t="shared" si="125"/>
        <v>1</v>
      </c>
      <c r="L481" s="42">
        <f t="shared" si="130"/>
        <v>1</v>
      </c>
      <c r="M481" s="42">
        <f t="shared" si="126"/>
        <v>1</v>
      </c>
      <c r="N481" s="42">
        <f t="shared" si="127"/>
        <v>1</v>
      </c>
      <c r="O481" s="42">
        <f t="shared" si="128"/>
        <v>1</v>
      </c>
      <c r="P481" s="42">
        <f t="shared" si="129"/>
        <v>1</v>
      </c>
      <c r="Q481" s="42">
        <v>0</v>
      </c>
      <c r="R481" s="42">
        <v>0</v>
      </c>
      <c r="S481" s="46">
        <v>0</v>
      </c>
      <c r="T481" s="46">
        <v>0</v>
      </c>
      <c r="U481" s="68" t="s">
        <v>295</v>
      </c>
      <c r="V481" s="68">
        <v>0</v>
      </c>
      <c r="W481" s="46" t="s">
        <v>1265</v>
      </c>
      <c r="AT481" s="42"/>
    </row>
    <row r="482" hidden="1" spans="1:46">
      <c r="A482" s="69" t="str">
        <f t="shared" si="116"/>
        <v>1406</v>
      </c>
      <c r="B482" s="50" t="str">
        <f t="shared" si="131"/>
        <v>track_1406</v>
      </c>
      <c r="C482" s="46">
        <f t="shared" si="117"/>
        <v>34</v>
      </c>
      <c r="D482" s="46">
        <f t="shared" si="118"/>
        <v>0</v>
      </c>
      <c r="E482" s="46">
        <f t="shared" si="119"/>
        <v>1</v>
      </c>
      <c r="F482" s="46">
        <f t="shared" si="120"/>
        <v>2</v>
      </c>
      <c r="G482" s="46">
        <f t="shared" si="121"/>
        <v>1</v>
      </c>
      <c r="H482" s="46">
        <f t="shared" si="122"/>
        <v>14</v>
      </c>
      <c r="I482" s="46">
        <f t="shared" si="123"/>
        <v>4</v>
      </c>
      <c r="J482" s="42">
        <f t="shared" si="124"/>
        <v>1</v>
      </c>
      <c r="K482" s="42">
        <f t="shared" si="125"/>
        <v>1</v>
      </c>
      <c r="L482" s="42">
        <f t="shared" si="130"/>
        <v>1</v>
      </c>
      <c r="M482" s="42">
        <f t="shared" si="126"/>
        <v>1</v>
      </c>
      <c r="N482" s="42">
        <f t="shared" si="127"/>
        <v>1</v>
      </c>
      <c r="O482" s="42">
        <f t="shared" si="128"/>
        <v>1</v>
      </c>
      <c r="P482" s="42">
        <f t="shared" si="129"/>
        <v>1</v>
      </c>
      <c r="Q482" s="42">
        <v>0</v>
      </c>
      <c r="R482" s="42">
        <v>0</v>
      </c>
      <c r="S482" s="46">
        <v>0</v>
      </c>
      <c r="T482" s="46">
        <v>0</v>
      </c>
      <c r="U482" s="68" t="s">
        <v>295</v>
      </c>
      <c r="V482" s="68">
        <v>0</v>
      </c>
      <c r="W482" s="46" t="s">
        <v>1266</v>
      </c>
      <c r="AT482" s="42"/>
    </row>
    <row r="483" hidden="1" spans="1:46">
      <c r="A483" s="69" t="str">
        <f t="shared" si="116"/>
        <v>1407</v>
      </c>
      <c r="B483" s="50" t="str">
        <f t="shared" si="131"/>
        <v>track_1407</v>
      </c>
      <c r="C483" s="46">
        <f t="shared" si="117"/>
        <v>34</v>
      </c>
      <c r="D483" s="46">
        <f t="shared" si="118"/>
        <v>0</v>
      </c>
      <c r="E483" s="46">
        <f t="shared" si="119"/>
        <v>4</v>
      </c>
      <c r="F483" s="46">
        <f t="shared" si="120"/>
        <v>3</v>
      </c>
      <c r="G483" s="46">
        <f t="shared" si="121"/>
        <v>1</v>
      </c>
      <c r="H483" s="46">
        <f t="shared" si="122"/>
        <v>15</v>
      </c>
      <c r="I483" s="46">
        <f t="shared" si="123"/>
        <v>4</v>
      </c>
      <c r="J483" s="42">
        <f t="shared" si="124"/>
        <v>1</v>
      </c>
      <c r="K483" s="42">
        <f t="shared" si="125"/>
        <v>1</v>
      </c>
      <c r="L483" s="42">
        <f t="shared" si="130"/>
        <v>1</v>
      </c>
      <c r="M483" s="42">
        <f t="shared" si="126"/>
        <v>1</v>
      </c>
      <c r="N483" s="42">
        <f t="shared" si="127"/>
        <v>1</v>
      </c>
      <c r="O483" s="42">
        <f t="shared" si="128"/>
        <v>1</v>
      </c>
      <c r="P483" s="42">
        <f t="shared" si="129"/>
        <v>1</v>
      </c>
      <c r="Q483" s="42">
        <v>0</v>
      </c>
      <c r="R483" s="42">
        <v>0</v>
      </c>
      <c r="S483" s="46">
        <v>0</v>
      </c>
      <c r="T483" s="46">
        <v>0</v>
      </c>
      <c r="U483" s="68" t="s">
        <v>295</v>
      </c>
      <c r="V483" s="68">
        <v>0</v>
      </c>
      <c r="W483" s="46" t="s">
        <v>1267</v>
      </c>
      <c r="AT483" s="42"/>
    </row>
    <row r="484" hidden="1" spans="1:46">
      <c r="A484" s="69" t="str">
        <f t="shared" si="116"/>
        <v>1408</v>
      </c>
      <c r="B484" s="50" t="str">
        <f t="shared" si="131"/>
        <v>track_1408</v>
      </c>
      <c r="C484" s="46">
        <f t="shared" si="117"/>
        <v>34</v>
      </c>
      <c r="D484" s="46">
        <f t="shared" si="118"/>
        <v>0</v>
      </c>
      <c r="E484" s="46">
        <f t="shared" si="119"/>
        <v>2</v>
      </c>
      <c r="F484" s="46">
        <f t="shared" si="120"/>
        <v>4</v>
      </c>
      <c r="G484" s="46">
        <f t="shared" si="121"/>
        <v>1</v>
      </c>
      <c r="H484" s="46">
        <f t="shared" si="122"/>
        <v>16</v>
      </c>
      <c r="I484" s="46">
        <f t="shared" si="123"/>
        <v>4</v>
      </c>
      <c r="J484" s="42">
        <f t="shared" si="124"/>
        <v>1</v>
      </c>
      <c r="K484" s="42">
        <f t="shared" si="125"/>
        <v>1</v>
      </c>
      <c r="L484" s="42">
        <f t="shared" si="130"/>
        <v>1</v>
      </c>
      <c r="M484" s="42">
        <f t="shared" si="126"/>
        <v>1</v>
      </c>
      <c r="N484" s="42">
        <f t="shared" si="127"/>
        <v>1</v>
      </c>
      <c r="O484" s="42">
        <f t="shared" si="128"/>
        <v>1</v>
      </c>
      <c r="P484" s="42">
        <f t="shared" si="129"/>
        <v>1</v>
      </c>
      <c r="Q484" s="42">
        <v>0</v>
      </c>
      <c r="R484" s="42">
        <v>0</v>
      </c>
      <c r="S484" s="46">
        <v>0</v>
      </c>
      <c r="T484" s="46">
        <v>0</v>
      </c>
      <c r="U484" s="68" t="s">
        <v>295</v>
      </c>
      <c r="V484" s="68">
        <v>0</v>
      </c>
      <c r="W484" s="46" t="s">
        <v>1268</v>
      </c>
      <c r="AT484" s="42"/>
    </row>
    <row r="485" hidden="1" spans="1:46">
      <c r="A485" s="69" t="str">
        <f t="shared" si="116"/>
        <v>1425</v>
      </c>
      <c r="B485" s="50" t="str">
        <f t="shared" si="131"/>
        <v>track_1425</v>
      </c>
      <c r="C485" s="46">
        <f t="shared" si="117"/>
        <v>20</v>
      </c>
      <c r="D485" s="46">
        <f t="shared" si="118"/>
        <v>1</v>
      </c>
      <c r="E485" s="46">
        <f t="shared" si="119"/>
        <v>1</v>
      </c>
      <c r="F485" s="46">
        <f t="shared" si="120"/>
        <v>3</v>
      </c>
      <c r="G485" s="46">
        <f t="shared" si="121"/>
        <v>1</v>
      </c>
      <c r="H485" s="46">
        <f t="shared" si="122"/>
        <v>11</v>
      </c>
      <c r="I485" s="46">
        <f t="shared" si="123"/>
        <v>1</v>
      </c>
      <c r="J485" s="42">
        <f t="shared" si="124"/>
        <v>1</v>
      </c>
      <c r="K485" s="42">
        <f t="shared" si="125"/>
        <v>1</v>
      </c>
      <c r="L485" s="42">
        <f t="shared" si="130"/>
        <v>1</v>
      </c>
      <c r="M485" s="42">
        <f t="shared" si="126"/>
        <v>1</v>
      </c>
      <c r="N485" s="42">
        <f t="shared" si="127"/>
        <v>0</v>
      </c>
      <c r="O485" s="42">
        <f t="shared" si="128"/>
        <v>1</v>
      </c>
      <c r="P485" s="42">
        <f t="shared" si="129"/>
        <v>1</v>
      </c>
      <c r="Q485" s="42" t="s">
        <v>845</v>
      </c>
      <c r="R485" s="42">
        <v>0</v>
      </c>
      <c r="S485" s="46">
        <v>0</v>
      </c>
      <c r="T485" s="46">
        <v>0</v>
      </c>
      <c r="U485" s="68" t="s">
        <v>295</v>
      </c>
      <c r="V485" s="68">
        <v>0</v>
      </c>
      <c r="W485" s="46" t="s">
        <v>1269</v>
      </c>
      <c r="AT485" s="42"/>
    </row>
    <row r="486" hidden="1" spans="1:46">
      <c r="A486" s="69" t="str">
        <f t="shared" ref="A486:A533" si="132">RIGHT(W486,4)</f>
        <v>1426</v>
      </c>
      <c r="B486" s="50" t="str">
        <f t="shared" si="131"/>
        <v>track_1426</v>
      </c>
      <c r="C486" s="46">
        <f t="shared" ref="C486:C549" si="133">INT(RIGHT(LEFT(W486,8),2))</f>
        <v>20</v>
      </c>
      <c r="D486" s="46">
        <f t="shared" ref="D486:D549" si="134">INT(RIGHT(LEFT(W486,10),1))</f>
        <v>1</v>
      </c>
      <c r="E486" s="46">
        <f t="shared" ref="E486:E549" si="135">INT(RIGHT(LEFT(W486,11),1))</f>
        <v>1</v>
      </c>
      <c r="F486" s="46">
        <f t="shared" ref="F486:F549" si="136">INT(RIGHT(LEFT(W486,12),1))</f>
        <v>2</v>
      </c>
      <c r="G486" s="46">
        <f t="shared" ref="G486:G549" si="137">INT(RIGHT(LEFT(W486,13),1))</f>
        <v>1</v>
      </c>
      <c r="H486" s="46">
        <f t="shared" ref="H486:H549" si="138">INT(RIGHT(LEFT(W486,16),2))</f>
        <v>12</v>
      </c>
      <c r="I486" s="46">
        <f t="shared" ref="I486:I529" si="139">VLOOKUP(C486,AI:AK,3,0)</f>
        <v>1</v>
      </c>
      <c r="J486" s="42">
        <f t="shared" ref="J486:J549" si="140">VLOOKUP(C486,AI:AN,6,0)</f>
        <v>1</v>
      </c>
      <c r="K486" s="42">
        <f t="shared" ref="K486:K549" si="141">VLOOKUP(C486,AI:AO,7,0)</f>
        <v>1</v>
      </c>
      <c r="L486" s="42">
        <f t="shared" si="130"/>
        <v>1</v>
      </c>
      <c r="M486" s="42">
        <f t="shared" ref="M486:M549" si="142">VLOOKUP(C486,AI:AQ,9,0)</f>
        <v>1</v>
      </c>
      <c r="N486" s="42">
        <f t="shared" ref="N486:N549" si="143">VLOOKUP(C486,AI:AR,10,0)</f>
        <v>0</v>
      </c>
      <c r="O486" s="42">
        <f t="shared" ref="O486:O549" si="144">VLOOKUP(C486,AI:AS,11,0)</f>
        <v>1</v>
      </c>
      <c r="P486" s="42">
        <f t="shared" ref="P486:P549" si="145">VLOOKUP(C486,AI:AT,12,0)</f>
        <v>1</v>
      </c>
      <c r="Q486" s="42" t="s">
        <v>845</v>
      </c>
      <c r="R486" s="42">
        <v>0</v>
      </c>
      <c r="S486" s="46">
        <v>0</v>
      </c>
      <c r="T486" s="46">
        <v>0</v>
      </c>
      <c r="U486" s="68" t="s">
        <v>295</v>
      </c>
      <c r="V486" s="68">
        <v>0</v>
      </c>
      <c r="W486" s="46" t="s">
        <v>1270</v>
      </c>
      <c r="AT486" s="42"/>
    </row>
    <row r="487" hidden="1" spans="1:46">
      <c r="A487" s="69" t="str">
        <f t="shared" si="132"/>
        <v>1427</v>
      </c>
      <c r="B487" s="50" t="str">
        <f t="shared" si="131"/>
        <v>track_1427</v>
      </c>
      <c r="C487" s="46">
        <f t="shared" si="133"/>
        <v>20</v>
      </c>
      <c r="D487" s="46">
        <f t="shared" si="134"/>
        <v>1</v>
      </c>
      <c r="E487" s="46">
        <f t="shared" si="135"/>
        <v>3</v>
      </c>
      <c r="F487" s="46">
        <f t="shared" si="136"/>
        <v>4</v>
      </c>
      <c r="G487" s="46">
        <f t="shared" si="137"/>
        <v>1</v>
      </c>
      <c r="H487" s="46">
        <f t="shared" si="138"/>
        <v>13</v>
      </c>
      <c r="I487" s="46">
        <f t="shared" si="139"/>
        <v>1</v>
      </c>
      <c r="J487" s="42">
        <f t="shared" si="140"/>
        <v>1</v>
      </c>
      <c r="K487" s="42">
        <f t="shared" si="141"/>
        <v>1</v>
      </c>
      <c r="L487" s="42">
        <f t="shared" ref="L487:L550" si="146">VLOOKUP(C487,AI:AU,8,0)</f>
        <v>1</v>
      </c>
      <c r="M487" s="42">
        <f t="shared" si="142"/>
        <v>1</v>
      </c>
      <c r="N487" s="42">
        <f t="shared" si="143"/>
        <v>0</v>
      </c>
      <c r="O487" s="42">
        <f t="shared" si="144"/>
        <v>1</v>
      </c>
      <c r="P487" s="42">
        <f t="shared" si="145"/>
        <v>1</v>
      </c>
      <c r="Q487" s="42" t="s">
        <v>845</v>
      </c>
      <c r="R487" s="42">
        <v>0</v>
      </c>
      <c r="S487" s="46">
        <v>0</v>
      </c>
      <c r="T487" s="46">
        <v>0</v>
      </c>
      <c r="U487" s="68" t="s">
        <v>295</v>
      </c>
      <c r="V487" s="68">
        <v>0</v>
      </c>
      <c r="W487" s="46" t="s">
        <v>1271</v>
      </c>
      <c r="AT487" s="42"/>
    </row>
    <row r="488" hidden="1" spans="1:46">
      <c r="A488" s="69" t="str">
        <f t="shared" si="132"/>
        <v>1428</v>
      </c>
      <c r="B488" s="50" t="str">
        <f t="shared" si="131"/>
        <v>track_1428</v>
      </c>
      <c r="C488" s="46">
        <f t="shared" si="133"/>
        <v>20</v>
      </c>
      <c r="D488" s="46">
        <f t="shared" si="134"/>
        <v>1</v>
      </c>
      <c r="E488" s="46">
        <f t="shared" si="135"/>
        <v>3</v>
      </c>
      <c r="F488" s="46">
        <f t="shared" si="136"/>
        <v>1</v>
      </c>
      <c r="G488" s="46">
        <f t="shared" si="137"/>
        <v>1</v>
      </c>
      <c r="H488" s="46">
        <f t="shared" si="138"/>
        <v>14</v>
      </c>
      <c r="I488" s="46">
        <f t="shared" si="139"/>
        <v>1</v>
      </c>
      <c r="J488" s="42">
        <f t="shared" si="140"/>
        <v>1</v>
      </c>
      <c r="K488" s="42">
        <f t="shared" si="141"/>
        <v>1</v>
      </c>
      <c r="L488" s="42">
        <f t="shared" si="146"/>
        <v>1</v>
      </c>
      <c r="M488" s="42">
        <f t="shared" si="142"/>
        <v>1</v>
      </c>
      <c r="N488" s="42">
        <f t="shared" si="143"/>
        <v>0</v>
      </c>
      <c r="O488" s="42">
        <f t="shared" si="144"/>
        <v>1</v>
      </c>
      <c r="P488" s="42">
        <f t="shared" si="145"/>
        <v>1</v>
      </c>
      <c r="Q488" s="42" t="s">
        <v>845</v>
      </c>
      <c r="R488" s="42">
        <v>0</v>
      </c>
      <c r="S488" s="46">
        <v>0</v>
      </c>
      <c r="T488" s="46">
        <v>0</v>
      </c>
      <c r="U488" s="68" t="s">
        <v>295</v>
      </c>
      <c r="V488" s="68">
        <v>0</v>
      </c>
      <c r="W488" s="46" t="s">
        <v>1272</v>
      </c>
      <c r="AT488" s="42"/>
    </row>
    <row r="489" hidden="1" spans="1:46">
      <c r="A489" s="69" t="str">
        <f t="shared" si="132"/>
        <v>1429</v>
      </c>
      <c r="B489" s="50" t="str">
        <f t="shared" si="131"/>
        <v>track_1429</v>
      </c>
      <c r="C489" s="46">
        <f t="shared" si="133"/>
        <v>21</v>
      </c>
      <c r="D489" s="46">
        <f t="shared" si="134"/>
        <v>0</v>
      </c>
      <c r="E489" s="46">
        <f t="shared" si="135"/>
        <v>1</v>
      </c>
      <c r="F489" s="46">
        <f t="shared" si="136"/>
        <v>4</v>
      </c>
      <c r="G489" s="46">
        <f t="shared" si="137"/>
        <v>1</v>
      </c>
      <c r="H489" s="46">
        <f t="shared" si="138"/>
        <v>8</v>
      </c>
      <c r="I489" s="46">
        <f t="shared" si="139"/>
        <v>3</v>
      </c>
      <c r="J489" s="42">
        <f t="shared" si="140"/>
        <v>0</v>
      </c>
      <c r="K489" s="42">
        <f t="shared" si="141"/>
        <v>0</v>
      </c>
      <c r="L489" s="42">
        <f t="shared" si="146"/>
        <v>1</v>
      </c>
      <c r="M489" s="42">
        <f t="shared" si="142"/>
        <v>1</v>
      </c>
      <c r="N489" s="42">
        <f t="shared" si="143"/>
        <v>0</v>
      </c>
      <c r="O489" s="42">
        <f t="shared" si="144"/>
        <v>1</v>
      </c>
      <c r="P489" s="42">
        <f t="shared" si="145"/>
        <v>1</v>
      </c>
      <c r="Q489" s="42" t="s">
        <v>845</v>
      </c>
      <c r="R489" s="42">
        <v>0</v>
      </c>
      <c r="S489" s="46">
        <v>0</v>
      </c>
      <c r="T489" s="46">
        <v>0</v>
      </c>
      <c r="U489" s="68" t="s">
        <v>295</v>
      </c>
      <c r="V489" s="68">
        <v>0</v>
      </c>
      <c r="W489" s="46" t="s">
        <v>1273</v>
      </c>
      <c r="AT489" s="42"/>
    </row>
    <row r="490" hidden="1" spans="1:46">
      <c r="A490" s="69" t="str">
        <f t="shared" si="132"/>
        <v>1432</v>
      </c>
      <c r="B490" s="50" t="str">
        <f t="shared" si="131"/>
        <v>track_1432</v>
      </c>
      <c r="C490" s="46">
        <f t="shared" si="133"/>
        <v>24</v>
      </c>
      <c r="D490" s="46">
        <f t="shared" si="134"/>
        <v>1</v>
      </c>
      <c r="E490" s="46">
        <f t="shared" si="135"/>
        <v>3</v>
      </c>
      <c r="F490" s="46">
        <f t="shared" si="136"/>
        <v>2</v>
      </c>
      <c r="G490" s="46">
        <f t="shared" si="137"/>
        <v>1</v>
      </c>
      <c r="H490" s="46">
        <f t="shared" si="138"/>
        <v>19</v>
      </c>
      <c r="I490" s="46">
        <f t="shared" si="139"/>
        <v>2</v>
      </c>
      <c r="J490" s="42">
        <f t="shared" si="140"/>
        <v>0</v>
      </c>
      <c r="K490" s="42">
        <f t="shared" si="141"/>
        <v>0</v>
      </c>
      <c r="L490" s="42">
        <f t="shared" si="146"/>
        <v>1</v>
      </c>
      <c r="M490" s="42">
        <f t="shared" si="142"/>
        <v>1</v>
      </c>
      <c r="N490" s="42">
        <f t="shared" si="143"/>
        <v>1</v>
      </c>
      <c r="O490" s="42">
        <f t="shared" si="144"/>
        <v>1</v>
      </c>
      <c r="P490" s="42">
        <f t="shared" si="145"/>
        <v>1</v>
      </c>
      <c r="Q490" s="42">
        <v>0</v>
      </c>
      <c r="R490" s="42">
        <v>0</v>
      </c>
      <c r="S490" s="46">
        <v>0</v>
      </c>
      <c r="T490" s="46">
        <v>0</v>
      </c>
      <c r="U490" s="68" t="s">
        <v>295</v>
      </c>
      <c r="V490" s="68">
        <v>0</v>
      </c>
      <c r="W490" s="46" t="s">
        <v>1274</v>
      </c>
      <c r="AT490" s="42"/>
    </row>
    <row r="491" hidden="1" spans="1:46">
      <c r="A491" s="69" t="str">
        <f t="shared" si="132"/>
        <v>1433</v>
      </c>
      <c r="B491" s="50" t="str">
        <f t="shared" si="131"/>
        <v>track_1433</v>
      </c>
      <c r="C491" s="46">
        <f t="shared" si="133"/>
        <v>24</v>
      </c>
      <c r="D491" s="46">
        <f t="shared" si="134"/>
        <v>1</v>
      </c>
      <c r="E491" s="46">
        <f t="shared" si="135"/>
        <v>3</v>
      </c>
      <c r="F491" s="46">
        <f t="shared" si="136"/>
        <v>4</v>
      </c>
      <c r="G491" s="46">
        <f t="shared" si="137"/>
        <v>1</v>
      </c>
      <c r="H491" s="46">
        <f t="shared" si="138"/>
        <v>20</v>
      </c>
      <c r="I491" s="46">
        <f t="shared" si="139"/>
        <v>2</v>
      </c>
      <c r="J491" s="42">
        <f t="shared" si="140"/>
        <v>0</v>
      </c>
      <c r="K491" s="42">
        <f t="shared" si="141"/>
        <v>0</v>
      </c>
      <c r="L491" s="42">
        <f t="shared" si="146"/>
        <v>1</v>
      </c>
      <c r="M491" s="42">
        <f t="shared" si="142"/>
        <v>1</v>
      </c>
      <c r="N491" s="42">
        <f t="shared" si="143"/>
        <v>1</v>
      </c>
      <c r="O491" s="42">
        <f t="shared" si="144"/>
        <v>1</v>
      </c>
      <c r="P491" s="42">
        <f t="shared" si="145"/>
        <v>1</v>
      </c>
      <c r="Q491" s="42">
        <v>0</v>
      </c>
      <c r="R491" s="42">
        <v>0</v>
      </c>
      <c r="S491" s="46">
        <v>0</v>
      </c>
      <c r="T491" s="46">
        <v>0</v>
      </c>
      <c r="U491" s="68" t="s">
        <v>295</v>
      </c>
      <c r="V491" s="68">
        <v>0</v>
      </c>
      <c r="W491" s="46" t="s">
        <v>1275</v>
      </c>
      <c r="AT491" s="42"/>
    </row>
    <row r="492" hidden="1" spans="1:46">
      <c r="A492" s="69" t="str">
        <f t="shared" si="132"/>
        <v>1436</v>
      </c>
      <c r="B492" s="50" t="str">
        <f t="shared" si="131"/>
        <v>track_1436</v>
      </c>
      <c r="C492" s="46">
        <f t="shared" si="133"/>
        <v>26</v>
      </c>
      <c r="D492" s="46">
        <f t="shared" si="134"/>
        <v>0</v>
      </c>
      <c r="E492" s="46">
        <f t="shared" si="135"/>
        <v>3</v>
      </c>
      <c r="F492" s="46">
        <f t="shared" si="136"/>
        <v>1</v>
      </c>
      <c r="G492" s="46">
        <f t="shared" si="137"/>
        <v>1</v>
      </c>
      <c r="H492" s="46">
        <f t="shared" si="138"/>
        <v>19</v>
      </c>
      <c r="I492" s="46">
        <f t="shared" si="139"/>
        <v>4</v>
      </c>
      <c r="J492" s="42">
        <f t="shared" si="140"/>
        <v>1</v>
      </c>
      <c r="K492" s="42">
        <f t="shared" si="141"/>
        <v>1</v>
      </c>
      <c r="L492" s="42">
        <f t="shared" si="146"/>
        <v>1</v>
      </c>
      <c r="M492" s="42">
        <f t="shared" si="142"/>
        <v>1</v>
      </c>
      <c r="N492" s="42">
        <f t="shared" si="143"/>
        <v>1</v>
      </c>
      <c r="O492" s="42">
        <f t="shared" si="144"/>
        <v>1</v>
      </c>
      <c r="P492" s="42">
        <f t="shared" si="145"/>
        <v>1</v>
      </c>
      <c r="Q492" s="42">
        <v>0</v>
      </c>
      <c r="R492" s="42">
        <v>0</v>
      </c>
      <c r="S492" s="46">
        <v>0</v>
      </c>
      <c r="T492" s="46">
        <v>0</v>
      </c>
      <c r="U492" s="68" t="s">
        <v>295</v>
      </c>
      <c r="V492" s="68">
        <v>0</v>
      </c>
      <c r="W492" s="46" t="s">
        <v>1276</v>
      </c>
      <c r="AT492" s="42"/>
    </row>
    <row r="493" hidden="1" spans="1:46">
      <c r="A493" s="69" t="str">
        <f t="shared" si="132"/>
        <v>1437</v>
      </c>
      <c r="B493" s="50" t="str">
        <f t="shared" si="131"/>
        <v>track_1437</v>
      </c>
      <c r="C493" s="46">
        <f t="shared" si="133"/>
        <v>26</v>
      </c>
      <c r="D493" s="46">
        <f t="shared" si="134"/>
        <v>0</v>
      </c>
      <c r="E493" s="46">
        <f t="shared" si="135"/>
        <v>3</v>
      </c>
      <c r="F493" s="46">
        <f t="shared" si="136"/>
        <v>4</v>
      </c>
      <c r="G493" s="46">
        <f t="shared" si="137"/>
        <v>1</v>
      </c>
      <c r="H493" s="46">
        <f t="shared" si="138"/>
        <v>20</v>
      </c>
      <c r="I493" s="46">
        <f t="shared" si="139"/>
        <v>4</v>
      </c>
      <c r="J493" s="42">
        <f t="shared" si="140"/>
        <v>1</v>
      </c>
      <c r="K493" s="42">
        <f t="shared" si="141"/>
        <v>1</v>
      </c>
      <c r="L493" s="42">
        <f t="shared" si="146"/>
        <v>1</v>
      </c>
      <c r="M493" s="42">
        <f t="shared" si="142"/>
        <v>1</v>
      </c>
      <c r="N493" s="42">
        <f t="shared" si="143"/>
        <v>1</v>
      </c>
      <c r="O493" s="42">
        <f t="shared" si="144"/>
        <v>1</v>
      </c>
      <c r="P493" s="42">
        <f t="shared" si="145"/>
        <v>1</v>
      </c>
      <c r="Q493" s="42">
        <v>0</v>
      </c>
      <c r="R493" s="42">
        <v>0</v>
      </c>
      <c r="S493" s="46">
        <v>0</v>
      </c>
      <c r="T493" s="46">
        <v>0</v>
      </c>
      <c r="U493" s="68" t="s">
        <v>295</v>
      </c>
      <c r="V493" s="68">
        <v>0</v>
      </c>
      <c r="W493" s="46" t="s">
        <v>1277</v>
      </c>
      <c r="AT493" s="42"/>
    </row>
    <row r="494" hidden="1" spans="1:46">
      <c r="A494" s="69" t="str">
        <f t="shared" si="132"/>
        <v>1438</v>
      </c>
      <c r="B494" s="50" t="str">
        <f t="shared" si="131"/>
        <v>track_1438</v>
      </c>
      <c r="C494" s="46">
        <f t="shared" si="133"/>
        <v>26</v>
      </c>
      <c r="D494" s="46">
        <f t="shared" si="134"/>
        <v>0</v>
      </c>
      <c r="E494" s="46">
        <f t="shared" si="135"/>
        <v>4</v>
      </c>
      <c r="F494" s="46">
        <f t="shared" si="136"/>
        <v>2</v>
      </c>
      <c r="G494" s="46">
        <f t="shared" si="137"/>
        <v>1</v>
      </c>
      <c r="H494" s="46">
        <f t="shared" si="138"/>
        <v>21</v>
      </c>
      <c r="I494" s="46">
        <f t="shared" si="139"/>
        <v>4</v>
      </c>
      <c r="J494" s="42">
        <f t="shared" si="140"/>
        <v>1</v>
      </c>
      <c r="K494" s="42">
        <f t="shared" si="141"/>
        <v>1</v>
      </c>
      <c r="L494" s="42">
        <f t="shared" si="146"/>
        <v>1</v>
      </c>
      <c r="M494" s="42">
        <f t="shared" si="142"/>
        <v>1</v>
      </c>
      <c r="N494" s="42">
        <f t="shared" si="143"/>
        <v>1</v>
      </c>
      <c r="O494" s="42">
        <f t="shared" si="144"/>
        <v>1</v>
      </c>
      <c r="P494" s="42">
        <f t="shared" si="145"/>
        <v>1</v>
      </c>
      <c r="Q494" s="42">
        <v>0</v>
      </c>
      <c r="R494" s="42">
        <v>0</v>
      </c>
      <c r="S494" s="46">
        <v>0</v>
      </c>
      <c r="T494" s="46">
        <v>0</v>
      </c>
      <c r="U494" s="68" t="s">
        <v>295</v>
      </c>
      <c r="V494" s="68">
        <v>0</v>
      </c>
      <c r="W494" s="46" t="s">
        <v>1278</v>
      </c>
      <c r="AT494" s="42"/>
    </row>
    <row r="495" hidden="1" spans="1:46">
      <c r="A495" s="69" t="str">
        <f t="shared" si="132"/>
        <v>1439</v>
      </c>
      <c r="B495" s="50" t="str">
        <f t="shared" si="131"/>
        <v>track_1439</v>
      </c>
      <c r="C495" s="46">
        <f t="shared" si="133"/>
        <v>28</v>
      </c>
      <c r="D495" s="46">
        <f t="shared" si="134"/>
        <v>0</v>
      </c>
      <c r="E495" s="46">
        <f t="shared" si="135"/>
        <v>1</v>
      </c>
      <c r="F495" s="46">
        <f t="shared" si="136"/>
        <v>2</v>
      </c>
      <c r="G495" s="46">
        <f t="shared" si="137"/>
        <v>1</v>
      </c>
      <c r="H495" s="46">
        <f t="shared" si="138"/>
        <v>19</v>
      </c>
      <c r="I495" s="46">
        <f t="shared" si="139"/>
        <v>4</v>
      </c>
      <c r="J495" s="42">
        <f t="shared" si="140"/>
        <v>1</v>
      </c>
      <c r="K495" s="42">
        <f t="shared" si="141"/>
        <v>1</v>
      </c>
      <c r="L495" s="42">
        <f t="shared" si="146"/>
        <v>1</v>
      </c>
      <c r="M495" s="42">
        <f t="shared" si="142"/>
        <v>1</v>
      </c>
      <c r="N495" s="42">
        <f t="shared" si="143"/>
        <v>1</v>
      </c>
      <c r="O495" s="42">
        <f t="shared" si="144"/>
        <v>1</v>
      </c>
      <c r="P495" s="42">
        <f t="shared" si="145"/>
        <v>1</v>
      </c>
      <c r="Q495" s="42">
        <v>0</v>
      </c>
      <c r="R495" s="42">
        <v>0</v>
      </c>
      <c r="S495" s="46">
        <v>0</v>
      </c>
      <c r="T495" s="46">
        <v>0</v>
      </c>
      <c r="U495" s="68" t="s">
        <v>295</v>
      </c>
      <c r="V495" s="68">
        <v>0</v>
      </c>
      <c r="W495" s="46" t="s">
        <v>1279</v>
      </c>
      <c r="AT495" s="42"/>
    </row>
    <row r="496" hidden="1" spans="1:46">
      <c r="A496" s="69" t="str">
        <f t="shared" si="132"/>
        <v>1440</v>
      </c>
      <c r="B496" s="50" t="str">
        <f t="shared" si="131"/>
        <v>track_1440</v>
      </c>
      <c r="C496" s="46">
        <f t="shared" si="133"/>
        <v>28</v>
      </c>
      <c r="D496" s="46">
        <f t="shared" si="134"/>
        <v>0</v>
      </c>
      <c r="E496" s="46">
        <f t="shared" si="135"/>
        <v>3</v>
      </c>
      <c r="F496" s="46">
        <f t="shared" si="136"/>
        <v>2</v>
      </c>
      <c r="G496" s="46">
        <f t="shared" si="137"/>
        <v>1</v>
      </c>
      <c r="H496" s="46">
        <f t="shared" si="138"/>
        <v>20</v>
      </c>
      <c r="I496" s="46">
        <f t="shared" si="139"/>
        <v>4</v>
      </c>
      <c r="J496" s="42">
        <f t="shared" si="140"/>
        <v>1</v>
      </c>
      <c r="K496" s="42">
        <f t="shared" si="141"/>
        <v>1</v>
      </c>
      <c r="L496" s="42">
        <f t="shared" si="146"/>
        <v>1</v>
      </c>
      <c r="M496" s="42">
        <f t="shared" si="142"/>
        <v>1</v>
      </c>
      <c r="N496" s="42">
        <f t="shared" si="143"/>
        <v>1</v>
      </c>
      <c r="O496" s="42">
        <f t="shared" si="144"/>
        <v>1</v>
      </c>
      <c r="P496" s="42">
        <f t="shared" si="145"/>
        <v>1</v>
      </c>
      <c r="Q496" s="42">
        <v>0</v>
      </c>
      <c r="R496" s="42">
        <v>0</v>
      </c>
      <c r="S496" s="46">
        <v>0</v>
      </c>
      <c r="T496" s="46">
        <v>0</v>
      </c>
      <c r="U496" s="68" t="s">
        <v>295</v>
      </c>
      <c r="V496" s="68">
        <v>0</v>
      </c>
      <c r="W496" s="46" t="s">
        <v>1280</v>
      </c>
      <c r="AT496" s="42"/>
    </row>
    <row r="497" hidden="1" spans="1:46">
      <c r="A497" s="69" t="str">
        <f t="shared" si="132"/>
        <v>1441</v>
      </c>
      <c r="B497" s="50" t="str">
        <f t="shared" si="131"/>
        <v>track_1441</v>
      </c>
      <c r="C497" s="46">
        <f t="shared" si="133"/>
        <v>28</v>
      </c>
      <c r="D497" s="46">
        <f t="shared" si="134"/>
        <v>0</v>
      </c>
      <c r="E497" s="46">
        <f t="shared" si="135"/>
        <v>3</v>
      </c>
      <c r="F497" s="46">
        <f t="shared" si="136"/>
        <v>4</v>
      </c>
      <c r="G497" s="46">
        <f t="shared" si="137"/>
        <v>1</v>
      </c>
      <c r="H497" s="46">
        <f t="shared" si="138"/>
        <v>21</v>
      </c>
      <c r="I497" s="46">
        <f t="shared" si="139"/>
        <v>4</v>
      </c>
      <c r="J497" s="42">
        <f t="shared" si="140"/>
        <v>1</v>
      </c>
      <c r="K497" s="42">
        <f t="shared" si="141"/>
        <v>1</v>
      </c>
      <c r="L497" s="42">
        <f t="shared" si="146"/>
        <v>1</v>
      </c>
      <c r="M497" s="42">
        <f t="shared" si="142"/>
        <v>1</v>
      </c>
      <c r="N497" s="42">
        <f t="shared" si="143"/>
        <v>1</v>
      </c>
      <c r="O497" s="42">
        <f t="shared" si="144"/>
        <v>1</v>
      </c>
      <c r="P497" s="42">
        <f t="shared" si="145"/>
        <v>1</v>
      </c>
      <c r="Q497" s="42">
        <v>0</v>
      </c>
      <c r="R497" s="42">
        <v>0</v>
      </c>
      <c r="S497" s="46">
        <v>0</v>
      </c>
      <c r="T497" s="46">
        <v>0</v>
      </c>
      <c r="U497" s="68" t="s">
        <v>295</v>
      </c>
      <c r="V497" s="68">
        <v>0</v>
      </c>
      <c r="W497" s="46" t="s">
        <v>1281</v>
      </c>
      <c r="AT497" s="42"/>
    </row>
    <row r="498" hidden="1" spans="1:46">
      <c r="A498" s="69" t="str">
        <f t="shared" si="132"/>
        <v>1442</v>
      </c>
      <c r="B498" s="50" t="str">
        <f t="shared" si="131"/>
        <v>track_1442</v>
      </c>
      <c r="C498" s="46">
        <f t="shared" si="133"/>
        <v>29</v>
      </c>
      <c r="D498" s="46">
        <f t="shared" si="134"/>
        <v>0</v>
      </c>
      <c r="E498" s="46">
        <f t="shared" si="135"/>
        <v>3</v>
      </c>
      <c r="F498" s="46">
        <f t="shared" si="136"/>
        <v>2</v>
      </c>
      <c r="G498" s="46">
        <f t="shared" si="137"/>
        <v>1</v>
      </c>
      <c r="H498" s="46">
        <f t="shared" si="138"/>
        <v>9</v>
      </c>
      <c r="I498" s="46">
        <f t="shared" si="139"/>
        <v>4</v>
      </c>
      <c r="J498" s="42">
        <f t="shared" si="140"/>
        <v>0</v>
      </c>
      <c r="K498" s="42">
        <f t="shared" si="141"/>
        <v>1</v>
      </c>
      <c r="L498" s="42">
        <f t="shared" si="146"/>
        <v>1</v>
      </c>
      <c r="M498" s="42">
        <f t="shared" si="142"/>
        <v>1</v>
      </c>
      <c r="N498" s="42">
        <f t="shared" si="143"/>
        <v>0</v>
      </c>
      <c r="O498" s="42">
        <f t="shared" si="144"/>
        <v>1</v>
      </c>
      <c r="P498" s="42">
        <f t="shared" si="145"/>
        <v>1</v>
      </c>
      <c r="Q498" s="42" t="s">
        <v>845</v>
      </c>
      <c r="R498" s="42">
        <v>0</v>
      </c>
      <c r="S498" s="46">
        <v>0</v>
      </c>
      <c r="T498" s="46">
        <v>0</v>
      </c>
      <c r="U498" s="68" t="s">
        <v>295</v>
      </c>
      <c r="V498" s="68">
        <v>0</v>
      </c>
      <c r="W498" s="46" t="s">
        <v>1282</v>
      </c>
      <c r="AT498" s="42"/>
    </row>
    <row r="499" hidden="1" spans="1:46">
      <c r="A499" s="69" t="str">
        <f t="shared" si="132"/>
        <v>1443</v>
      </c>
      <c r="B499" s="50" t="str">
        <f t="shared" si="131"/>
        <v>track_1443</v>
      </c>
      <c r="C499" s="46">
        <f t="shared" si="133"/>
        <v>31</v>
      </c>
      <c r="D499" s="46">
        <f t="shared" si="134"/>
        <v>0</v>
      </c>
      <c r="E499" s="46">
        <f t="shared" si="135"/>
        <v>1</v>
      </c>
      <c r="F499" s="46">
        <f t="shared" si="136"/>
        <v>2</v>
      </c>
      <c r="G499" s="46">
        <f t="shared" si="137"/>
        <v>1</v>
      </c>
      <c r="H499" s="46">
        <f t="shared" si="138"/>
        <v>19</v>
      </c>
      <c r="I499" s="46">
        <f t="shared" si="139"/>
        <v>4</v>
      </c>
      <c r="J499" s="42">
        <f t="shared" si="140"/>
        <v>0</v>
      </c>
      <c r="K499" s="42">
        <f t="shared" si="141"/>
        <v>1</v>
      </c>
      <c r="L499" s="42">
        <f t="shared" si="146"/>
        <v>1</v>
      </c>
      <c r="M499" s="42">
        <f t="shared" si="142"/>
        <v>1</v>
      </c>
      <c r="N499" s="42">
        <f t="shared" si="143"/>
        <v>0</v>
      </c>
      <c r="O499" s="42">
        <f t="shared" si="144"/>
        <v>1</v>
      </c>
      <c r="P499" s="42">
        <f t="shared" si="145"/>
        <v>1</v>
      </c>
      <c r="Q499" s="42" t="s">
        <v>845</v>
      </c>
      <c r="R499" s="42">
        <v>0</v>
      </c>
      <c r="S499" s="46">
        <v>0</v>
      </c>
      <c r="T499" s="46">
        <v>0</v>
      </c>
      <c r="U499" s="68" t="s">
        <v>295</v>
      </c>
      <c r="V499" s="68">
        <v>0</v>
      </c>
      <c r="W499" s="46" t="s">
        <v>1283</v>
      </c>
      <c r="AT499" s="42"/>
    </row>
    <row r="500" hidden="1" spans="1:46">
      <c r="A500" s="69" t="str">
        <f t="shared" si="132"/>
        <v>1444</v>
      </c>
      <c r="B500" s="50" t="str">
        <f t="shared" si="131"/>
        <v>track_1444</v>
      </c>
      <c r="C500" s="46">
        <f t="shared" si="133"/>
        <v>31</v>
      </c>
      <c r="D500" s="46">
        <f t="shared" si="134"/>
        <v>0</v>
      </c>
      <c r="E500" s="46">
        <f t="shared" si="135"/>
        <v>3</v>
      </c>
      <c r="F500" s="46">
        <f t="shared" si="136"/>
        <v>4</v>
      </c>
      <c r="G500" s="46">
        <f t="shared" si="137"/>
        <v>1</v>
      </c>
      <c r="H500" s="46">
        <f t="shared" si="138"/>
        <v>20</v>
      </c>
      <c r="I500" s="46">
        <f t="shared" si="139"/>
        <v>4</v>
      </c>
      <c r="J500" s="42">
        <f t="shared" si="140"/>
        <v>0</v>
      </c>
      <c r="K500" s="42">
        <f t="shared" si="141"/>
        <v>1</v>
      </c>
      <c r="L500" s="42">
        <f t="shared" si="146"/>
        <v>1</v>
      </c>
      <c r="M500" s="42">
        <f t="shared" si="142"/>
        <v>1</v>
      </c>
      <c r="N500" s="42">
        <f t="shared" si="143"/>
        <v>0</v>
      </c>
      <c r="O500" s="42">
        <f t="shared" si="144"/>
        <v>1</v>
      </c>
      <c r="P500" s="42">
        <f t="shared" si="145"/>
        <v>1</v>
      </c>
      <c r="Q500" s="42" t="s">
        <v>845</v>
      </c>
      <c r="R500" s="42">
        <v>0</v>
      </c>
      <c r="S500" s="46">
        <v>0</v>
      </c>
      <c r="T500" s="46">
        <v>0</v>
      </c>
      <c r="U500" s="68" t="s">
        <v>295</v>
      </c>
      <c r="V500" s="68">
        <v>0</v>
      </c>
      <c r="W500" s="46" t="s">
        <v>1284</v>
      </c>
      <c r="AT500" s="42"/>
    </row>
    <row r="501" hidden="1" spans="1:46">
      <c r="A501" s="69" t="str">
        <f t="shared" si="132"/>
        <v>1445</v>
      </c>
      <c r="B501" s="50" t="str">
        <f t="shared" si="131"/>
        <v>track_1445</v>
      </c>
      <c r="C501" s="46">
        <f t="shared" si="133"/>
        <v>31</v>
      </c>
      <c r="D501" s="46">
        <f t="shared" si="134"/>
        <v>0</v>
      </c>
      <c r="E501" s="46">
        <f t="shared" si="135"/>
        <v>3</v>
      </c>
      <c r="F501" s="46">
        <f t="shared" si="136"/>
        <v>2</v>
      </c>
      <c r="G501" s="46">
        <f t="shared" si="137"/>
        <v>1</v>
      </c>
      <c r="H501" s="46">
        <f t="shared" si="138"/>
        <v>21</v>
      </c>
      <c r="I501" s="46">
        <f t="shared" si="139"/>
        <v>4</v>
      </c>
      <c r="J501" s="42">
        <f t="shared" si="140"/>
        <v>0</v>
      </c>
      <c r="K501" s="42">
        <f t="shared" si="141"/>
        <v>1</v>
      </c>
      <c r="L501" s="42">
        <f t="shared" si="146"/>
        <v>1</v>
      </c>
      <c r="M501" s="42">
        <f t="shared" si="142"/>
        <v>1</v>
      </c>
      <c r="N501" s="42">
        <f t="shared" si="143"/>
        <v>0</v>
      </c>
      <c r="O501" s="42">
        <f t="shared" si="144"/>
        <v>1</v>
      </c>
      <c r="P501" s="42">
        <f t="shared" si="145"/>
        <v>1</v>
      </c>
      <c r="Q501" s="42" t="s">
        <v>845</v>
      </c>
      <c r="R501" s="42">
        <v>0</v>
      </c>
      <c r="S501" s="46">
        <v>0</v>
      </c>
      <c r="T501" s="46">
        <v>0</v>
      </c>
      <c r="U501" s="68" t="s">
        <v>295</v>
      </c>
      <c r="V501" s="68">
        <v>0</v>
      </c>
      <c r="W501" s="46" t="s">
        <v>1285</v>
      </c>
      <c r="AT501" s="42"/>
    </row>
    <row r="502" hidden="1" spans="1:46">
      <c r="A502" s="69" t="str">
        <f t="shared" si="132"/>
        <v>1446</v>
      </c>
      <c r="B502" s="50" t="str">
        <f t="shared" si="131"/>
        <v>track_1446</v>
      </c>
      <c r="C502" s="46">
        <f t="shared" si="133"/>
        <v>32</v>
      </c>
      <c r="D502" s="46">
        <f t="shared" si="134"/>
        <v>0</v>
      </c>
      <c r="E502" s="46">
        <f t="shared" si="135"/>
        <v>3</v>
      </c>
      <c r="F502" s="46">
        <f t="shared" si="136"/>
        <v>2</v>
      </c>
      <c r="G502" s="46">
        <f t="shared" si="137"/>
        <v>1</v>
      </c>
      <c r="H502" s="46">
        <f t="shared" si="138"/>
        <v>19</v>
      </c>
      <c r="I502" s="46">
        <f t="shared" si="139"/>
        <v>4</v>
      </c>
      <c r="J502" s="42">
        <f t="shared" si="140"/>
        <v>1</v>
      </c>
      <c r="K502" s="42">
        <f t="shared" si="141"/>
        <v>1</v>
      </c>
      <c r="L502" s="42">
        <f t="shared" si="146"/>
        <v>1</v>
      </c>
      <c r="M502" s="42">
        <f t="shared" si="142"/>
        <v>1</v>
      </c>
      <c r="N502" s="42">
        <f t="shared" si="143"/>
        <v>1</v>
      </c>
      <c r="O502" s="42">
        <f t="shared" si="144"/>
        <v>1</v>
      </c>
      <c r="P502" s="42">
        <f t="shared" si="145"/>
        <v>1</v>
      </c>
      <c r="Q502" s="42">
        <v>0</v>
      </c>
      <c r="R502" s="42">
        <v>0</v>
      </c>
      <c r="S502" s="46">
        <v>0</v>
      </c>
      <c r="T502" s="46">
        <v>0</v>
      </c>
      <c r="U502" s="68" t="s">
        <v>295</v>
      </c>
      <c r="V502" s="68">
        <v>0</v>
      </c>
      <c r="W502" s="46" t="s">
        <v>1286</v>
      </c>
      <c r="AT502" s="42"/>
    </row>
    <row r="503" hidden="1" spans="1:46">
      <c r="A503" s="69" t="str">
        <f t="shared" si="132"/>
        <v>1447</v>
      </c>
      <c r="B503" s="50" t="str">
        <f t="shared" si="131"/>
        <v>track_1447</v>
      </c>
      <c r="C503" s="46">
        <f t="shared" si="133"/>
        <v>32</v>
      </c>
      <c r="D503" s="46">
        <f t="shared" si="134"/>
        <v>0</v>
      </c>
      <c r="E503" s="46">
        <f t="shared" si="135"/>
        <v>3</v>
      </c>
      <c r="F503" s="46">
        <f t="shared" si="136"/>
        <v>2</v>
      </c>
      <c r="G503" s="46">
        <f t="shared" si="137"/>
        <v>1</v>
      </c>
      <c r="H503" s="46">
        <f t="shared" si="138"/>
        <v>20</v>
      </c>
      <c r="I503" s="46">
        <f t="shared" si="139"/>
        <v>4</v>
      </c>
      <c r="J503" s="42">
        <f t="shared" si="140"/>
        <v>1</v>
      </c>
      <c r="K503" s="42">
        <f t="shared" si="141"/>
        <v>1</v>
      </c>
      <c r="L503" s="42">
        <f t="shared" si="146"/>
        <v>1</v>
      </c>
      <c r="M503" s="42">
        <f t="shared" si="142"/>
        <v>1</v>
      </c>
      <c r="N503" s="42">
        <f t="shared" si="143"/>
        <v>1</v>
      </c>
      <c r="O503" s="42">
        <f t="shared" si="144"/>
        <v>1</v>
      </c>
      <c r="P503" s="42">
        <f t="shared" si="145"/>
        <v>1</v>
      </c>
      <c r="Q503" s="42">
        <v>0</v>
      </c>
      <c r="R503" s="42">
        <v>0</v>
      </c>
      <c r="S503" s="46">
        <v>0</v>
      </c>
      <c r="T503" s="46">
        <v>0</v>
      </c>
      <c r="U503" s="68" t="s">
        <v>295</v>
      </c>
      <c r="V503" s="68">
        <v>0</v>
      </c>
      <c r="W503" s="46" t="s">
        <v>1287</v>
      </c>
      <c r="AT503" s="42"/>
    </row>
    <row r="504" hidden="1" spans="1:46">
      <c r="A504" s="69" t="str">
        <f t="shared" si="132"/>
        <v>1448</v>
      </c>
      <c r="B504" s="50" t="str">
        <f t="shared" si="131"/>
        <v>track_1448</v>
      </c>
      <c r="C504" s="46">
        <f t="shared" si="133"/>
        <v>33</v>
      </c>
      <c r="D504" s="46">
        <f t="shared" si="134"/>
        <v>0</v>
      </c>
      <c r="E504" s="46">
        <f t="shared" si="135"/>
        <v>3</v>
      </c>
      <c r="F504" s="46">
        <f t="shared" si="136"/>
        <v>2</v>
      </c>
      <c r="G504" s="46">
        <f t="shared" si="137"/>
        <v>1</v>
      </c>
      <c r="H504" s="46">
        <f t="shared" si="138"/>
        <v>9</v>
      </c>
      <c r="I504" s="46">
        <f t="shared" si="139"/>
        <v>4</v>
      </c>
      <c r="J504" s="42">
        <f t="shared" si="140"/>
        <v>0</v>
      </c>
      <c r="K504" s="42">
        <f t="shared" si="141"/>
        <v>1</v>
      </c>
      <c r="L504" s="42">
        <f t="shared" si="146"/>
        <v>1</v>
      </c>
      <c r="M504" s="42">
        <f t="shared" si="142"/>
        <v>1</v>
      </c>
      <c r="N504" s="42">
        <f t="shared" si="143"/>
        <v>0</v>
      </c>
      <c r="O504" s="42">
        <f t="shared" si="144"/>
        <v>1</v>
      </c>
      <c r="P504" s="42">
        <f t="shared" si="145"/>
        <v>1</v>
      </c>
      <c r="Q504" s="42" t="s">
        <v>845</v>
      </c>
      <c r="R504" s="42">
        <v>0</v>
      </c>
      <c r="S504" s="46">
        <v>0</v>
      </c>
      <c r="T504" s="46">
        <v>0</v>
      </c>
      <c r="U504" s="68" t="s">
        <v>295</v>
      </c>
      <c r="V504" s="68">
        <v>0</v>
      </c>
      <c r="W504" s="46" t="s">
        <v>1288</v>
      </c>
      <c r="AT504" s="42"/>
    </row>
    <row r="505" hidden="1" spans="1:46">
      <c r="A505" s="69" t="str">
        <f t="shared" si="132"/>
        <v>1449</v>
      </c>
      <c r="B505" s="50" t="str">
        <f t="shared" si="131"/>
        <v>track_1449</v>
      </c>
      <c r="C505" s="46">
        <f t="shared" si="133"/>
        <v>33</v>
      </c>
      <c r="D505" s="46">
        <f t="shared" si="134"/>
        <v>0</v>
      </c>
      <c r="E505" s="46">
        <f t="shared" si="135"/>
        <v>3</v>
      </c>
      <c r="F505" s="46">
        <f t="shared" si="136"/>
        <v>1</v>
      </c>
      <c r="G505" s="46">
        <f t="shared" si="137"/>
        <v>1</v>
      </c>
      <c r="H505" s="46">
        <f t="shared" si="138"/>
        <v>10</v>
      </c>
      <c r="I505" s="46">
        <f t="shared" si="139"/>
        <v>4</v>
      </c>
      <c r="J505" s="42">
        <f t="shared" si="140"/>
        <v>0</v>
      </c>
      <c r="K505" s="42">
        <f t="shared" si="141"/>
        <v>1</v>
      </c>
      <c r="L505" s="42">
        <f t="shared" si="146"/>
        <v>1</v>
      </c>
      <c r="M505" s="42">
        <f t="shared" si="142"/>
        <v>1</v>
      </c>
      <c r="N505" s="42">
        <f t="shared" si="143"/>
        <v>0</v>
      </c>
      <c r="O505" s="42">
        <f t="shared" si="144"/>
        <v>1</v>
      </c>
      <c r="P505" s="42">
        <f t="shared" si="145"/>
        <v>1</v>
      </c>
      <c r="Q505" s="42" t="s">
        <v>845</v>
      </c>
      <c r="R505" s="42">
        <v>0</v>
      </c>
      <c r="S505" s="46">
        <v>0</v>
      </c>
      <c r="T505" s="46">
        <v>0</v>
      </c>
      <c r="U505" s="68" t="s">
        <v>295</v>
      </c>
      <c r="V505" s="68">
        <v>0</v>
      </c>
      <c r="W505" s="46" t="s">
        <v>1289</v>
      </c>
      <c r="AT505" s="42"/>
    </row>
    <row r="506" hidden="1" spans="1:46">
      <c r="A506" s="69" t="str">
        <f t="shared" si="132"/>
        <v>1450</v>
      </c>
      <c r="B506" s="50" t="str">
        <f t="shared" si="131"/>
        <v>track_1450</v>
      </c>
      <c r="C506" s="46">
        <f t="shared" si="133"/>
        <v>34</v>
      </c>
      <c r="D506" s="46">
        <f t="shared" si="134"/>
        <v>0</v>
      </c>
      <c r="E506" s="46">
        <f t="shared" si="135"/>
        <v>1</v>
      </c>
      <c r="F506" s="46">
        <f t="shared" si="136"/>
        <v>3</v>
      </c>
      <c r="G506" s="46">
        <f t="shared" si="137"/>
        <v>1</v>
      </c>
      <c r="H506" s="46">
        <f t="shared" si="138"/>
        <v>17</v>
      </c>
      <c r="I506" s="46">
        <f t="shared" si="139"/>
        <v>4</v>
      </c>
      <c r="J506" s="42">
        <f t="shared" si="140"/>
        <v>1</v>
      </c>
      <c r="K506" s="42">
        <f t="shared" si="141"/>
        <v>1</v>
      </c>
      <c r="L506" s="42">
        <f t="shared" si="146"/>
        <v>1</v>
      </c>
      <c r="M506" s="42">
        <f t="shared" si="142"/>
        <v>1</v>
      </c>
      <c r="N506" s="42">
        <f t="shared" si="143"/>
        <v>1</v>
      </c>
      <c r="O506" s="42">
        <f t="shared" si="144"/>
        <v>1</v>
      </c>
      <c r="P506" s="42">
        <f t="shared" si="145"/>
        <v>1</v>
      </c>
      <c r="Q506" s="42">
        <v>0</v>
      </c>
      <c r="R506" s="42">
        <v>0</v>
      </c>
      <c r="S506" s="46">
        <v>0</v>
      </c>
      <c r="T506" s="46">
        <v>0</v>
      </c>
      <c r="U506" s="68" t="s">
        <v>295</v>
      </c>
      <c r="V506" s="68">
        <v>0</v>
      </c>
      <c r="W506" s="46" t="s">
        <v>1290</v>
      </c>
      <c r="AT506" s="42"/>
    </row>
    <row r="507" hidden="1" spans="1:46">
      <c r="A507" s="69" t="str">
        <f t="shared" si="132"/>
        <v>1451</v>
      </c>
      <c r="B507" s="50" t="str">
        <f t="shared" si="131"/>
        <v>track_1451</v>
      </c>
      <c r="C507" s="46">
        <f t="shared" si="133"/>
        <v>32</v>
      </c>
      <c r="D507" s="46">
        <f t="shared" si="134"/>
        <v>0</v>
      </c>
      <c r="E507" s="46">
        <f t="shared" si="135"/>
        <v>1</v>
      </c>
      <c r="F507" s="46">
        <f t="shared" si="136"/>
        <v>2</v>
      </c>
      <c r="G507" s="46">
        <f t="shared" si="137"/>
        <v>1</v>
      </c>
      <c r="H507" s="46">
        <f t="shared" si="138"/>
        <v>21</v>
      </c>
      <c r="I507" s="46">
        <f t="shared" si="139"/>
        <v>4</v>
      </c>
      <c r="J507" s="42">
        <f t="shared" si="140"/>
        <v>1</v>
      </c>
      <c r="K507" s="42">
        <f t="shared" si="141"/>
        <v>1</v>
      </c>
      <c r="L507" s="42">
        <f t="shared" si="146"/>
        <v>1</v>
      </c>
      <c r="M507" s="42">
        <f t="shared" si="142"/>
        <v>1</v>
      </c>
      <c r="N507" s="42">
        <f t="shared" si="143"/>
        <v>1</v>
      </c>
      <c r="O507" s="42">
        <f t="shared" si="144"/>
        <v>1</v>
      </c>
      <c r="P507" s="42">
        <f t="shared" si="145"/>
        <v>1</v>
      </c>
      <c r="Q507" s="42">
        <v>0</v>
      </c>
      <c r="R507" s="42">
        <v>0</v>
      </c>
      <c r="S507" s="46">
        <v>0</v>
      </c>
      <c r="T507" s="46">
        <v>0</v>
      </c>
      <c r="U507" s="68" t="s">
        <v>295</v>
      </c>
      <c r="V507" s="68">
        <v>0</v>
      </c>
      <c r="W507" s="46" t="s">
        <v>1291</v>
      </c>
      <c r="AT507" s="42"/>
    </row>
    <row r="508" hidden="1" spans="1:46">
      <c r="A508" s="69" t="str">
        <f t="shared" si="132"/>
        <v>1452</v>
      </c>
      <c r="B508" s="50" t="str">
        <f t="shared" si="131"/>
        <v>track_1452</v>
      </c>
      <c r="C508" s="46">
        <f t="shared" si="133"/>
        <v>32</v>
      </c>
      <c r="D508" s="46">
        <f t="shared" si="134"/>
        <v>0</v>
      </c>
      <c r="E508" s="46">
        <f t="shared" si="135"/>
        <v>3</v>
      </c>
      <c r="F508" s="46">
        <f t="shared" si="136"/>
        <v>1</v>
      </c>
      <c r="G508" s="46">
        <f t="shared" si="137"/>
        <v>1</v>
      </c>
      <c r="H508" s="46">
        <f t="shared" si="138"/>
        <v>22</v>
      </c>
      <c r="I508" s="46">
        <f t="shared" si="139"/>
        <v>4</v>
      </c>
      <c r="J508" s="42">
        <f t="shared" si="140"/>
        <v>1</v>
      </c>
      <c r="K508" s="42">
        <f t="shared" si="141"/>
        <v>1</v>
      </c>
      <c r="L508" s="42">
        <f t="shared" si="146"/>
        <v>1</v>
      </c>
      <c r="M508" s="42">
        <f t="shared" si="142"/>
        <v>1</v>
      </c>
      <c r="N508" s="42">
        <f t="shared" si="143"/>
        <v>1</v>
      </c>
      <c r="O508" s="42">
        <f t="shared" si="144"/>
        <v>1</v>
      </c>
      <c r="P508" s="42">
        <f t="shared" si="145"/>
        <v>1</v>
      </c>
      <c r="Q508" s="42">
        <v>0</v>
      </c>
      <c r="R508" s="42">
        <v>0</v>
      </c>
      <c r="S508" s="46">
        <v>0</v>
      </c>
      <c r="T508" s="46">
        <v>0</v>
      </c>
      <c r="U508" s="68" t="s">
        <v>295</v>
      </c>
      <c r="V508" s="68">
        <v>0</v>
      </c>
      <c r="W508" s="46" t="s">
        <v>1292</v>
      </c>
      <c r="AT508" s="42"/>
    </row>
    <row r="509" hidden="1" spans="1:46">
      <c r="A509" s="69" t="str">
        <f t="shared" si="132"/>
        <v>1453</v>
      </c>
      <c r="B509" s="50" t="str">
        <f t="shared" si="131"/>
        <v>track_1453</v>
      </c>
      <c r="C509" s="46">
        <f t="shared" si="133"/>
        <v>32</v>
      </c>
      <c r="D509" s="46">
        <f t="shared" si="134"/>
        <v>0</v>
      </c>
      <c r="E509" s="46">
        <f t="shared" si="135"/>
        <v>4</v>
      </c>
      <c r="F509" s="46">
        <f t="shared" si="136"/>
        <v>2</v>
      </c>
      <c r="G509" s="46">
        <f t="shared" si="137"/>
        <v>1</v>
      </c>
      <c r="H509" s="46">
        <f t="shared" si="138"/>
        <v>23</v>
      </c>
      <c r="I509" s="46">
        <f t="shared" si="139"/>
        <v>4</v>
      </c>
      <c r="J509" s="42">
        <f t="shared" si="140"/>
        <v>1</v>
      </c>
      <c r="K509" s="42">
        <f t="shared" si="141"/>
        <v>1</v>
      </c>
      <c r="L509" s="42">
        <f t="shared" si="146"/>
        <v>1</v>
      </c>
      <c r="M509" s="42">
        <f t="shared" si="142"/>
        <v>1</v>
      </c>
      <c r="N509" s="42">
        <f t="shared" si="143"/>
        <v>1</v>
      </c>
      <c r="O509" s="42">
        <f t="shared" si="144"/>
        <v>1</v>
      </c>
      <c r="P509" s="42">
        <f t="shared" si="145"/>
        <v>1</v>
      </c>
      <c r="Q509" s="42">
        <v>0</v>
      </c>
      <c r="R509" s="42">
        <v>0</v>
      </c>
      <c r="S509" s="46">
        <v>0</v>
      </c>
      <c r="T509" s="46">
        <v>0</v>
      </c>
      <c r="U509" s="68" t="s">
        <v>295</v>
      </c>
      <c r="V509" s="68">
        <v>0</v>
      </c>
      <c r="W509" s="46" t="s">
        <v>1293</v>
      </c>
      <c r="AT509" s="42"/>
    </row>
    <row r="510" hidden="1" spans="1:46">
      <c r="A510" s="69" t="str">
        <f t="shared" si="132"/>
        <v>1454</v>
      </c>
      <c r="B510" s="50" t="str">
        <f t="shared" si="131"/>
        <v>track_1454</v>
      </c>
      <c r="C510" s="46">
        <f t="shared" si="133"/>
        <v>32</v>
      </c>
      <c r="D510" s="46">
        <f t="shared" si="134"/>
        <v>0</v>
      </c>
      <c r="E510" s="46">
        <f t="shared" si="135"/>
        <v>1</v>
      </c>
      <c r="F510" s="46">
        <f t="shared" si="136"/>
        <v>4</v>
      </c>
      <c r="G510" s="46">
        <f t="shared" si="137"/>
        <v>1</v>
      </c>
      <c r="H510" s="46">
        <f t="shared" si="138"/>
        <v>24</v>
      </c>
      <c r="I510" s="46">
        <f t="shared" si="139"/>
        <v>4</v>
      </c>
      <c r="J510" s="42">
        <f t="shared" si="140"/>
        <v>1</v>
      </c>
      <c r="K510" s="42">
        <f t="shared" si="141"/>
        <v>1</v>
      </c>
      <c r="L510" s="42">
        <f t="shared" si="146"/>
        <v>1</v>
      </c>
      <c r="M510" s="42">
        <f t="shared" si="142"/>
        <v>1</v>
      </c>
      <c r="N510" s="42">
        <f t="shared" si="143"/>
        <v>1</v>
      </c>
      <c r="O510" s="42">
        <f t="shared" si="144"/>
        <v>1</v>
      </c>
      <c r="P510" s="42">
        <f t="shared" si="145"/>
        <v>1</v>
      </c>
      <c r="Q510" s="42">
        <v>0</v>
      </c>
      <c r="R510" s="42">
        <v>0</v>
      </c>
      <c r="S510" s="46">
        <v>0</v>
      </c>
      <c r="T510" s="46">
        <v>0</v>
      </c>
      <c r="U510" s="68" t="s">
        <v>295</v>
      </c>
      <c r="V510" s="68">
        <v>0</v>
      </c>
      <c r="W510" s="46" t="s">
        <v>1294</v>
      </c>
      <c r="AT510" s="42"/>
    </row>
    <row r="511" hidden="1" spans="1:46">
      <c r="A511" s="69" t="str">
        <f t="shared" si="132"/>
        <v>1455</v>
      </c>
      <c r="B511" s="50" t="str">
        <f t="shared" si="131"/>
        <v>track_1455</v>
      </c>
      <c r="C511" s="46">
        <f t="shared" si="133"/>
        <v>34</v>
      </c>
      <c r="D511" s="46">
        <f t="shared" si="134"/>
        <v>0</v>
      </c>
      <c r="E511" s="46">
        <f t="shared" si="135"/>
        <v>1</v>
      </c>
      <c r="F511" s="46">
        <f t="shared" si="136"/>
        <v>2</v>
      </c>
      <c r="G511" s="46">
        <f t="shared" si="137"/>
        <v>1</v>
      </c>
      <c r="H511" s="46">
        <f t="shared" si="138"/>
        <v>18</v>
      </c>
      <c r="I511" s="46">
        <f t="shared" si="139"/>
        <v>4</v>
      </c>
      <c r="J511" s="42">
        <f t="shared" si="140"/>
        <v>1</v>
      </c>
      <c r="K511" s="42">
        <f t="shared" si="141"/>
        <v>1</v>
      </c>
      <c r="L511" s="42">
        <f t="shared" si="146"/>
        <v>1</v>
      </c>
      <c r="M511" s="42">
        <f t="shared" si="142"/>
        <v>1</v>
      </c>
      <c r="N511" s="42">
        <f t="shared" si="143"/>
        <v>1</v>
      </c>
      <c r="O511" s="42">
        <f t="shared" si="144"/>
        <v>1</v>
      </c>
      <c r="P511" s="42">
        <f t="shared" si="145"/>
        <v>1</v>
      </c>
      <c r="Q511" s="42">
        <v>0</v>
      </c>
      <c r="R511" s="42">
        <v>0</v>
      </c>
      <c r="S511" s="46">
        <v>0</v>
      </c>
      <c r="T511" s="46">
        <v>0</v>
      </c>
      <c r="U511" s="68" t="s">
        <v>295</v>
      </c>
      <c r="V511" s="68">
        <v>0</v>
      </c>
      <c r="W511" s="46" t="s">
        <v>1295</v>
      </c>
      <c r="AT511" s="42"/>
    </row>
    <row r="512" hidden="1" spans="1:46">
      <c r="A512" s="69" t="str">
        <f t="shared" si="132"/>
        <v>1456</v>
      </c>
      <c r="B512" s="50" t="str">
        <f t="shared" si="131"/>
        <v>track_1456</v>
      </c>
      <c r="C512" s="46">
        <f t="shared" si="133"/>
        <v>16</v>
      </c>
      <c r="D512" s="46">
        <f t="shared" si="134"/>
        <v>1</v>
      </c>
      <c r="E512" s="46">
        <f t="shared" si="135"/>
        <v>1</v>
      </c>
      <c r="F512" s="46">
        <f t="shared" si="136"/>
        <v>4</v>
      </c>
      <c r="G512" s="46">
        <f t="shared" si="137"/>
        <v>1</v>
      </c>
      <c r="H512" s="46">
        <f t="shared" si="138"/>
        <v>18</v>
      </c>
      <c r="I512" s="46">
        <f t="shared" si="139"/>
        <v>3</v>
      </c>
      <c r="J512" s="42">
        <f t="shared" si="140"/>
        <v>1</v>
      </c>
      <c r="K512" s="42">
        <f t="shared" si="141"/>
        <v>1</v>
      </c>
      <c r="L512" s="42">
        <f t="shared" si="146"/>
        <v>1</v>
      </c>
      <c r="M512" s="42">
        <f t="shared" si="142"/>
        <v>1</v>
      </c>
      <c r="N512" s="42">
        <f t="shared" si="143"/>
        <v>1</v>
      </c>
      <c r="O512" s="42">
        <f t="shared" si="144"/>
        <v>1</v>
      </c>
      <c r="P512" s="42">
        <f t="shared" si="145"/>
        <v>1</v>
      </c>
      <c r="Q512" s="42" t="s">
        <v>845</v>
      </c>
      <c r="R512" s="42">
        <v>0</v>
      </c>
      <c r="S512" s="46">
        <v>0</v>
      </c>
      <c r="T512" s="46">
        <v>0</v>
      </c>
      <c r="U512" s="68" t="s">
        <v>295</v>
      </c>
      <c r="V512" s="68">
        <v>0</v>
      </c>
      <c r="W512" s="46" t="s">
        <v>1296</v>
      </c>
      <c r="AT512" s="42"/>
    </row>
    <row r="513" hidden="1" spans="1:46">
      <c r="A513" s="69" t="str">
        <f t="shared" si="132"/>
        <v>1457</v>
      </c>
      <c r="B513" s="50" t="str">
        <f t="shared" si="131"/>
        <v>track_1457</v>
      </c>
      <c r="C513" s="46">
        <f t="shared" si="133"/>
        <v>16</v>
      </c>
      <c r="D513" s="46">
        <f t="shared" si="134"/>
        <v>1</v>
      </c>
      <c r="E513" s="46">
        <f t="shared" si="135"/>
        <v>2</v>
      </c>
      <c r="F513" s="46">
        <f t="shared" si="136"/>
        <v>4</v>
      </c>
      <c r="G513" s="46">
        <f t="shared" si="137"/>
        <v>1</v>
      </c>
      <c r="H513" s="46">
        <f t="shared" si="138"/>
        <v>19</v>
      </c>
      <c r="I513" s="46">
        <f t="shared" si="139"/>
        <v>3</v>
      </c>
      <c r="J513" s="42">
        <f t="shared" si="140"/>
        <v>1</v>
      </c>
      <c r="K513" s="42">
        <f t="shared" si="141"/>
        <v>1</v>
      </c>
      <c r="L513" s="42">
        <f t="shared" si="146"/>
        <v>1</v>
      </c>
      <c r="M513" s="42">
        <f t="shared" si="142"/>
        <v>1</v>
      </c>
      <c r="N513" s="42">
        <f t="shared" si="143"/>
        <v>1</v>
      </c>
      <c r="O513" s="42">
        <f t="shared" si="144"/>
        <v>1</v>
      </c>
      <c r="P513" s="42">
        <f t="shared" si="145"/>
        <v>1</v>
      </c>
      <c r="Q513" s="42" t="s">
        <v>845</v>
      </c>
      <c r="R513" s="42">
        <v>0</v>
      </c>
      <c r="S513" s="46">
        <v>0</v>
      </c>
      <c r="T513" s="46">
        <v>0</v>
      </c>
      <c r="U513" s="68" t="s">
        <v>295</v>
      </c>
      <c r="V513" s="68">
        <v>0</v>
      </c>
      <c r="W513" s="46" t="s">
        <v>1297</v>
      </c>
      <c r="AT513" s="42"/>
    </row>
    <row r="514" hidden="1" spans="1:46">
      <c r="A514" s="69" t="str">
        <f t="shared" si="132"/>
        <v>1458</v>
      </c>
      <c r="B514" s="50" t="str">
        <f t="shared" si="131"/>
        <v>track_1458</v>
      </c>
      <c r="C514" s="46">
        <f t="shared" si="133"/>
        <v>16</v>
      </c>
      <c r="D514" s="46">
        <f t="shared" si="134"/>
        <v>1</v>
      </c>
      <c r="E514" s="46">
        <f t="shared" si="135"/>
        <v>2</v>
      </c>
      <c r="F514" s="46">
        <f t="shared" si="136"/>
        <v>4</v>
      </c>
      <c r="G514" s="46">
        <f t="shared" si="137"/>
        <v>1</v>
      </c>
      <c r="H514" s="46">
        <f t="shared" si="138"/>
        <v>20</v>
      </c>
      <c r="I514" s="46">
        <f t="shared" si="139"/>
        <v>3</v>
      </c>
      <c r="J514" s="42">
        <f t="shared" si="140"/>
        <v>1</v>
      </c>
      <c r="K514" s="42">
        <f t="shared" si="141"/>
        <v>1</v>
      </c>
      <c r="L514" s="42">
        <f t="shared" si="146"/>
        <v>1</v>
      </c>
      <c r="M514" s="42">
        <f t="shared" si="142"/>
        <v>1</v>
      </c>
      <c r="N514" s="42">
        <f t="shared" si="143"/>
        <v>1</v>
      </c>
      <c r="O514" s="42">
        <f t="shared" si="144"/>
        <v>1</v>
      </c>
      <c r="P514" s="42">
        <f t="shared" si="145"/>
        <v>1</v>
      </c>
      <c r="Q514" s="42" t="s">
        <v>845</v>
      </c>
      <c r="R514" s="42">
        <v>0</v>
      </c>
      <c r="S514" s="46">
        <v>0</v>
      </c>
      <c r="T514" s="46">
        <v>0</v>
      </c>
      <c r="U514" s="68" t="s">
        <v>295</v>
      </c>
      <c r="V514" s="68">
        <v>0</v>
      </c>
      <c r="W514" s="46" t="s">
        <v>1298</v>
      </c>
      <c r="AT514" s="42"/>
    </row>
    <row r="515" hidden="1" spans="1:46">
      <c r="A515" s="69" t="str">
        <f t="shared" si="132"/>
        <v>1459</v>
      </c>
      <c r="B515" s="50" t="str">
        <f t="shared" si="131"/>
        <v>track_1459</v>
      </c>
      <c r="C515" s="46">
        <f t="shared" si="133"/>
        <v>16</v>
      </c>
      <c r="D515" s="46">
        <f t="shared" si="134"/>
        <v>1</v>
      </c>
      <c r="E515" s="46">
        <f t="shared" si="135"/>
        <v>2</v>
      </c>
      <c r="F515" s="46">
        <f t="shared" si="136"/>
        <v>3</v>
      </c>
      <c r="G515" s="46">
        <f t="shared" si="137"/>
        <v>1</v>
      </c>
      <c r="H515" s="46">
        <f t="shared" si="138"/>
        <v>21</v>
      </c>
      <c r="I515" s="46">
        <f t="shared" si="139"/>
        <v>3</v>
      </c>
      <c r="J515" s="42">
        <f t="shared" si="140"/>
        <v>1</v>
      </c>
      <c r="K515" s="42">
        <f t="shared" si="141"/>
        <v>1</v>
      </c>
      <c r="L515" s="42">
        <f t="shared" si="146"/>
        <v>1</v>
      </c>
      <c r="M515" s="42">
        <f t="shared" si="142"/>
        <v>1</v>
      </c>
      <c r="N515" s="42">
        <f t="shared" si="143"/>
        <v>1</v>
      </c>
      <c r="O515" s="42">
        <f t="shared" si="144"/>
        <v>1</v>
      </c>
      <c r="P515" s="42">
        <f t="shared" si="145"/>
        <v>1</v>
      </c>
      <c r="Q515" s="42" t="s">
        <v>845</v>
      </c>
      <c r="R515" s="42">
        <v>0</v>
      </c>
      <c r="S515" s="46">
        <v>0</v>
      </c>
      <c r="T515" s="46">
        <v>0</v>
      </c>
      <c r="U515" s="68" t="s">
        <v>295</v>
      </c>
      <c r="V515" s="68">
        <v>0</v>
      </c>
      <c r="W515" s="46" t="s">
        <v>1299</v>
      </c>
      <c r="AT515" s="42"/>
    </row>
    <row r="516" hidden="1" spans="1:46">
      <c r="A516" s="69" t="str">
        <f t="shared" si="132"/>
        <v>1460</v>
      </c>
      <c r="B516" s="50" t="str">
        <f t="shared" si="131"/>
        <v>track_1460</v>
      </c>
      <c r="C516" s="46">
        <f t="shared" si="133"/>
        <v>16</v>
      </c>
      <c r="D516" s="46">
        <f t="shared" si="134"/>
        <v>1</v>
      </c>
      <c r="E516" s="46">
        <f t="shared" si="135"/>
        <v>2</v>
      </c>
      <c r="F516" s="46">
        <f t="shared" si="136"/>
        <v>1</v>
      </c>
      <c r="G516" s="46">
        <f t="shared" si="137"/>
        <v>1</v>
      </c>
      <c r="H516" s="46">
        <f t="shared" si="138"/>
        <v>22</v>
      </c>
      <c r="I516" s="46">
        <f t="shared" si="139"/>
        <v>3</v>
      </c>
      <c r="J516" s="42">
        <f t="shared" si="140"/>
        <v>1</v>
      </c>
      <c r="K516" s="42">
        <f t="shared" si="141"/>
        <v>1</v>
      </c>
      <c r="L516" s="42">
        <f t="shared" si="146"/>
        <v>1</v>
      </c>
      <c r="M516" s="42">
        <f t="shared" si="142"/>
        <v>1</v>
      </c>
      <c r="N516" s="42">
        <f t="shared" si="143"/>
        <v>1</v>
      </c>
      <c r="O516" s="42">
        <f t="shared" si="144"/>
        <v>1</v>
      </c>
      <c r="P516" s="42">
        <f t="shared" si="145"/>
        <v>1</v>
      </c>
      <c r="Q516" s="42" t="s">
        <v>845</v>
      </c>
      <c r="R516" s="42">
        <v>0</v>
      </c>
      <c r="S516" s="46">
        <v>0</v>
      </c>
      <c r="T516" s="46">
        <v>0</v>
      </c>
      <c r="U516" s="68" t="s">
        <v>295</v>
      </c>
      <c r="V516" s="68">
        <v>0</v>
      </c>
      <c r="W516" s="46" t="s">
        <v>1300</v>
      </c>
      <c r="AT516" s="42"/>
    </row>
    <row r="517" hidden="1" spans="1:46">
      <c r="A517" s="69" t="str">
        <f t="shared" si="132"/>
        <v>1461</v>
      </c>
      <c r="B517" s="50" t="str">
        <f t="shared" ref="B517:B580" si="147">"track_"&amp;A517</f>
        <v>track_1461</v>
      </c>
      <c r="C517" s="46">
        <f t="shared" si="133"/>
        <v>16</v>
      </c>
      <c r="D517" s="46">
        <f t="shared" si="134"/>
        <v>1</v>
      </c>
      <c r="E517" s="46">
        <f t="shared" si="135"/>
        <v>3</v>
      </c>
      <c r="F517" s="46">
        <f t="shared" si="136"/>
        <v>2</v>
      </c>
      <c r="G517" s="46">
        <f t="shared" si="137"/>
        <v>1</v>
      </c>
      <c r="H517" s="46">
        <f t="shared" si="138"/>
        <v>23</v>
      </c>
      <c r="I517" s="46">
        <f t="shared" si="139"/>
        <v>3</v>
      </c>
      <c r="J517" s="42">
        <f t="shared" si="140"/>
        <v>1</v>
      </c>
      <c r="K517" s="42">
        <f t="shared" si="141"/>
        <v>1</v>
      </c>
      <c r="L517" s="42">
        <f t="shared" si="146"/>
        <v>1</v>
      </c>
      <c r="M517" s="42">
        <f t="shared" si="142"/>
        <v>1</v>
      </c>
      <c r="N517" s="42">
        <f t="shared" si="143"/>
        <v>1</v>
      </c>
      <c r="O517" s="42">
        <f t="shared" si="144"/>
        <v>1</v>
      </c>
      <c r="P517" s="42">
        <f t="shared" si="145"/>
        <v>1</v>
      </c>
      <c r="Q517" s="42" t="s">
        <v>845</v>
      </c>
      <c r="R517" s="42">
        <v>0</v>
      </c>
      <c r="S517" s="46">
        <v>0</v>
      </c>
      <c r="T517" s="46">
        <v>0</v>
      </c>
      <c r="U517" s="68" t="s">
        <v>295</v>
      </c>
      <c r="V517" s="68">
        <v>0</v>
      </c>
      <c r="W517" s="46" t="s">
        <v>1301</v>
      </c>
      <c r="AT517" s="42"/>
    </row>
    <row r="518" hidden="1" spans="1:46">
      <c r="A518" s="69" t="str">
        <f t="shared" si="132"/>
        <v>1462</v>
      </c>
      <c r="B518" s="50" t="str">
        <f t="shared" si="147"/>
        <v>track_1462</v>
      </c>
      <c r="C518" s="46">
        <f t="shared" si="133"/>
        <v>16</v>
      </c>
      <c r="D518" s="46">
        <f t="shared" si="134"/>
        <v>1</v>
      </c>
      <c r="E518" s="46">
        <f t="shared" si="135"/>
        <v>3</v>
      </c>
      <c r="F518" s="46">
        <f t="shared" si="136"/>
        <v>4</v>
      </c>
      <c r="G518" s="46">
        <f t="shared" si="137"/>
        <v>1</v>
      </c>
      <c r="H518" s="46">
        <f t="shared" si="138"/>
        <v>24</v>
      </c>
      <c r="I518" s="46">
        <f t="shared" si="139"/>
        <v>3</v>
      </c>
      <c r="J518" s="42">
        <f t="shared" si="140"/>
        <v>1</v>
      </c>
      <c r="K518" s="42">
        <f t="shared" si="141"/>
        <v>1</v>
      </c>
      <c r="L518" s="42">
        <f t="shared" si="146"/>
        <v>1</v>
      </c>
      <c r="M518" s="42">
        <f t="shared" si="142"/>
        <v>1</v>
      </c>
      <c r="N518" s="42">
        <f t="shared" si="143"/>
        <v>1</v>
      </c>
      <c r="O518" s="42">
        <f t="shared" si="144"/>
        <v>1</v>
      </c>
      <c r="P518" s="42">
        <f t="shared" si="145"/>
        <v>1</v>
      </c>
      <c r="Q518" s="42" t="s">
        <v>845</v>
      </c>
      <c r="R518" s="42">
        <v>0</v>
      </c>
      <c r="S518" s="46">
        <v>0</v>
      </c>
      <c r="T518" s="46">
        <v>0</v>
      </c>
      <c r="U518" s="68" t="s">
        <v>295</v>
      </c>
      <c r="V518" s="68">
        <v>0</v>
      </c>
      <c r="W518" s="46" t="s">
        <v>1302</v>
      </c>
      <c r="AT518" s="42"/>
    </row>
    <row r="519" hidden="1" spans="1:46">
      <c r="A519" s="69" t="str">
        <f t="shared" si="132"/>
        <v>1463</v>
      </c>
      <c r="B519" s="50" t="str">
        <f t="shared" si="147"/>
        <v>track_1463</v>
      </c>
      <c r="C519" s="46">
        <f t="shared" si="133"/>
        <v>16</v>
      </c>
      <c r="D519" s="46">
        <f t="shared" si="134"/>
        <v>1</v>
      </c>
      <c r="E519" s="46">
        <f t="shared" si="135"/>
        <v>3</v>
      </c>
      <c r="F519" s="46">
        <f t="shared" si="136"/>
        <v>1</v>
      </c>
      <c r="G519" s="46">
        <f t="shared" si="137"/>
        <v>1</v>
      </c>
      <c r="H519" s="46">
        <f t="shared" si="138"/>
        <v>25</v>
      </c>
      <c r="I519" s="46">
        <f t="shared" si="139"/>
        <v>3</v>
      </c>
      <c r="J519" s="42">
        <f t="shared" si="140"/>
        <v>1</v>
      </c>
      <c r="K519" s="42">
        <f t="shared" si="141"/>
        <v>1</v>
      </c>
      <c r="L519" s="42">
        <f t="shared" si="146"/>
        <v>1</v>
      </c>
      <c r="M519" s="42">
        <f t="shared" si="142"/>
        <v>1</v>
      </c>
      <c r="N519" s="42">
        <f t="shared" si="143"/>
        <v>1</v>
      </c>
      <c r="O519" s="42">
        <f t="shared" si="144"/>
        <v>1</v>
      </c>
      <c r="P519" s="42">
        <f t="shared" si="145"/>
        <v>1</v>
      </c>
      <c r="Q519" s="42" t="s">
        <v>845</v>
      </c>
      <c r="R519" s="42">
        <v>0</v>
      </c>
      <c r="S519" s="46">
        <v>0</v>
      </c>
      <c r="T519" s="46">
        <v>0</v>
      </c>
      <c r="U519" s="68" t="s">
        <v>295</v>
      </c>
      <c r="V519" s="68">
        <v>0</v>
      </c>
      <c r="W519" s="46" t="s">
        <v>1303</v>
      </c>
      <c r="AT519" s="42"/>
    </row>
    <row r="520" hidden="1" spans="1:46">
      <c r="A520" s="69" t="str">
        <f t="shared" si="132"/>
        <v>1464</v>
      </c>
      <c r="B520" s="50" t="str">
        <f t="shared" si="147"/>
        <v>track_1464</v>
      </c>
      <c r="C520" s="46">
        <f t="shared" si="133"/>
        <v>34</v>
      </c>
      <c r="D520" s="46">
        <f t="shared" si="134"/>
        <v>0</v>
      </c>
      <c r="E520" s="46">
        <f t="shared" si="135"/>
        <v>1</v>
      </c>
      <c r="F520" s="46">
        <f t="shared" si="136"/>
        <v>4</v>
      </c>
      <c r="G520" s="46">
        <f t="shared" si="137"/>
        <v>1</v>
      </c>
      <c r="H520" s="46">
        <f t="shared" si="138"/>
        <v>19</v>
      </c>
      <c r="I520" s="46">
        <f t="shared" si="139"/>
        <v>4</v>
      </c>
      <c r="J520" s="42">
        <f t="shared" si="140"/>
        <v>1</v>
      </c>
      <c r="K520" s="42">
        <f t="shared" si="141"/>
        <v>1</v>
      </c>
      <c r="L520" s="42">
        <f t="shared" si="146"/>
        <v>1</v>
      </c>
      <c r="M520" s="42">
        <f t="shared" si="142"/>
        <v>1</v>
      </c>
      <c r="N520" s="42">
        <f t="shared" si="143"/>
        <v>1</v>
      </c>
      <c r="O520" s="42">
        <f t="shared" si="144"/>
        <v>1</v>
      </c>
      <c r="P520" s="42">
        <f t="shared" si="145"/>
        <v>1</v>
      </c>
      <c r="Q520" s="42">
        <v>0</v>
      </c>
      <c r="R520" s="42">
        <v>0</v>
      </c>
      <c r="S520" s="46">
        <v>0</v>
      </c>
      <c r="T520" s="46">
        <v>0</v>
      </c>
      <c r="U520" s="68" t="s">
        <v>295</v>
      </c>
      <c r="V520" s="68">
        <v>0</v>
      </c>
      <c r="W520" s="46" t="s">
        <v>1304</v>
      </c>
      <c r="AT520" s="42"/>
    </row>
    <row r="521" hidden="1" spans="1:46">
      <c r="A521" s="69" t="str">
        <f t="shared" si="132"/>
        <v>1465</v>
      </c>
      <c r="B521" s="50" t="str">
        <f t="shared" si="147"/>
        <v>track_1465</v>
      </c>
      <c r="C521" s="46">
        <f t="shared" si="133"/>
        <v>34</v>
      </c>
      <c r="D521" s="46">
        <f t="shared" si="134"/>
        <v>0</v>
      </c>
      <c r="E521" s="46">
        <f t="shared" si="135"/>
        <v>2</v>
      </c>
      <c r="F521" s="46">
        <f t="shared" si="136"/>
        <v>4</v>
      </c>
      <c r="G521" s="46">
        <f t="shared" si="137"/>
        <v>1</v>
      </c>
      <c r="H521" s="46">
        <f t="shared" si="138"/>
        <v>20</v>
      </c>
      <c r="I521" s="46">
        <f t="shared" si="139"/>
        <v>4</v>
      </c>
      <c r="J521" s="42">
        <f t="shared" si="140"/>
        <v>1</v>
      </c>
      <c r="K521" s="42">
        <f t="shared" si="141"/>
        <v>1</v>
      </c>
      <c r="L521" s="42">
        <f t="shared" si="146"/>
        <v>1</v>
      </c>
      <c r="M521" s="42">
        <f t="shared" si="142"/>
        <v>1</v>
      </c>
      <c r="N521" s="42">
        <f t="shared" si="143"/>
        <v>1</v>
      </c>
      <c r="O521" s="42">
        <f t="shared" si="144"/>
        <v>1</v>
      </c>
      <c r="P521" s="42">
        <f t="shared" si="145"/>
        <v>1</v>
      </c>
      <c r="Q521" s="42">
        <v>0</v>
      </c>
      <c r="R521" s="42">
        <v>0</v>
      </c>
      <c r="S521" s="46">
        <v>0</v>
      </c>
      <c r="T521" s="46">
        <v>0</v>
      </c>
      <c r="U521" s="68" t="s">
        <v>295</v>
      </c>
      <c r="V521" s="68">
        <v>0</v>
      </c>
      <c r="W521" s="46" t="s">
        <v>1305</v>
      </c>
      <c r="AT521" s="42"/>
    </row>
    <row r="522" hidden="1" spans="1:46">
      <c r="A522" s="69" t="str">
        <f t="shared" si="132"/>
        <v>1466</v>
      </c>
      <c r="B522" s="50" t="str">
        <f t="shared" si="147"/>
        <v>track_1466</v>
      </c>
      <c r="C522" s="46">
        <f t="shared" si="133"/>
        <v>34</v>
      </c>
      <c r="D522" s="46">
        <f t="shared" si="134"/>
        <v>0</v>
      </c>
      <c r="E522" s="46">
        <f t="shared" si="135"/>
        <v>2</v>
      </c>
      <c r="F522" s="46">
        <f t="shared" si="136"/>
        <v>3</v>
      </c>
      <c r="G522" s="46">
        <f t="shared" si="137"/>
        <v>1</v>
      </c>
      <c r="H522" s="46">
        <f t="shared" si="138"/>
        <v>21</v>
      </c>
      <c r="I522" s="46">
        <f t="shared" si="139"/>
        <v>4</v>
      </c>
      <c r="J522" s="42">
        <f t="shared" si="140"/>
        <v>1</v>
      </c>
      <c r="K522" s="42">
        <f t="shared" si="141"/>
        <v>1</v>
      </c>
      <c r="L522" s="42">
        <f t="shared" si="146"/>
        <v>1</v>
      </c>
      <c r="M522" s="42">
        <f t="shared" si="142"/>
        <v>1</v>
      </c>
      <c r="N522" s="42">
        <f t="shared" si="143"/>
        <v>1</v>
      </c>
      <c r="O522" s="42">
        <f t="shared" si="144"/>
        <v>1</v>
      </c>
      <c r="P522" s="42">
        <f t="shared" si="145"/>
        <v>1</v>
      </c>
      <c r="Q522" s="42">
        <v>0</v>
      </c>
      <c r="R522" s="42">
        <v>0</v>
      </c>
      <c r="S522" s="46">
        <v>0</v>
      </c>
      <c r="T522" s="46">
        <v>0</v>
      </c>
      <c r="U522" s="68" t="s">
        <v>295</v>
      </c>
      <c r="V522" s="68">
        <v>0</v>
      </c>
      <c r="W522" s="46" t="s">
        <v>1306</v>
      </c>
      <c r="AT522" s="42"/>
    </row>
    <row r="523" hidden="1" spans="1:46">
      <c r="A523" s="69" t="str">
        <f t="shared" si="132"/>
        <v>1467</v>
      </c>
      <c r="B523" s="50" t="str">
        <f t="shared" si="147"/>
        <v>track_1467</v>
      </c>
      <c r="C523" s="46">
        <f t="shared" si="133"/>
        <v>34</v>
      </c>
      <c r="D523" s="46">
        <f t="shared" si="134"/>
        <v>0</v>
      </c>
      <c r="E523" s="46">
        <f t="shared" si="135"/>
        <v>3</v>
      </c>
      <c r="F523" s="46">
        <f t="shared" si="136"/>
        <v>4</v>
      </c>
      <c r="G523" s="46">
        <f t="shared" si="137"/>
        <v>1</v>
      </c>
      <c r="H523" s="46">
        <f t="shared" si="138"/>
        <v>22</v>
      </c>
      <c r="I523" s="46">
        <f t="shared" si="139"/>
        <v>4</v>
      </c>
      <c r="J523" s="42">
        <f t="shared" si="140"/>
        <v>1</v>
      </c>
      <c r="K523" s="42">
        <f t="shared" si="141"/>
        <v>1</v>
      </c>
      <c r="L523" s="42">
        <f t="shared" si="146"/>
        <v>1</v>
      </c>
      <c r="M523" s="42">
        <f t="shared" si="142"/>
        <v>1</v>
      </c>
      <c r="N523" s="42">
        <f t="shared" si="143"/>
        <v>1</v>
      </c>
      <c r="O523" s="42">
        <f t="shared" si="144"/>
        <v>1</v>
      </c>
      <c r="P523" s="42">
        <f t="shared" si="145"/>
        <v>1</v>
      </c>
      <c r="Q523" s="42">
        <v>0</v>
      </c>
      <c r="R523" s="42">
        <v>0</v>
      </c>
      <c r="S523" s="46">
        <v>0</v>
      </c>
      <c r="T523" s="46">
        <v>0</v>
      </c>
      <c r="U523" s="68" t="s">
        <v>295</v>
      </c>
      <c r="V523" s="68">
        <v>0</v>
      </c>
      <c r="W523" s="46" t="s">
        <v>1307</v>
      </c>
      <c r="AT523" s="42"/>
    </row>
    <row r="524" hidden="1" spans="1:46">
      <c r="A524" s="69" t="str">
        <f t="shared" si="132"/>
        <v>1468</v>
      </c>
      <c r="B524" s="50" t="str">
        <f t="shared" si="147"/>
        <v>track_1468</v>
      </c>
      <c r="C524" s="46">
        <f t="shared" si="133"/>
        <v>34</v>
      </c>
      <c r="D524" s="46">
        <f t="shared" si="134"/>
        <v>0</v>
      </c>
      <c r="E524" s="46">
        <f t="shared" si="135"/>
        <v>3</v>
      </c>
      <c r="F524" s="46">
        <f t="shared" si="136"/>
        <v>1</v>
      </c>
      <c r="G524" s="46">
        <f t="shared" si="137"/>
        <v>1</v>
      </c>
      <c r="H524" s="46">
        <f t="shared" si="138"/>
        <v>23</v>
      </c>
      <c r="I524" s="46">
        <f t="shared" si="139"/>
        <v>4</v>
      </c>
      <c r="J524" s="42">
        <f t="shared" si="140"/>
        <v>1</v>
      </c>
      <c r="K524" s="42">
        <f t="shared" si="141"/>
        <v>1</v>
      </c>
      <c r="L524" s="42">
        <f t="shared" si="146"/>
        <v>1</v>
      </c>
      <c r="M524" s="42">
        <f t="shared" si="142"/>
        <v>1</v>
      </c>
      <c r="N524" s="42">
        <f t="shared" si="143"/>
        <v>1</v>
      </c>
      <c r="O524" s="42">
        <f t="shared" si="144"/>
        <v>1</v>
      </c>
      <c r="P524" s="42">
        <f t="shared" si="145"/>
        <v>1</v>
      </c>
      <c r="Q524" s="42">
        <v>0</v>
      </c>
      <c r="R524" s="42">
        <v>0</v>
      </c>
      <c r="S524" s="46">
        <v>0</v>
      </c>
      <c r="T524" s="46">
        <v>0</v>
      </c>
      <c r="U524" s="68" t="s">
        <v>295</v>
      </c>
      <c r="V524" s="68">
        <v>0</v>
      </c>
      <c r="W524" s="46" t="s">
        <v>1308</v>
      </c>
      <c r="AT524" s="42"/>
    </row>
    <row r="525" hidden="1" spans="1:46">
      <c r="A525" s="69" t="str">
        <f t="shared" si="132"/>
        <v>1469</v>
      </c>
      <c r="B525" s="50" t="str">
        <f t="shared" si="147"/>
        <v>track_1469</v>
      </c>
      <c r="C525" s="46">
        <f t="shared" si="133"/>
        <v>34</v>
      </c>
      <c r="D525" s="46">
        <f t="shared" si="134"/>
        <v>0</v>
      </c>
      <c r="E525" s="46">
        <f t="shared" si="135"/>
        <v>4</v>
      </c>
      <c r="F525" s="46">
        <f t="shared" si="136"/>
        <v>2</v>
      </c>
      <c r="G525" s="46">
        <f t="shared" si="137"/>
        <v>1</v>
      </c>
      <c r="H525" s="46">
        <f t="shared" si="138"/>
        <v>24</v>
      </c>
      <c r="I525" s="46">
        <f t="shared" si="139"/>
        <v>4</v>
      </c>
      <c r="J525" s="42">
        <f t="shared" si="140"/>
        <v>1</v>
      </c>
      <c r="K525" s="42">
        <f t="shared" si="141"/>
        <v>1</v>
      </c>
      <c r="L525" s="42">
        <f t="shared" si="146"/>
        <v>1</v>
      </c>
      <c r="M525" s="42">
        <f t="shared" si="142"/>
        <v>1</v>
      </c>
      <c r="N525" s="42">
        <f t="shared" si="143"/>
        <v>1</v>
      </c>
      <c r="O525" s="42">
        <f t="shared" si="144"/>
        <v>1</v>
      </c>
      <c r="P525" s="42">
        <f t="shared" si="145"/>
        <v>1</v>
      </c>
      <c r="Q525" s="42">
        <v>0</v>
      </c>
      <c r="R525" s="42">
        <v>0</v>
      </c>
      <c r="S525" s="46">
        <v>0</v>
      </c>
      <c r="T525" s="46">
        <v>0</v>
      </c>
      <c r="U525" s="68" t="s">
        <v>295</v>
      </c>
      <c r="V525" s="68">
        <v>0</v>
      </c>
      <c r="W525" s="46" t="s">
        <v>1309</v>
      </c>
      <c r="AT525" s="42"/>
    </row>
    <row r="526" hidden="1" spans="1:46">
      <c r="A526" s="69" t="str">
        <f t="shared" si="132"/>
        <v>1470</v>
      </c>
      <c r="B526" s="50" t="str">
        <f t="shared" si="147"/>
        <v>track_1470</v>
      </c>
      <c r="C526" s="46">
        <f t="shared" si="133"/>
        <v>24</v>
      </c>
      <c r="D526" s="46">
        <f t="shared" si="134"/>
        <v>0</v>
      </c>
      <c r="E526" s="46">
        <f t="shared" si="135"/>
        <v>1</v>
      </c>
      <c r="F526" s="46">
        <f t="shared" si="136"/>
        <v>2</v>
      </c>
      <c r="G526" s="46">
        <f t="shared" si="137"/>
        <v>1</v>
      </c>
      <c r="H526" s="46">
        <f t="shared" si="138"/>
        <v>21</v>
      </c>
      <c r="I526" s="46">
        <f t="shared" si="139"/>
        <v>2</v>
      </c>
      <c r="J526" s="42">
        <f t="shared" si="140"/>
        <v>0</v>
      </c>
      <c r="K526" s="42">
        <f t="shared" si="141"/>
        <v>0</v>
      </c>
      <c r="L526" s="42">
        <f t="shared" si="146"/>
        <v>1</v>
      </c>
      <c r="M526" s="42">
        <f t="shared" si="142"/>
        <v>1</v>
      </c>
      <c r="N526" s="42">
        <f t="shared" si="143"/>
        <v>1</v>
      </c>
      <c r="O526" s="42">
        <f t="shared" si="144"/>
        <v>1</v>
      </c>
      <c r="P526" s="42">
        <f t="shared" si="145"/>
        <v>1</v>
      </c>
      <c r="Q526" s="42">
        <v>0</v>
      </c>
      <c r="R526" s="42">
        <v>0</v>
      </c>
      <c r="S526" s="46">
        <v>0</v>
      </c>
      <c r="T526" s="46">
        <v>0</v>
      </c>
      <c r="U526" s="68" t="s">
        <v>295</v>
      </c>
      <c r="V526" s="68">
        <v>0</v>
      </c>
      <c r="W526" s="46" t="s">
        <v>1310</v>
      </c>
      <c r="AT526" s="42"/>
    </row>
    <row r="527" hidden="1" spans="1:46">
      <c r="A527" s="69" t="str">
        <f t="shared" si="132"/>
        <v>1471</v>
      </c>
      <c r="B527" s="50" t="str">
        <f t="shared" si="147"/>
        <v>track_1471</v>
      </c>
      <c r="C527" s="46">
        <f t="shared" si="133"/>
        <v>24</v>
      </c>
      <c r="D527" s="46">
        <f t="shared" si="134"/>
        <v>0</v>
      </c>
      <c r="E527" s="46">
        <f t="shared" si="135"/>
        <v>3</v>
      </c>
      <c r="F527" s="46">
        <f t="shared" si="136"/>
        <v>2</v>
      </c>
      <c r="G527" s="46">
        <f t="shared" si="137"/>
        <v>1</v>
      </c>
      <c r="H527" s="46">
        <f t="shared" si="138"/>
        <v>22</v>
      </c>
      <c r="I527" s="46">
        <f t="shared" si="139"/>
        <v>2</v>
      </c>
      <c r="J527" s="42">
        <f t="shared" si="140"/>
        <v>0</v>
      </c>
      <c r="K527" s="42">
        <f t="shared" si="141"/>
        <v>0</v>
      </c>
      <c r="L527" s="42">
        <f t="shared" si="146"/>
        <v>1</v>
      </c>
      <c r="M527" s="42">
        <f t="shared" si="142"/>
        <v>1</v>
      </c>
      <c r="N527" s="42">
        <f t="shared" si="143"/>
        <v>1</v>
      </c>
      <c r="O527" s="42">
        <f t="shared" si="144"/>
        <v>1</v>
      </c>
      <c r="P527" s="42">
        <f t="shared" si="145"/>
        <v>1</v>
      </c>
      <c r="Q527" s="42">
        <v>0</v>
      </c>
      <c r="R527" s="42">
        <v>0</v>
      </c>
      <c r="S527" s="46">
        <v>0</v>
      </c>
      <c r="T527" s="46">
        <v>0</v>
      </c>
      <c r="U527" s="68" t="s">
        <v>295</v>
      </c>
      <c r="V527" s="68">
        <v>0</v>
      </c>
      <c r="W527" s="46" t="s">
        <v>1311</v>
      </c>
      <c r="AT527" s="42"/>
    </row>
    <row r="528" hidden="1" spans="1:46">
      <c r="A528" s="69" t="str">
        <f t="shared" si="132"/>
        <v>1472</v>
      </c>
      <c r="B528" s="50" t="str">
        <f t="shared" si="147"/>
        <v>track_1472</v>
      </c>
      <c r="C528" s="46">
        <f t="shared" si="133"/>
        <v>24</v>
      </c>
      <c r="D528" s="46">
        <f t="shared" si="134"/>
        <v>0</v>
      </c>
      <c r="E528" s="46">
        <f t="shared" si="135"/>
        <v>3</v>
      </c>
      <c r="F528" s="46">
        <f t="shared" si="136"/>
        <v>4</v>
      </c>
      <c r="G528" s="46">
        <f t="shared" si="137"/>
        <v>1</v>
      </c>
      <c r="H528" s="46">
        <f t="shared" si="138"/>
        <v>23</v>
      </c>
      <c r="I528" s="46">
        <f t="shared" si="139"/>
        <v>2</v>
      </c>
      <c r="J528" s="42">
        <f t="shared" si="140"/>
        <v>0</v>
      </c>
      <c r="K528" s="42">
        <f t="shared" si="141"/>
        <v>0</v>
      </c>
      <c r="L528" s="42">
        <f t="shared" si="146"/>
        <v>1</v>
      </c>
      <c r="M528" s="42">
        <f t="shared" si="142"/>
        <v>1</v>
      </c>
      <c r="N528" s="42">
        <f t="shared" si="143"/>
        <v>1</v>
      </c>
      <c r="O528" s="42">
        <f t="shared" si="144"/>
        <v>1</v>
      </c>
      <c r="P528" s="42">
        <f t="shared" si="145"/>
        <v>1</v>
      </c>
      <c r="Q528" s="42">
        <v>0</v>
      </c>
      <c r="R528" s="42">
        <v>0</v>
      </c>
      <c r="S528" s="46">
        <v>0</v>
      </c>
      <c r="T528" s="46">
        <v>0</v>
      </c>
      <c r="U528" s="68" t="s">
        <v>295</v>
      </c>
      <c r="V528" s="68">
        <v>0</v>
      </c>
      <c r="W528" s="46" t="s">
        <v>1312</v>
      </c>
      <c r="AT528" s="42"/>
    </row>
    <row r="529" hidden="1" spans="1:46">
      <c r="A529" s="69" t="str">
        <f t="shared" si="132"/>
        <v>1473</v>
      </c>
      <c r="B529" s="50" t="str">
        <f t="shared" si="147"/>
        <v>track_1473</v>
      </c>
      <c r="C529" s="46">
        <f t="shared" si="133"/>
        <v>24</v>
      </c>
      <c r="D529" s="46">
        <f t="shared" si="134"/>
        <v>0</v>
      </c>
      <c r="E529" s="46">
        <f t="shared" si="135"/>
        <v>4</v>
      </c>
      <c r="F529" s="46">
        <f t="shared" si="136"/>
        <v>1</v>
      </c>
      <c r="G529" s="46">
        <f t="shared" si="137"/>
        <v>1</v>
      </c>
      <c r="H529" s="46">
        <f t="shared" si="138"/>
        <v>24</v>
      </c>
      <c r="I529" s="46">
        <f t="shared" si="139"/>
        <v>2</v>
      </c>
      <c r="J529" s="42">
        <f t="shared" si="140"/>
        <v>0</v>
      </c>
      <c r="K529" s="42">
        <f t="shared" si="141"/>
        <v>0</v>
      </c>
      <c r="L529" s="42">
        <f t="shared" si="146"/>
        <v>1</v>
      </c>
      <c r="M529" s="42">
        <f t="shared" si="142"/>
        <v>1</v>
      </c>
      <c r="N529" s="42">
        <f t="shared" si="143"/>
        <v>1</v>
      </c>
      <c r="O529" s="42">
        <f t="shared" si="144"/>
        <v>1</v>
      </c>
      <c r="P529" s="42">
        <f t="shared" si="145"/>
        <v>1</v>
      </c>
      <c r="Q529" s="42">
        <v>0</v>
      </c>
      <c r="R529" s="42">
        <v>0</v>
      </c>
      <c r="S529" s="46">
        <v>0</v>
      </c>
      <c r="T529" s="46">
        <v>0</v>
      </c>
      <c r="U529" s="68" t="s">
        <v>295</v>
      </c>
      <c r="V529" s="68">
        <v>0</v>
      </c>
      <c r="W529" s="46" t="s">
        <v>1313</v>
      </c>
      <c r="AT529" s="42"/>
    </row>
    <row r="530" hidden="1" spans="1:46">
      <c r="A530" s="80" t="str">
        <f t="shared" si="132"/>
        <v>1701</v>
      </c>
      <c r="B530" s="50" t="str">
        <f t="shared" si="147"/>
        <v>track_1701</v>
      </c>
      <c r="C530" s="46">
        <f t="shared" si="133"/>
        <v>44</v>
      </c>
      <c r="D530" s="46">
        <f t="shared" si="134"/>
        <v>0</v>
      </c>
      <c r="E530" s="46">
        <f t="shared" si="135"/>
        <v>2</v>
      </c>
      <c r="F530" s="46">
        <f t="shared" si="136"/>
        <v>4</v>
      </c>
      <c r="G530" s="46">
        <f t="shared" si="137"/>
        <v>1</v>
      </c>
      <c r="H530" s="46">
        <f t="shared" si="138"/>
        <v>1</v>
      </c>
      <c r="I530" s="46">
        <v>6</v>
      </c>
      <c r="J530" s="42">
        <f t="shared" si="140"/>
        <v>1</v>
      </c>
      <c r="K530" s="42">
        <f t="shared" si="141"/>
        <v>1</v>
      </c>
      <c r="L530" s="42">
        <f t="shared" si="146"/>
        <v>1</v>
      </c>
      <c r="M530" s="42">
        <f t="shared" si="142"/>
        <v>0</v>
      </c>
      <c r="N530" s="42">
        <f t="shared" si="143"/>
        <v>0</v>
      </c>
      <c r="O530" s="42">
        <f t="shared" si="144"/>
        <v>0</v>
      </c>
      <c r="P530" s="42">
        <f t="shared" si="145"/>
        <v>0</v>
      </c>
      <c r="Q530" s="42" t="s">
        <v>845</v>
      </c>
      <c r="R530" s="42">
        <v>150</v>
      </c>
      <c r="S530" s="46">
        <v>0</v>
      </c>
      <c r="T530" s="46">
        <v>0</v>
      </c>
      <c r="U530" s="68" t="s">
        <v>295</v>
      </c>
      <c r="V530" s="68">
        <v>0</v>
      </c>
      <c r="W530" s="46" t="s">
        <v>1314</v>
      </c>
      <c r="AT530" s="42"/>
    </row>
    <row r="531" hidden="1" spans="1:46">
      <c r="A531" s="80" t="str">
        <f t="shared" si="132"/>
        <v>1702</v>
      </c>
      <c r="B531" s="50" t="str">
        <f t="shared" si="147"/>
        <v>track_1702</v>
      </c>
      <c r="C531" s="46">
        <f t="shared" si="133"/>
        <v>44</v>
      </c>
      <c r="D531" s="46">
        <f t="shared" si="134"/>
        <v>0</v>
      </c>
      <c r="E531" s="46">
        <f t="shared" si="135"/>
        <v>2</v>
      </c>
      <c r="F531" s="46">
        <f t="shared" si="136"/>
        <v>4</v>
      </c>
      <c r="G531" s="46">
        <f t="shared" si="137"/>
        <v>1</v>
      </c>
      <c r="H531" s="46">
        <f t="shared" si="138"/>
        <v>1</v>
      </c>
      <c r="I531" s="46">
        <v>6</v>
      </c>
      <c r="J531" s="42">
        <f t="shared" si="140"/>
        <v>1</v>
      </c>
      <c r="K531" s="42">
        <f t="shared" si="141"/>
        <v>1</v>
      </c>
      <c r="L531" s="42">
        <f t="shared" si="146"/>
        <v>1</v>
      </c>
      <c r="M531" s="42">
        <f t="shared" si="142"/>
        <v>0</v>
      </c>
      <c r="N531" s="42">
        <f t="shared" si="143"/>
        <v>0</v>
      </c>
      <c r="O531" s="42">
        <f t="shared" si="144"/>
        <v>0</v>
      </c>
      <c r="P531" s="42">
        <f t="shared" si="145"/>
        <v>0</v>
      </c>
      <c r="Q531" s="42" t="s">
        <v>845</v>
      </c>
      <c r="R531" s="42">
        <v>150</v>
      </c>
      <c r="S531" s="46">
        <v>0</v>
      </c>
      <c r="T531" s="46">
        <v>0</v>
      </c>
      <c r="U531" s="68" t="s">
        <v>295</v>
      </c>
      <c r="V531" s="68">
        <v>0</v>
      </c>
      <c r="W531" s="46" t="s">
        <v>1315</v>
      </c>
      <c r="AT531" s="42"/>
    </row>
    <row r="532" hidden="1" spans="1:46">
      <c r="A532" s="80" t="str">
        <f t="shared" si="132"/>
        <v>1703</v>
      </c>
      <c r="B532" s="50" t="str">
        <f t="shared" si="147"/>
        <v>track_1703</v>
      </c>
      <c r="C532" s="46">
        <f t="shared" si="133"/>
        <v>44</v>
      </c>
      <c r="D532" s="46">
        <f t="shared" si="134"/>
        <v>0</v>
      </c>
      <c r="E532" s="46">
        <f t="shared" si="135"/>
        <v>2</v>
      </c>
      <c r="F532" s="46">
        <f t="shared" si="136"/>
        <v>4</v>
      </c>
      <c r="G532" s="46">
        <f t="shared" si="137"/>
        <v>1</v>
      </c>
      <c r="H532" s="46">
        <f t="shared" si="138"/>
        <v>1</v>
      </c>
      <c r="I532" s="46">
        <v>6</v>
      </c>
      <c r="J532" s="42">
        <f t="shared" si="140"/>
        <v>1</v>
      </c>
      <c r="K532" s="42">
        <f t="shared" si="141"/>
        <v>1</v>
      </c>
      <c r="L532" s="42">
        <f t="shared" si="146"/>
        <v>1</v>
      </c>
      <c r="M532" s="42">
        <f t="shared" si="142"/>
        <v>0</v>
      </c>
      <c r="N532" s="42">
        <f t="shared" si="143"/>
        <v>0</v>
      </c>
      <c r="O532" s="42">
        <f t="shared" si="144"/>
        <v>0</v>
      </c>
      <c r="P532" s="42">
        <f t="shared" si="145"/>
        <v>0</v>
      </c>
      <c r="Q532" s="42" t="s">
        <v>845</v>
      </c>
      <c r="R532" s="42">
        <v>150</v>
      </c>
      <c r="S532" s="46">
        <v>0</v>
      </c>
      <c r="T532" s="46">
        <v>0</v>
      </c>
      <c r="U532" s="68" t="s">
        <v>295</v>
      </c>
      <c r="V532" s="68">
        <v>0</v>
      </c>
      <c r="W532" s="46" t="s">
        <v>1316</v>
      </c>
      <c r="AT532" s="42"/>
    </row>
    <row r="533" hidden="1" spans="1:46">
      <c r="A533" s="80" t="str">
        <f t="shared" si="132"/>
        <v>1704</v>
      </c>
      <c r="B533" s="50" t="str">
        <f t="shared" si="147"/>
        <v>track_1704</v>
      </c>
      <c r="C533" s="46">
        <f t="shared" si="133"/>
        <v>44</v>
      </c>
      <c r="D533" s="46">
        <f t="shared" si="134"/>
        <v>0</v>
      </c>
      <c r="E533" s="46">
        <f t="shared" si="135"/>
        <v>2</v>
      </c>
      <c r="F533" s="46">
        <f t="shared" si="136"/>
        <v>4</v>
      </c>
      <c r="G533" s="46">
        <f t="shared" si="137"/>
        <v>1</v>
      </c>
      <c r="H533" s="46">
        <f t="shared" si="138"/>
        <v>1</v>
      </c>
      <c r="I533" s="46">
        <v>6</v>
      </c>
      <c r="J533" s="42">
        <f t="shared" si="140"/>
        <v>1</v>
      </c>
      <c r="K533" s="42">
        <f t="shared" si="141"/>
        <v>1</v>
      </c>
      <c r="L533" s="42">
        <f t="shared" si="146"/>
        <v>1</v>
      </c>
      <c r="M533" s="42">
        <f t="shared" si="142"/>
        <v>0</v>
      </c>
      <c r="N533" s="42">
        <f t="shared" si="143"/>
        <v>0</v>
      </c>
      <c r="O533" s="42">
        <f t="shared" si="144"/>
        <v>0</v>
      </c>
      <c r="P533" s="42">
        <f t="shared" si="145"/>
        <v>0</v>
      </c>
      <c r="Q533" s="42" t="s">
        <v>845</v>
      </c>
      <c r="R533" s="42">
        <v>150</v>
      </c>
      <c r="S533" s="46">
        <v>0</v>
      </c>
      <c r="T533" s="46">
        <v>0</v>
      </c>
      <c r="U533" s="68" t="s">
        <v>295</v>
      </c>
      <c r="V533" s="68">
        <v>0</v>
      </c>
      <c r="W533" s="46" t="s">
        <v>1317</v>
      </c>
      <c r="AT533" s="42"/>
    </row>
    <row r="534" hidden="1" spans="1:46">
      <c r="A534" s="46">
        <v>1705</v>
      </c>
      <c r="B534" s="50" t="str">
        <f t="shared" si="147"/>
        <v>track_1705</v>
      </c>
      <c r="C534" s="46">
        <f t="shared" si="133"/>
        <v>44</v>
      </c>
      <c r="D534" s="46">
        <f t="shared" si="134"/>
        <v>0</v>
      </c>
      <c r="E534" s="46">
        <f t="shared" si="135"/>
        <v>4</v>
      </c>
      <c r="F534" s="46">
        <f t="shared" si="136"/>
        <v>3</v>
      </c>
      <c r="G534" s="46">
        <f t="shared" si="137"/>
        <v>1</v>
      </c>
      <c r="H534" s="46">
        <f t="shared" si="138"/>
        <v>5</v>
      </c>
      <c r="I534" s="46">
        <v>6</v>
      </c>
      <c r="J534" s="42">
        <f t="shared" si="140"/>
        <v>1</v>
      </c>
      <c r="K534" s="42">
        <f t="shared" si="141"/>
        <v>1</v>
      </c>
      <c r="L534" s="42">
        <f t="shared" si="146"/>
        <v>1</v>
      </c>
      <c r="M534" s="42">
        <f t="shared" si="142"/>
        <v>0</v>
      </c>
      <c r="N534" s="42">
        <f t="shared" si="143"/>
        <v>0</v>
      </c>
      <c r="O534" s="42">
        <f t="shared" si="144"/>
        <v>0</v>
      </c>
      <c r="P534" s="42">
        <f t="shared" si="145"/>
        <v>0</v>
      </c>
      <c r="Q534" s="42" t="s">
        <v>845</v>
      </c>
      <c r="R534" s="42">
        <v>150</v>
      </c>
      <c r="S534" s="46">
        <v>0</v>
      </c>
      <c r="T534" s="46">
        <v>0</v>
      </c>
      <c r="U534" s="68" t="s">
        <v>295</v>
      </c>
      <c r="V534" s="68">
        <v>0</v>
      </c>
      <c r="W534" s="46" t="s">
        <v>1318</v>
      </c>
      <c r="AT534" s="42"/>
    </row>
    <row r="535" hidden="1" spans="1:46">
      <c r="A535" s="46">
        <v>1706</v>
      </c>
      <c r="B535" s="50" t="str">
        <f t="shared" si="147"/>
        <v>track_1706</v>
      </c>
      <c r="C535" s="46">
        <f t="shared" si="133"/>
        <v>44</v>
      </c>
      <c r="D535" s="46">
        <f t="shared" si="134"/>
        <v>0</v>
      </c>
      <c r="E535" s="46">
        <f t="shared" si="135"/>
        <v>1</v>
      </c>
      <c r="F535" s="46">
        <f t="shared" si="136"/>
        <v>4</v>
      </c>
      <c r="G535" s="46">
        <f t="shared" si="137"/>
        <v>1</v>
      </c>
      <c r="H535" s="46">
        <f t="shared" si="138"/>
        <v>6</v>
      </c>
      <c r="I535" s="46">
        <v>6</v>
      </c>
      <c r="J535" s="42">
        <f t="shared" si="140"/>
        <v>1</v>
      </c>
      <c r="K535" s="42">
        <f t="shared" si="141"/>
        <v>1</v>
      </c>
      <c r="L535" s="42">
        <f t="shared" si="146"/>
        <v>1</v>
      </c>
      <c r="M535" s="42">
        <f t="shared" si="142"/>
        <v>0</v>
      </c>
      <c r="N535" s="42">
        <f t="shared" si="143"/>
        <v>0</v>
      </c>
      <c r="O535" s="42">
        <f t="shared" si="144"/>
        <v>0</v>
      </c>
      <c r="P535" s="42">
        <f t="shared" si="145"/>
        <v>0</v>
      </c>
      <c r="Q535" s="42" t="s">
        <v>845</v>
      </c>
      <c r="R535" s="42">
        <v>150</v>
      </c>
      <c r="S535" s="46">
        <v>0</v>
      </c>
      <c r="T535" s="46">
        <v>0</v>
      </c>
      <c r="U535" s="68" t="s">
        <v>295</v>
      </c>
      <c r="V535" s="68">
        <v>0</v>
      </c>
      <c r="W535" s="46" t="s">
        <v>1319</v>
      </c>
      <c r="AT535" s="42"/>
    </row>
    <row r="536" hidden="1" spans="1:46">
      <c r="A536" s="46">
        <v>1707</v>
      </c>
      <c r="B536" s="50" t="str">
        <f t="shared" si="147"/>
        <v>track_1707</v>
      </c>
      <c r="C536" s="46">
        <f t="shared" si="133"/>
        <v>44</v>
      </c>
      <c r="D536" s="46">
        <f t="shared" si="134"/>
        <v>0</v>
      </c>
      <c r="E536" s="46">
        <f t="shared" si="135"/>
        <v>1</v>
      </c>
      <c r="F536" s="46">
        <f t="shared" si="136"/>
        <v>2</v>
      </c>
      <c r="G536" s="46">
        <f t="shared" si="137"/>
        <v>1</v>
      </c>
      <c r="H536" s="46">
        <f t="shared" si="138"/>
        <v>7</v>
      </c>
      <c r="I536" s="46">
        <v>6</v>
      </c>
      <c r="J536" s="42">
        <f t="shared" si="140"/>
        <v>1</v>
      </c>
      <c r="K536" s="42">
        <f t="shared" si="141"/>
        <v>1</v>
      </c>
      <c r="L536" s="42">
        <f t="shared" si="146"/>
        <v>1</v>
      </c>
      <c r="M536" s="42">
        <f t="shared" si="142"/>
        <v>0</v>
      </c>
      <c r="N536" s="42">
        <f t="shared" si="143"/>
        <v>0</v>
      </c>
      <c r="O536" s="42">
        <f t="shared" si="144"/>
        <v>0</v>
      </c>
      <c r="P536" s="42">
        <f t="shared" si="145"/>
        <v>0</v>
      </c>
      <c r="Q536" s="42" t="s">
        <v>845</v>
      </c>
      <c r="R536" s="42">
        <v>150</v>
      </c>
      <c r="S536" s="46">
        <v>0</v>
      </c>
      <c r="T536" s="46">
        <v>0</v>
      </c>
      <c r="U536" s="68" t="s">
        <v>295</v>
      </c>
      <c r="V536" s="68">
        <v>0</v>
      </c>
      <c r="W536" s="46" t="s">
        <v>1320</v>
      </c>
      <c r="AT536" s="42"/>
    </row>
    <row r="537" hidden="1" spans="1:46">
      <c r="A537" s="46">
        <v>1708</v>
      </c>
      <c r="B537" s="50" t="str">
        <f t="shared" si="147"/>
        <v>track_1708</v>
      </c>
      <c r="C537" s="46">
        <f t="shared" si="133"/>
        <v>44</v>
      </c>
      <c r="D537" s="46">
        <f t="shared" si="134"/>
        <v>0</v>
      </c>
      <c r="E537" s="46">
        <f t="shared" si="135"/>
        <v>1</v>
      </c>
      <c r="F537" s="46">
        <f t="shared" si="136"/>
        <v>3</v>
      </c>
      <c r="G537" s="46">
        <f t="shared" si="137"/>
        <v>1</v>
      </c>
      <c r="H537" s="46">
        <f t="shared" si="138"/>
        <v>8</v>
      </c>
      <c r="I537" s="46">
        <v>6</v>
      </c>
      <c r="J537" s="42">
        <f t="shared" si="140"/>
        <v>1</v>
      </c>
      <c r="K537" s="42">
        <f t="shared" si="141"/>
        <v>1</v>
      </c>
      <c r="L537" s="42">
        <f t="shared" si="146"/>
        <v>1</v>
      </c>
      <c r="M537" s="42">
        <f t="shared" si="142"/>
        <v>0</v>
      </c>
      <c r="N537" s="42">
        <f t="shared" si="143"/>
        <v>0</v>
      </c>
      <c r="O537" s="42">
        <f t="shared" si="144"/>
        <v>0</v>
      </c>
      <c r="P537" s="42">
        <f t="shared" si="145"/>
        <v>0</v>
      </c>
      <c r="Q537" s="42" t="s">
        <v>845</v>
      </c>
      <c r="R537" s="42">
        <v>150</v>
      </c>
      <c r="S537" s="46">
        <v>0</v>
      </c>
      <c r="T537" s="46">
        <v>0</v>
      </c>
      <c r="U537" s="68" t="s">
        <v>295</v>
      </c>
      <c r="V537" s="68">
        <v>0</v>
      </c>
      <c r="W537" s="46" t="s">
        <v>1321</v>
      </c>
      <c r="AT537" s="42"/>
    </row>
    <row r="538" hidden="1" spans="1:46">
      <c r="A538" s="46">
        <v>1709</v>
      </c>
      <c r="B538" s="50" t="str">
        <f t="shared" si="147"/>
        <v>track_1709</v>
      </c>
      <c r="C538" s="46">
        <f t="shared" si="133"/>
        <v>44</v>
      </c>
      <c r="D538" s="46">
        <f t="shared" si="134"/>
        <v>0</v>
      </c>
      <c r="E538" s="46">
        <f t="shared" si="135"/>
        <v>2</v>
      </c>
      <c r="F538" s="46">
        <f t="shared" si="136"/>
        <v>1</v>
      </c>
      <c r="G538" s="46">
        <f t="shared" si="137"/>
        <v>1</v>
      </c>
      <c r="H538" s="46">
        <f t="shared" si="138"/>
        <v>9</v>
      </c>
      <c r="I538" s="46">
        <v>6</v>
      </c>
      <c r="J538" s="42">
        <f t="shared" si="140"/>
        <v>1</v>
      </c>
      <c r="K538" s="42">
        <f t="shared" si="141"/>
        <v>1</v>
      </c>
      <c r="L538" s="42">
        <f t="shared" si="146"/>
        <v>1</v>
      </c>
      <c r="M538" s="42">
        <f t="shared" si="142"/>
        <v>0</v>
      </c>
      <c r="N538" s="42">
        <f t="shared" si="143"/>
        <v>0</v>
      </c>
      <c r="O538" s="42">
        <f t="shared" si="144"/>
        <v>0</v>
      </c>
      <c r="P538" s="42">
        <f t="shared" si="145"/>
        <v>0</v>
      </c>
      <c r="Q538" s="42" t="s">
        <v>845</v>
      </c>
      <c r="R538" s="42">
        <v>150</v>
      </c>
      <c r="S538" s="46">
        <v>0</v>
      </c>
      <c r="T538" s="46">
        <v>0</v>
      </c>
      <c r="U538" s="68" t="s">
        <v>295</v>
      </c>
      <c r="V538" s="68">
        <v>0</v>
      </c>
      <c r="W538" s="46" t="s">
        <v>1322</v>
      </c>
      <c r="AT538" s="42"/>
    </row>
    <row r="539" hidden="1" spans="1:46">
      <c r="A539" s="46">
        <v>1710</v>
      </c>
      <c r="B539" s="50" t="str">
        <f t="shared" si="147"/>
        <v>track_1710</v>
      </c>
      <c r="C539" s="46">
        <f t="shared" si="133"/>
        <v>44</v>
      </c>
      <c r="D539" s="46">
        <f t="shared" si="134"/>
        <v>0</v>
      </c>
      <c r="E539" s="46">
        <f t="shared" si="135"/>
        <v>3</v>
      </c>
      <c r="F539" s="46">
        <f t="shared" si="136"/>
        <v>4</v>
      </c>
      <c r="G539" s="46">
        <f t="shared" si="137"/>
        <v>1</v>
      </c>
      <c r="H539" s="46">
        <f t="shared" si="138"/>
        <v>10</v>
      </c>
      <c r="I539" s="46">
        <v>6</v>
      </c>
      <c r="J539" s="42">
        <f t="shared" si="140"/>
        <v>1</v>
      </c>
      <c r="K539" s="42">
        <f t="shared" si="141"/>
        <v>1</v>
      </c>
      <c r="L539" s="42">
        <f t="shared" si="146"/>
        <v>1</v>
      </c>
      <c r="M539" s="42">
        <f t="shared" si="142"/>
        <v>0</v>
      </c>
      <c r="N539" s="42">
        <f t="shared" si="143"/>
        <v>0</v>
      </c>
      <c r="O539" s="42">
        <f t="shared" si="144"/>
        <v>0</v>
      </c>
      <c r="P539" s="42">
        <f t="shared" si="145"/>
        <v>0</v>
      </c>
      <c r="Q539" s="42" t="s">
        <v>845</v>
      </c>
      <c r="R539" s="42">
        <v>150</v>
      </c>
      <c r="S539" s="46">
        <v>0</v>
      </c>
      <c r="T539" s="46">
        <v>0</v>
      </c>
      <c r="U539" s="68" t="s">
        <v>295</v>
      </c>
      <c r="V539" s="68">
        <v>0</v>
      </c>
      <c r="W539" s="46" t="s">
        <v>1323</v>
      </c>
      <c r="AT539" s="42"/>
    </row>
    <row r="540" hidden="1" spans="1:46">
      <c r="A540" s="46">
        <v>1711</v>
      </c>
      <c r="B540" s="50" t="str">
        <f t="shared" si="147"/>
        <v>track_1711</v>
      </c>
      <c r="C540" s="46">
        <f t="shared" si="133"/>
        <v>44</v>
      </c>
      <c r="D540" s="46">
        <f t="shared" si="134"/>
        <v>0</v>
      </c>
      <c r="E540" s="46">
        <f t="shared" si="135"/>
        <v>3</v>
      </c>
      <c r="F540" s="46">
        <f t="shared" si="136"/>
        <v>1</v>
      </c>
      <c r="G540" s="46">
        <f t="shared" si="137"/>
        <v>1</v>
      </c>
      <c r="H540" s="46">
        <f t="shared" si="138"/>
        <v>11</v>
      </c>
      <c r="I540" s="46">
        <v>6</v>
      </c>
      <c r="J540" s="42">
        <f t="shared" si="140"/>
        <v>1</v>
      </c>
      <c r="K540" s="42">
        <f t="shared" si="141"/>
        <v>1</v>
      </c>
      <c r="L540" s="42">
        <f t="shared" si="146"/>
        <v>1</v>
      </c>
      <c r="M540" s="42">
        <f t="shared" si="142"/>
        <v>0</v>
      </c>
      <c r="N540" s="42">
        <f t="shared" si="143"/>
        <v>0</v>
      </c>
      <c r="O540" s="42">
        <f t="shared" si="144"/>
        <v>0</v>
      </c>
      <c r="P540" s="42">
        <f t="shared" si="145"/>
        <v>0</v>
      </c>
      <c r="Q540" s="42" t="s">
        <v>845</v>
      </c>
      <c r="R540" s="42">
        <v>150</v>
      </c>
      <c r="S540" s="46">
        <v>0</v>
      </c>
      <c r="T540" s="46">
        <v>0</v>
      </c>
      <c r="U540" s="68" t="s">
        <v>295</v>
      </c>
      <c r="V540" s="68">
        <v>0</v>
      </c>
      <c r="W540" s="46" t="s">
        <v>1324</v>
      </c>
      <c r="AT540" s="42"/>
    </row>
    <row r="541" hidden="1" spans="1:46">
      <c r="A541" s="46">
        <v>1712</v>
      </c>
      <c r="B541" s="50" t="str">
        <f t="shared" si="147"/>
        <v>track_1712</v>
      </c>
      <c r="C541" s="46">
        <f t="shared" si="133"/>
        <v>44</v>
      </c>
      <c r="D541" s="46">
        <f t="shared" si="134"/>
        <v>0</v>
      </c>
      <c r="E541" s="46">
        <f t="shared" si="135"/>
        <v>3</v>
      </c>
      <c r="F541" s="46">
        <f t="shared" si="136"/>
        <v>2</v>
      </c>
      <c r="G541" s="46">
        <f t="shared" si="137"/>
        <v>1</v>
      </c>
      <c r="H541" s="46">
        <f t="shared" si="138"/>
        <v>12</v>
      </c>
      <c r="I541" s="46">
        <v>6</v>
      </c>
      <c r="J541" s="42">
        <f t="shared" si="140"/>
        <v>1</v>
      </c>
      <c r="K541" s="42">
        <f t="shared" si="141"/>
        <v>1</v>
      </c>
      <c r="L541" s="42">
        <f t="shared" si="146"/>
        <v>1</v>
      </c>
      <c r="M541" s="42">
        <f t="shared" si="142"/>
        <v>0</v>
      </c>
      <c r="N541" s="42">
        <f t="shared" si="143"/>
        <v>0</v>
      </c>
      <c r="O541" s="42">
        <f t="shared" si="144"/>
        <v>0</v>
      </c>
      <c r="P541" s="42">
        <f t="shared" si="145"/>
        <v>0</v>
      </c>
      <c r="Q541" s="42" t="s">
        <v>845</v>
      </c>
      <c r="R541" s="42">
        <v>150</v>
      </c>
      <c r="S541" s="46">
        <v>0</v>
      </c>
      <c r="T541" s="46">
        <v>0</v>
      </c>
      <c r="U541" s="68" t="s">
        <v>295</v>
      </c>
      <c r="V541" s="68">
        <v>0</v>
      </c>
      <c r="W541" s="46" t="s">
        <v>1325</v>
      </c>
      <c r="AT541" s="42"/>
    </row>
    <row r="542" hidden="1" spans="1:46">
      <c r="A542" s="46">
        <v>1713</v>
      </c>
      <c r="B542" s="50" t="str">
        <f t="shared" si="147"/>
        <v>track_1713</v>
      </c>
      <c r="C542" s="46">
        <f t="shared" si="133"/>
        <v>44</v>
      </c>
      <c r="D542" s="46">
        <f t="shared" si="134"/>
        <v>0</v>
      </c>
      <c r="E542" s="46">
        <f t="shared" si="135"/>
        <v>4</v>
      </c>
      <c r="F542" s="46">
        <f t="shared" si="136"/>
        <v>2</v>
      </c>
      <c r="G542" s="46">
        <f t="shared" si="137"/>
        <v>1</v>
      </c>
      <c r="H542" s="46">
        <f t="shared" si="138"/>
        <v>13</v>
      </c>
      <c r="I542" s="46">
        <v>6</v>
      </c>
      <c r="J542" s="42">
        <f t="shared" si="140"/>
        <v>1</v>
      </c>
      <c r="K542" s="42">
        <f t="shared" si="141"/>
        <v>1</v>
      </c>
      <c r="L542" s="42">
        <f t="shared" si="146"/>
        <v>1</v>
      </c>
      <c r="M542" s="42">
        <f t="shared" si="142"/>
        <v>0</v>
      </c>
      <c r="N542" s="42">
        <f t="shared" si="143"/>
        <v>0</v>
      </c>
      <c r="O542" s="42">
        <f t="shared" si="144"/>
        <v>0</v>
      </c>
      <c r="P542" s="42">
        <f t="shared" si="145"/>
        <v>0</v>
      </c>
      <c r="Q542" s="42" t="s">
        <v>845</v>
      </c>
      <c r="R542" s="42">
        <v>150</v>
      </c>
      <c r="S542" s="46">
        <v>0</v>
      </c>
      <c r="T542" s="46">
        <v>0</v>
      </c>
      <c r="U542" s="68" t="s">
        <v>295</v>
      </c>
      <c r="V542" s="68">
        <v>0</v>
      </c>
      <c r="W542" s="46" t="s">
        <v>1326</v>
      </c>
      <c r="AT542" s="42"/>
    </row>
    <row r="543" hidden="1" spans="1:46">
      <c r="A543" s="46">
        <v>1714</v>
      </c>
      <c r="B543" s="50" t="str">
        <f t="shared" si="147"/>
        <v>track_1714</v>
      </c>
      <c r="C543" s="46">
        <f t="shared" si="133"/>
        <v>44</v>
      </c>
      <c r="D543" s="46">
        <f t="shared" si="134"/>
        <v>0</v>
      </c>
      <c r="E543" s="46">
        <f t="shared" si="135"/>
        <v>2</v>
      </c>
      <c r="F543" s="46">
        <f t="shared" si="136"/>
        <v>4</v>
      </c>
      <c r="G543" s="46">
        <f t="shared" si="137"/>
        <v>1</v>
      </c>
      <c r="H543" s="46">
        <f t="shared" si="138"/>
        <v>14</v>
      </c>
      <c r="I543" s="46">
        <v>6</v>
      </c>
      <c r="J543" s="42">
        <f t="shared" si="140"/>
        <v>1</v>
      </c>
      <c r="K543" s="42">
        <f t="shared" si="141"/>
        <v>1</v>
      </c>
      <c r="L543" s="42">
        <f t="shared" si="146"/>
        <v>1</v>
      </c>
      <c r="M543" s="42">
        <f t="shared" si="142"/>
        <v>0</v>
      </c>
      <c r="N543" s="42">
        <f t="shared" si="143"/>
        <v>0</v>
      </c>
      <c r="O543" s="42">
        <f t="shared" si="144"/>
        <v>0</v>
      </c>
      <c r="P543" s="42">
        <f t="shared" si="145"/>
        <v>0</v>
      </c>
      <c r="Q543" s="42" t="s">
        <v>845</v>
      </c>
      <c r="R543" s="42">
        <v>150</v>
      </c>
      <c r="S543" s="46">
        <v>0</v>
      </c>
      <c r="T543" s="46">
        <v>0</v>
      </c>
      <c r="U543" s="68" t="s">
        <v>295</v>
      </c>
      <c r="V543" s="68">
        <v>0</v>
      </c>
      <c r="W543" s="46" t="s">
        <v>1327</v>
      </c>
      <c r="AT543" s="42"/>
    </row>
    <row r="544" hidden="1" spans="1:46">
      <c r="A544" s="46">
        <v>1715</v>
      </c>
      <c r="B544" s="50" t="str">
        <f t="shared" si="147"/>
        <v>track_1715</v>
      </c>
      <c r="C544" s="46">
        <f t="shared" si="133"/>
        <v>44</v>
      </c>
      <c r="D544" s="46">
        <f t="shared" si="134"/>
        <v>0</v>
      </c>
      <c r="E544" s="46">
        <f t="shared" si="135"/>
        <v>4</v>
      </c>
      <c r="F544" s="46">
        <f t="shared" si="136"/>
        <v>2</v>
      </c>
      <c r="G544" s="46">
        <f t="shared" si="137"/>
        <v>1</v>
      </c>
      <c r="H544" s="46">
        <f t="shared" si="138"/>
        <v>15</v>
      </c>
      <c r="I544" s="46">
        <v>6</v>
      </c>
      <c r="J544" s="42">
        <f t="shared" si="140"/>
        <v>1</v>
      </c>
      <c r="K544" s="42">
        <f t="shared" si="141"/>
        <v>1</v>
      </c>
      <c r="L544" s="42">
        <f t="shared" si="146"/>
        <v>1</v>
      </c>
      <c r="M544" s="42">
        <f t="shared" si="142"/>
        <v>0</v>
      </c>
      <c r="N544" s="42">
        <f t="shared" si="143"/>
        <v>0</v>
      </c>
      <c r="O544" s="42">
        <f t="shared" si="144"/>
        <v>0</v>
      </c>
      <c r="P544" s="42">
        <f t="shared" si="145"/>
        <v>0</v>
      </c>
      <c r="Q544" s="42" t="s">
        <v>845</v>
      </c>
      <c r="R544" s="42">
        <v>150</v>
      </c>
      <c r="S544" s="46">
        <v>0</v>
      </c>
      <c r="T544" s="46">
        <v>0</v>
      </c>
      <c r="U544" s="68" t="s">
        <v>295</v>
      </c>
      <c r="V544" s="68">
        <v>0</v>
      </c>
      <c r="W544" s="46" t="s">
        <v>1328</v>
      </c>
      <c r="AT544" s="42"/>
    </row>
    <row r="545" hidden="1" spans="1:46">
      <c r="A545" s="46">
        <v>1716</v>
      </c>
      <c r="B545" s="50" t="str">
        <f t="shared" si="147"/>
        <v>track_1716</v>
      </c>
      <c r="C545" s="46">
        <f t="shared" si="133"/>
        <v>44</v>
      </c>
      <c r="D545" s="46">
        <f t="shared" si="134"/>
        <v>0</v>
      </c>
      <c r="E545" s="46">
        <f t="shared" si="135"/>
        <v>2</v>
      </c>
      <c r="F545" s="46">
        <f t="shared" si="136"/>
        <v>4</v>
      </c>
      <c r="G545" s="46">
        <f t="shared" si="137"/>
        <v>1</v>
      </c>
      <c r="H545" s="46">
        <f t="shared" si="138"/>
        <v>16</v>
      </c>
      <c r="I545" s="46">
        <v>6</v>
      </c>
      <c r="J545" s="42">
        <f t="shared" si="140"/>
        <v>1</v>
      </c>
      <c r="K545" s="42">
        <f t="shared" si="141"/>
        <v>1</v>
      </c>
      <c r="L545" s="42">
        <f t="shared" si="146"/>
        <v>1</v>
      </c>
      <c r="M545" s="42">
        <f t="shared" si="142"/>
        <v>0</v>
      </c>
      <c r="N545" s="42">
        <f t="shared" si="143"/>
        <v>0</v>
      </c>
      <c r="O545" s="42">
        <f t="shared" si="144"/>
        <v>0</v>
      </c>
      <c r="P545" s="42">
        <f t="shared" si="145"/>
        <v>0</v>
      </c>
      <c r="Q545" s="42" t="s">
        <v>845</v>
      </c>
      <c r="R545" s="42">
        <v>150</v>
      </c>
      <c r="S545" s="46">
        <v>0</v>
      </c>
      <c r="T545" s="46">
        <v>0</v>
      </c>
      <c r="U545" s="68" t="s">
        <v>295</v>
      </c>
      <c r="V545" s="68">
        <v>0</v>
      </c>
      <c r="W545" s="46" t="s">
        <v>1329</v>
      </c>
      <c r="AT545" s="42"/>
    </row>
    <row r="546" hidden="1" spans="1:46">
      <c r="A546" s="46">
        <v>1717</v>
      </c>
      <c r="B546" s="50" t="str">
        <f t="shared" si="147"/>
        <v>track_1717</v>
      </c>
      <c r="C546" s="46">
        <f t="shared" si="133"/>
        <v>44</v>
      </c>
      <c r="D546" s="46">
        <f t="shared" si="134"/>
        <v>0</v>
      </c>
      <c r="E546" s="46">
        <f t="shared" si="135"/>
        <v>2</v>
      </c>
      <c r="F546" s="46">
        <f t="shared" si="136"/>
        <v>4</v>
      </c>
      <c r="G546" s="46">
        <f t="shared" si="137"/>
        <v>1</v>
      </c>
      <c r="H546" s="46">
        <f t="shared" si="138"/>
        <v>17</v>
      </c>
      <c r="I546" s="46">
        <v>6</v>
      </c>
      <c r="J546" s="42">
        <f t="shared" si="140"/>
        <v>1</v>
      </c>
      <c r="K546" s="42">
        <f t="shared" si="141"/>
        <v>1</v>
      </c>
      <c r="L546" s="42">
        <f t="shared" si="146"/>
        <v>1</v>
      </c>
      <c r="M546" s="42">
        <f t="shared" si="142"/>
        <v>0</v>
      </c>
      <c r="N546" s="42">
        <f t="shared" si="143"/>
        <v>0</v>
      </c>
      <c r="O546" s="42">
        <f t="shared" si="144"/>
        <v>0</v>
      </c>
      <c r="P546" s="42">
        <f t="shared" si="145"/>
        <v>0</v>
      </c>
      <c r="Q546" s="42" t="s">
        <v>845</v>
      </c>
      <c r="R546" s="42">
        <v>150</v>
      </c>
      <c r="S546" s="46">
        <v>0</v>
      </c>
      <c r="T546" s="46">
        <v>0</v>
      </c>
      <c r="U546" s="68" t="s">
        <v>295</v>
      </c>
      <c r="V546" s="68">
        <v>0</v>
      </c>
      <c r="W546" s="46" t="s">
        <v>1330</v>
      </c>
      <c r="AT546" s="42"/>
    </row>
    <row r="547" hidden="1" spans="1:46">
      <c r="A547" s="46">
        <v>1718</v>
      </c>
      <c r="B547" s="50" t="str">
        <f t="shared" si="147"/>
        <v>track_1718</v>
      </c>
      <c r="C547" s="46">
        <f t="shared" si="133"/>
        <v>44</v>
      </c>
      <c r="D547" s="46">
        <f t="shared" si="134"/>
        <v>0</v>
      </c>
      <c r="E547" s="46">
        <f t="shared" si="135"/>
        <v>4</v>
      </c>
      <c r="F547" s="46">
        <f t="shared" si="136"/>
        <v>2</v>
      </c>
      <c r="G547" s="46">
        <f t="shared" si="137"/>
        <v>1</v>
      </c>
      <c r="H547" s="46">
        <f t="shared" si="138"/>
        <v>18</v>
      </c>
      <c r="I547" s="46">
        <v>6</v>
      </c>
      <c r="J547" s="42">
        <f t="shared" si="140"/>
        <v>1</v>
      </c>
      <c r="K547" s="42">
        <f t="shared" si="141"/>
        <v>1</v>
      </c>
      <c r="L547" s="42">
        <f t="shared" si="146"/>
        <v>1</v>
      </c>
      <c r="M547" s="42">
        <f t="shared" si="142"/>
        <v>0</v>
      </c>
      <c r="N547" s="42">
        <f t="shared" si="143"/>
        <v>0</v>
      </c>
      <c r="O547" s="42">
        <f t="shared" si="144"/>
        <v>0</v>
      </c>
      <c r="P547" s="42">
        <f t="shared" si="145"/>
        <v>0</v>
      </c>
      <c r="Q547" s="42" t="s">
        <v>845</v>
      </c>
      <c r="R547" s="42">
        <v>150</v>
      </c>
      <c r="S547" s="46">
        <v>0</v>
      </c>
      <c r="T547" s="46">
        <v>0</v>
      </c>
      <c r="U547" s="68" t="s">
        <v>295</v>
      </c>
      <c r="V547" s="68">
        <v>0</v>
      </c>
      <c r="W547" s="46" t="s">
        <v>1331</v>
      </c>
      <c r="AT547" s="42"/>
    </row>
    <row r="548" hidden="1" spans="1:46">
      <c r="A548" s="46">
        <v>1719</v>
      </c>
      <c r="B548" s="50" t="str">
        <f t="shared" si="147"/>
        <v>track_1719</v>
      </c>
      <c r="C548" s="46">
        <f t="shared" si="133"/>
        <v>44</v>
      </c>
      <c r="D548" s="46">
        <f t="shared" si="134"/>
        <v>0</v>
      </c>
      <c r="E548" s="46">
        <f t="shared" si="135"/>
        <v>3</v>
      </c>
      <c r="F548" s="46">
        <f t="shared" si="136"/>
        <v>1</v>
      </c>
      <c r="G548" s="46">
        <f t="shared" si="137"/>
        <v>1</v>
      </c>
      <c r="H548" s="46">
        <f t="shared" si="138"/>
        <v>19</v>
      </c>
      <c r="I548" s="46">
        <v>6</v>
      </c>
      <c r="J548" s="42">
        <f t="shared" si="140"/>
        <v>1</v>
      </c>
      <c r="K548" s="42">
        <f t="shared" si="141"/>
        <v>1</v>
      </c>
      <c r="L548" s="42">
        <f t="shared" si="146"/>
        <v>1</v>
      </c>
      <c r="M548" s="42">
        <f t="shared" si="142"/>
        <v>0</v>
      </c>
      <c r="N548" s="42">
        <f t="shared" si="143"/>
        <v>0</v>
      </c>
      <c r="O548" s="42">
        <f t="shared" si="144"/>
        <v>0</v>
      </c>
      <c r="P548" s="42">
        <f t="shared" si="145"/>
        <v>0</v>
      </c>
      <c r="Q548" s="42" t="s">
        <v>845</v>
      </c>
      <c r="R548" s="42">
        <v>150</v>
      </c>
      <c r="S548" s="46">
        <v>0</v>
      </c>
      <c r="T548" s="46">
        <v>0</v>
      </c>
      <c r="U548" s="68" t="s">
        <v>295</v>
      </c>
      <c r="V548" s="68">
        <v>0</v>
      </c>
      <c r="W548" s="46" t="s">
        <v>1332</v>
      </c>
      <c r="AT548" s="42"/>
    </row>
    <row r="549" hidden="1" spans="1:46">
      <c r="A549" s="46">
        <v>1720</v>
      </c>
      <c r="B549" s="50" t="str">
        <f t="shared" si="147"/>
        <v>track_1720</v>
      </c>
      <c r="C549" s="46">
        <f t="shared" si="133"/>
        <v>46</v>
      </c>
      <c r="D549" s="46">
        <f t="shared" si="134"/>
        <v>0</v>
      </c>
      <c r="E549" s="46">
        <f t="shared" si="135"/>
        <v>4</v>
      </c>
      <c r="F549" s="46">
        <f t="shared" si="136"/>
        <v>4</v>
      </c>
      <c r="G549" s="46">
        <f t="shared" si="137"/>
        <v>1</v>
      </c>
      <c r="H549" s="46">
        <f t="shared" si="138"/>
        <v>1</v>
      </c>
      <c r="I549" s="46">
        <v>6</v>
      </c>
      <c r="J549" s="42">
        <f t="shared" si="140"/>
        <v>0</v>
      </c>
      <c r="K549" s="42">
        <f t="shared" si="141"/>
        <v>0</v>
      </c>
      <c r="L549" s="42">
        <f t="shared" si="146"/>
        <v>1</v>
      </c>
      <c r="M549" s="42">
        <f t="shared" si="142"/>
        <v>1</v>
      </c>
      <c r="N549" s="42">
        <f t="shared" si="143"/>
        <v>0</v>
      </c>
      <c r="O549" s="42">
        <f t="shared" si="144"/>
        <v>1</v>
      </c>
      <c r="P549" s="42">
        <f t="shared" si="145"/>
        <v>1</v>
      </c>
      <c r="Q549" s="42" t="s">
        <v>845</v>
      </c>
      <c r="R549" s="42">
        <v>150</v>
      </c>
      <c r="S549" s="46">
        <v>0</v>
      </c>
      <c r="T549" s="46">
        <v>0</v>
      </c>
      <c r="U549" s="68" t="s">
        <v>295</v>
      </c>
      <c r="V549" s="68">
        <v>0</v>
      </c>
      <c r="W549" s="46" t="s">
        <v>1333</v>
      </c>
      <c r="AT549" s="42"/>
    </row>
    <row r="550" hidden="1" spans="1:46">
      <c r="A550" s="46">
        <v>1721</v>
      </c>
      <c r="B550" s="50" t="str">
        <f t="shared" si="147"/>
        <v>track_1721</v>
      </c>
      <c r="C550" s="46">
        <f t="shared" ref="C550:C568" si="148">INT(RIGHT(LEFT(W550,8),2))</f>
        <v>46</v>
      </c>
      <c r="D550" s="46">
        <f t="shared" ref="D550:D613" si="149">INT(RIGHT(LEFT(W550,10),1))</f>
        <v>0</v>
      </c>
      <c r="E550" s="46">
        <f t="shared" ref="E550:E613" si="150">INT(RIGHT(LEFT(W550,11),1))</f>
        <v>4</v>
      </c>
      <c r="F550" s="46">
        <f t="shared" ref="F550:F613" si="151">INT(RIGHT(LEFT(W550,12),1))</f>
        <v>4</v>
      </c>
      <c r="G550" s="46">
        <f t="shared" ref="G550:G613" si="152">INT(RIGHT(LEFT(W550,13),1))</f>
        <v>1</v>
      </c>
      <c r="H550" s="46">
        <f t="shared" ref="H550:H613" si="153">INT(RIGHT(LEFT(W550,16),2))</f>
        <v>2</v>
      </c>
      <c r="I550" s="46">
        <v>6</v>
      </c>
      <c r="J550" s="42">
        <f t="shared" ref="J550:J613" si="154">VLOOKUP(C550,AI:AN,6,0)</f>
        <v>0</v>
      </c>
      <c r="K550" s="42">
        <f t="shared" ref="K550:K613" si="155">VLOOKUP(C550,AI:AO,7,0)</f>
        <v>0</v>
      </c>
      <c r="L550" s="42">
        <f t="shared" si="146"/>
        <v>1</v>
      </c>
      <c r="M550" s="42">
        <f t="shared" ref="M550:M613" si="156">VLOOKUP(C550,AI:AQ,9,0)</f>
        <v>1</v>
      </c>
      <c r="N550" s="42">
        <f t="shared" ref="N550:N613" si="157">VLOOKUP(C550,AI:AR,10,0)</f>
        <v>0</v>
      </c>
      <c r="O550" s="42">
        <f t="shared" ref="O550:O613" si="158">VLOOKUP(C550,AI:AS,11,0)</f>
        <v>1</v>
      </c>
      <c r="P550" s="42">
        <f t="shared" ref="P550:P613" si="159">VLOOKUP(C550,AI:AT,12,0)</f>
        <v>1</v>
      </c>
      <c r="Q550" s="42" t="s">
        <v>845</v>
      </c>
      <c r="R550" s="42">
        <v>150</v>
      </c>
      <c r="S550" s="46">
        <v>0</v>
      </c>
      <c r="T550" s="46">
        <v>0</v>
      </c>
      <c r="U550" s="68" t="s">
        <v>295</v>
      </c>
      <c r="V550" s="68">
        <v>0</v>
      </c>
      <c r="W550" s="46" t="s">
        <v>1334</v>
      </c>
      <c r="AT550" s="42"/>
    </row>
    <row r="551" hidden="1" spans="1:46">
      <c r="A551" s="46">
        <v>1722</v>
      </c>
      <c r="B551" s="50" t="str">
        <f t="shared" si="147"/>
        <v>track_1722</v>
      </c>
      <c r="C551" s="46">
        <f t="shared" si="148"/>
        <v>46</v>
      </c>
      <c r="D551" s="46">
        <f t="shared" si="149"/>
        <v>0</v>
      </c>
      <c r="E551" s="46">
        <f t="shared" si="150"/>
        <v>4</v>
      </c>
      <c r="F551" s="46">
        <f t="shared" si="151"/>
        <v>4</v>
      </c>
      <c r="G551" s="46">
        <f t="shared" si="152"/>
        <v>1</v>
      </c>
      <c r="H551" s="46">
        <f t="shared" si="153"/>
        <v>3</v>
      </c>
      <c r="I551" s="46">
        <v>6</v>
      </c>
      <c r="J551" s="42">
        <f t="shared" si="154"/>
        <v>0</v>
      </c>
      <c r="K551" s="42">
        <f t="shared" si="155"/>
        <v>0</v>
      </c>
      <c r="L551" s="42">
        <f t="shared" ref="L551:L614" si="160">VLOOKUP(C551,AI:AU,8,0)</f>
        <v>1</v>
      </c>
      <c r="M551" s="42">
        <f t="shared" si="156"/>
        <v>1</v>
      </c>
      <c r="N551" s="42">
        <f t="shared" si="157"/>
        <v>0</v>
      </c>
      <c r="O551" s="42">
        <f t="shared" si="158"/>
        <v>1</v>
      </c>
      <c r="P551" s="42">
        <f t="shared" si="159"/>
        <v>1</v>
      </c>
      <c r="Q551" s="42" t="s">
        <v>845</v>
      </c>
      <c r="R551" s="42">
        <v>150</v>
      </c>
      <c r="S551" s="46">
        <v>0</v>
      </c>
      <c r="T551" s="46">
        <v>0</v>
      </c>
      <c r="U551" s="68" t="s">
        <v>295</v>
      </c>
      <c r="V551" s="68">
        <v>0</v>
      </c>
      <c r="W551" s="46" t="s">
        <v>1335</v>
      </c>
      <c r="AT551" s="42"/>
    </row>
    <row r="552" hidden="1" spans="1:46">
      <c r="A552" s="46">
        <v>1723</v>
      </c>
      <c r="B552" s="50" t="str">
        <f t="shared" si="147"/>
        <v>track_1723</v>
      </c>
      <c r="C552" s="46">
        <f t="shared" si="148"/>
        <v>46</v>
      </c>
      <c r="D552" s="46">
        <f t="shared" si="149"/>
        <v>0</v>
      </c>
      <c r="E552" s="46">
        <f t="shared" si="150"/>
        <v>4</v>
      </c>
      <c r="F552" s="46">
        <f t="shared" si="151"/>
        <v>4</v>
      </c>
      <c r="G552" s="46">
        <f t="shared" si="152"/>
        <v>1</v>
      </c>
      <c r="H552" s="46">
        <f t="shared" si="153"/>
        <v>4</v>
      </c>
      <c r="I552" s="46">
        <v>6</v>
      </c>
      <c r="J552" s="42">
        <f t="shared" si="154"/>
        <v>0</v>
      </c>
      <c r="K552" s="42">
        <f t="shared" si="155"/>
        <v>0</v>
      </c>
      <c r="L552" s="42">
        <f t="shared" si="160"/>
        <v>1</v>
      </c>
      <c r="M552" s="42">
        <f t="shared" si="156"/>
        <v>1</v>
      </c>
      <c r="N552" s="42">
        <f t="shared" si="157"/>
        <v>0</v>
      </c>
      <c r="O552" s="42">
        <f t="shared" si="158"/>
        <v>1</v>
      </c>
      <c r="P552" s="42">
        <f t="shared" si="159"/>
        <v>1</v>
      </c>
      <c r="Q552" s="42" t="s">
        <v>845</v>
      </c>
      <c r="R552" s="42">
        <v>150</v>
      </c>
      <c r="S552" s="46">
        <v>0</v>
      </c>
      <c r="T552" s="46">
        <v>0</v>
      </c>
      <c r="U552" s="68" t="s">
        <v>295</v>
      </c>
      <c r="V552" s="68">
        <v>0</v>
      </c>
      <c r="W552" s="46" t="s">
        <v>1336</v>
      </c>
      <c r="AT552" s="42"/>
    </row>
    <row r="553" hidden="1" spans="1:46">
      <c r="A553" s="46">
        <v>1724</v>
      </c>
      <c r="B553" s="50" t="str">
        <f t="shared" si="147"/>
        <v>track_1724</v>
      </c>
      <c r="C553" s="46">
        <f t="shared" si="148"/>
        <v>46</v>
      </c>
      <c r="D553" s="46">
        <f t="shared" si="149"/>
        <v>0</v>
      </c>
      <c r="E553" s="46">
        <f t="shared" si="150"/>
        <v>4</v>
      </c>
      <c r="F553" s="46">
        <f t="shared" si="151"/>
        <v>4</v>
      </c>
      <c r="G553" s="46">
        <f t="shared" si="152"/>
        <v>1</v>
      </c>
      <c r="H553" s="46">
        <f t="shared" si="153"/>
        <v>5</v>
      </c>
      <c r="I553" s="46">
        <v>6</v>
      </c>
      <c r="J553" s="42">
        <f t="shared" si="154"/>
        <v>0</v>
      </c>
      <c r="K553" s="42">
        <f t="shared" si="155"/>
        <v>0</v>
      </c>
      <c r="L553" s="42">
        <f t="shared" si="160"/>
        <v>1</v>
      </c>
      <c r="M553" s="42">
        <f t="shared" si="156"/>
        <v>1</v>
      </c>
      <c r="N553" s="42">
        <f t="shared" si="157"/>
        <v>0</v>
      </c>
      <c r="O553" s="42">
        <f t="shared" si="158"/>
        <v>1</v>
      </c>
      <c r="P553" s="42">
        <f t="shared" si="159"/>
        <v>1</v>
      </c>
      <c r="Q553" s="42" t="s">
        <v>845</v>
      </c>
      <c r="R553" s="42">
        <v>150</v>
      </c>
      <c r="S553" s="46">
        <v>0</v>
      </c>
      <c r="T553" s="46">
        <v>0</v>
      </c>
      <c r="U553" s="68" t="s">
        <v>295</v>
      </c>
      <c r="V553" s="68">
        <v>0</v>
      </c>
      <c r="W553" s="46" t="s">
        <v>1337</v>
      </c>
      <c r="AT553" s="42"/>
    </row>
    <row r="554" hidden="1" spans="1:46">
      <c r="A554" s="46">
        <v>1725</v>
      </c>
      <c r="B554" s="50" t="str">
        <f t="shared" si="147"/>
        <v>track_1725</v>
      </c>
      <c r="C554" s="46">
        <f t="shared" si="148"/>
        <v>46</v>
      </c>
      <c r="D554" s="46">
        <f t="shared" si="149"/>
        <v>0</v>
      </c>
      <c r="E554" s="46">
        <f t="shared" si="150"/>
        <v>4</v>
      </c>
      <c r="F554" s="46">
        <f t="shared" si="151"/>
        <v>4</v>
      </c>
      <c r="G554" s="46">
        <f t="shared" si="152"/>
        <v>1</v>
      </c>
      <c r="H554" s="46">
        <f t="shared" si="153"/>
        <v>6</v>
      </c>
      <c r="I554" s="46">
        <v>6</v>
      </c>
      <c r="J554" s="42">
        <f t="shared" si="154"/>
        <v>0</v>
      </c>
      <c r="K554" s="42">
        <f t="shared" si="155"/>
        <v>0</v>
      </c>
      <c r="L554" s="42">
        <f t="shared" si="160"/>
        <v>1</v>
      </c>
      <c r="M554" s="42">
        <f t="shared" si="156"/>
        <v>1</v>
      </c>
      <c r="N554" s="42">
        <f t="shared" si="157"/>
        <v>0</v>
      </c>
      <c r="O554" s="42">
        <f t="shared" si="158"/>
        <v>1</v>
      </c>
      <c r="P554" s="42">
        <f t="shared" si="159"/>
        <v>1</v>
      </c>
      <c r="Q554" s="42" t="s">
        <v>845</v>
      </c>
      <c r="R554" s="42">
        <v>150</v>
      </c>
      <c r="S554" s="46">
        <v>0</v>
      </c>
      <c r="T554" s="46">
        <v>0</v>
      </c>
      <c r="U554" s="68" t="s">
        <v>295</v>
      </c>
      <c r="V554" s="68">
        <v>0</v>
      </c>
      <c r="W554" s="46" t="s">
        <v>1338</v>
      </c>
      <c r="AT554" s="42"/>
    </row>
    <row r="555" hidden="1" spans="1:46">
      <c r="A555" s="46">
        <v>1726</v>
      </c>
      <c r="B555" s="50" t="str">
        <f t="shared" si="147"/>
        <v>track_1726</v>
      </c>
      <c r="C555" s="46">
        <f t="shared" si="148"/>
        <v>46</v>
      </c>
      <c r="D555" s="46">
        <f t="shared" si="149"/>
        <v>0</v>
      </c>
      <c r="E555" s="46">
        <f t="shared" si="150"/>
        <v>4</v>
      </c>
      <c r="F555" s="46">
        <f t="shared" si="151"/>
        <v>4</v>
      </c>
      <c r="G555" s="46">
        <f t="shared" si="152"/>
        <v>1</v>
      </c>
      <c r="H555" s="46">
        <f t="shared" si="153"/>
        <v>7</v>
      </c>
      <c r="I555" s="46">
        <v>6</v>
      </c>
      <c r="J555" s="42">
        <f t="shared" si="154"/>
        <v>0</v>
      </c>
      <c r="K555" s="42">
        <f t="shared" si="155"/>
        <v>0</v>
      </c>
      <c r="L555" s="42">
        <f t="shared" si="160"/>
        <v>1</v>
      </c>
      <c r="M555" s="42">
        <f t="shared" si="156"/>
        <v>1</v>
      </c>
      <c r="N555" s="42">
        <f t="shared" si="157"/>
        <v>0</v>
      </c>
      <c r="O555" s="42">
        <f t="shared" si="158"/>
        <v>1</v>
      </c>
      <c r="P555" s="42">
        <f t="shared" si="159"/>
        <v>1</v>
      </c>
      <c r="Q555" s="42" t="s">
        <v>845</v>
      </c>
      <c r="R555" s="42">
        <v>150</v>
      </c>
      <c r="S555" s="46">
        <v>0</v>
      </c>
      <c r="T555" s="46">
        <v>0</v>
      </c>
      <c r="U555" s="68" t="s">
        <v>295</v>
      </c>
      <c r="V555" s="68">
        <v>0</v>
      </c>
      <c r="W555" s="46" t="s">
        <v>1339</v>
      </c>
      <c r="AT555" s="42"/>
    </row>
    <row r="556" hidden="1" spans="1:46">
      <c r="A556" s="46">
        <v>1727</v>
      </c>
      <c r="B556" s="50" t="str">
        <f t="shared" si="147"/>
        <v>track_1727</v>
      </c>
      <c r="C556" s="46">
        <f t="shared" si="148"/>
        <v>46</v>
      </c>
      <c r="D556" s="46">
        <f t="shared" si="149"/>
        <v>0</v>
      </c>
      <c r="E556" s="46">
        <f t="shared" si="150"/>
        <v>4</v>
      </c>
      <c r="F556" s="46">
        <f t="shared" si="151"/>
        <v>4</v>
      </c>
      <c r="G556" s="46">
        <f t="shared" si="152"/>
        <v>1</v>
      </c>
      <c r="H556" s="46">
        <f t="shared" si="153"/>
        <v>8</v>
      </c>
      <c r="I556" s="46">
        <v>6</v>
      </c>
      <c r="J556" s="42">
        <f t="shared" si="154"/>
        <v>0</v>
      </c>
      <c r="K556" s="42">
        <f t="shared" si="155"/>
        <v>0</v>
      </c>
      <c r="L556" s="42">
        <f t="shared" si="160"/>
        <v>1</v>
      </c>
      <c r="M556" s="42">
        <f t="shared" si="156"/>
        <v>1</v>
      </c>
      <c r="N556" s="42">
        <f t="shared" si="157"/>
        <v>0</v>
      </c>
      <c r="O556" s="42">
        <f t="shared" si="158"/>
        <v>1</v>
      </c>
      <c r="P556" s="42">
        <f t="shared" si="159"/>
        <v>1</v>
      </c>
      <c r="Q556" s="42" t="s">
        <v>845</v>
      </c>
      <c r="R556" s="42">
        <v>150</v>
      </c>
      <c r="S556" s="46">
        <v>0</v>
      </c>
      <c r="T556" s="46">
        <v>0</v>
      </c>
      <c r="U556" s="68" t="s">
        <v>295</v>
      </c>
      <c r="V556" s="68">
        <v>0</v>
      </c>
      <c r="W556" s="46" t="s">
        <v>1340</v>
      </c>
      <c r="AT556" s="42"/>
    </row>
    <row r="557" hidden="1" spans="1:46">
      <c r="A557" s="46">
        <v>1728</v>
      </c>
      <c r="B557" s="50" t="str">
        <f t="shared" si="147"/>
        <v>track_1728</v>
      </c>
      <c r="C557" s="46">
        <f t="shared" si="148"/>
        <v>46</v>
      </c>
      <c r="D557" s="46">
        <f t="shared" si="149"/>
        <v>0</v>
      </c>
      <c r="E557" s="46">
        <f t="shared" si="150"/>
        <v>4</v>
      </c>
      <c r="F557" s="46">
        <f t="shared" si="151"/>
        <v>4</v>
      </c>
      <c r="G557" s="46">
        <f t="shared" si="152"/>
        <v>1</v>
      </c>
      <c r="H557" s="46">
        <f t="shared" si="153"/>
        <v>9</v>
      </c>
      <c r="I557" s="46">
        <v>6</v>
      </c>
      <c r="J557" s="42">
        <f t="shared" si="154"/>
        <v>0</v>
      </c>
      <c r="K557" s="42">
        <f t="shared" si="155"/>
        <v>0</v>
      </c>
      <c r="L557" s="42">
        <f t="shared" si="160"/>
        <v>1</v>
      </c>
      <c r="M557" s="42">
        <f t="shared" si="156"/>
        <v>1</v>
      </c>
      <c r="N557" s="42">
        <f t="shared" si="157"/>
        <v>0</v>
      </c>
      <c r="O557" s="42">
        <f t="shared" si="158"/>
        <v>1</v>
      </c>
      <c r="P557" s="42">
        <f t="shared" si="159"/>
        <v>1</v>
      </c>
      <c r="Q557" s="42" t="s">
        <v>845</v>
      </c>
      <c r="R557" s="42">
        <v>150</v>
      </c>
      <c r="S557" s="46">
        <v>0</v>
      </c>
      <c r="T557" s="46">
        <v>0</v>
      </c>
      <c r="U557" s="68" t="s">
        <v>295</v>
      </c>
      <c r="V557" s="68">
        <v>0</v>
      </c>
      <c r="W557" s="46" t="s">
        <v>1341</v>
      </c>
      <c r="AT557" s="42"/>
    </row>
    <row r="558" hidden="1" spans="1:46">
      <c r="A558" s="46">
        <v>1729</v>
      </c>
      <c r="B558" s="50" t="str">
        <f t="shared" si="147"/>
        <v>track_1729</v>
      </c>
      <c r="C558" s="46">
        <f t="shared" si="148"/>
        <v>46</v>
      </c>
      <c r="D558" s="46">
        <f t="shared" si="149"/>
        <v>0</v>
      </c>
      <c r="E558" s="46">
        <f t="shared" si="150"/>
        <v>4</v>
      </c>
      <c r="F558" s="46">
        <f t="shared" si="151"/>
        <v>4</v>
      </c>
      <c r="G558" s="46">
        <f t="shared" si="152"/>
        <v>1</v>
      </c>
      <c r="H558" s="46">
        <f t="shared" si="153"/>
        <v>10</v>
      </c>
      <c r="I558" s="46">
        <v>6</v>
      </c>
      <c r="J558" s="42">
        <f t="shared" si="154"/>
        <v>0</v>
      </c>
      <c r="K558" s="42">
        <f t="shared" si="155"/>
        <v>0</v>
      </c>
      <c r="L558" s="42">
        <f t="shared" si="160"/>
        <v>1</v>
      </c>
      <c r="M558" s="42">
        <f t="shared" si="156"/>
        <v>1</v>
      </c>
      <c r="N558" s="42">
        <f t="shared" si="157"/>
        <v>0</v>
      </c>
      <c r="O558" s="42">
        <f t="shared" si="158"/>
        <v>1</v>
      </c>
      <c r="P558" s="42">
        <f t="shared" si="159"/>
        <v>1</v>
      </c>
      <c r="Q558" s="42" t="s">
        <v>845</v>
      </c>
      <c r="R558" s="42">
        <v>150</v>
      </c>
      <c r="S558" s="46">
        <v>0</v>
      </c>
      <c r="T558" s="46">
        <v>0</v>
      </c>
      <c r="U558" s="68" t="s">
        <v>295</v>
      </c>
      <c r="V558" s="68">
        <v>0</v>
      </c>
      <c r="W558" s="46" t="s">
        <v>1342</v>
      </c>
      <c r="AT558" s="42"/>
    </row>
    <row r="559" hidden="1" spans="1:46">
      <c r="A559" s="46">
        <v>1730</v>
      </c>
      <c r="B559" s="50" t="str">
        <f t="shared" si="147"/>
        <v>track_1730</v>
      </c>
      <c r="C559" s="46">
        <f t="shared" si="148"/>
        <v>46</v>
      </c>
      <c r="D559" s="46">
        <f t="shared" si="149"/>
        <v>0</v>
      </c>
      <c r="E559" s="46">
        <f t="shared" si="150"/>
        <v>2</v>
      </c>
      <c r="F559" s="46">
        <f t="shared" si="151"/>
        <v>2</v>
      </c>
      <c r="G559" s="46">
        <f t="shared" si="152"/>
        <v>1</v>
      </c>
      <c r="H559" s="46">
        <f t="shared" si="153"/>
        <v>11</v>
      </c>
      <c r="I559" s="46">
        <v>6</v>
      </c>
      <c r="J559" s="42">
        <f t="shared" si="154"/>
        <v>0</v>
      </c>
      <c r="K559" s="42">
        <f t="shared" si="155"/>
        <v>0</v>
      </c>
      <c r="L559" s="42">
        <f t="shared" si="160"/>
        <v>1</v>
      </c>
      <c r="M559" s="42">
        <f t="shared" si="156"/>
        <v>1</v>
      </c>
      <c r="N559" s="42">
        <f t="shared" si="157"/>
        <v>0</v>
      </c>
      <c r="O559" s="42">
        <f t="shared" si="158"/>
        <v>1</v>
      </c>
      <c r="P559" s="42">
        <f t="shared" si="159"/>
        <v>1</v>
      </c>
      <c r="Q559" s="42" t="s">
        <v>845</v>
      </c>
      <c r="R559" s="42">
        <v>150</v>
      </c>
      <c r="S559" s="46">
        <v>0</v>
      </c>
      <c r="T559" s="46">
        <v>0</v>
      </c>
      <c r="U559" s="68" t="s">
        <v>295</v>
      </c>
      <c r="V559" s="68">
        <v>0</v>
      </c>
      <c r="W559" s="46" t="s">
        <v>1343</v>
      </c>
      <c r="AT559" s="42"/>
    </row>
    <row r="560" hidden="1" spans="1:46">
      <c r="A560" s="46">
        <v>1731</v>
      </c>
      <c r="B560" s="50" t="str">
        <f t="shared" si="147"/>
        <v>track_1731</v>
      </c>
      <c r="C560" s="46">
        <f t="shared" si="148"/>
        <v>46</v>
      </c>
      <c r="D560" s="46">
        <f t="shared" si="149"/>
        <v>0</v>
      </c>
      <c r="E560" s="46">
        <f t="shared" si="150"/>
        <v>2</v>
      </c>
      <c r="F560" s="46">
        <f t="shared" si="151"/>
        <v>2</v>
      </c>
      <c r="G560" s="46">
        <f t="shared" si="152"/>
        <v>1</v>
      </c>
      <c r="H560" s="46">
        <f t="shared" si="153"/>
        <v>12</v>
      </c>
      <c r="I560" s="46">
        <v>6</v>
      </c>
      <c r="J560" s="42">
        <f t="shared" si="154"/>
        <v>0</v>
      </c>
      <c r="K560" s="42">
        <f t="shared" si="155"/>
        <v>0</v>
      </c>
      <c r="L560" s="42">
        <f t="shared" si="160"/>
        <v>1</v>
      </c>
      <c r="M560" s="42">
        <f t="shared" si="156"/>
        <v>1</v>
      </c>
      <c r="N560" s="42">
        <f t="shared" si="157"/>
        <v>0</v>
      </c>
      <c r="O560" s="42">
        <f t="shared" si="158"/>
        <v>1</v>
      </c>
      <c r="P560" s="42">
        <f t="shared" si="159"/>
        <v>1</v>
      </c>
      <c r="Q560" s="42" t="s">
        <v>845</v>
      </c>
      <c r="R560" s="42">
        <v>150</v>
      </c>
      <c r="S560" s="46">
        <v>0</v>
      </c>
      <c r="T560" s="46">
        <v>0</v>
      </c>
      <c r="U560" s="68" t="s">
        <v>295</v>
      </c>
      <c r="V560" s="68">
        <v>0</v>
      </c>
      <c r="W560" s="46" t="s">
        <v>1344</v>
      </c>
      <c r="AT560" s="42"/>
    </row>
    <row r="561" hidden="1" spans="1:46">
      <c r="A561" s="46">
        <v>1732</v>
      </c>
      <c r="B561" s="50" t="str">
        <f t="shared" si="147"/>
        <v>track_1732</v>
      </c>
      <c r="C561" s="46">
        <f t="shared" si="148"/>
        <v>46</v>
      </c>
      <c r="D561" s="46">
        <f t="shared" si="149"/>
        <v>0</v>
      </c>
      <c r="E561" s="46">
        <f t="shared" si="150"/>
        <v>2</v>
      </c>
      <c r="F561" s="46">
        <f t="shared" si="151"/>
        <v>2</v>
      </c>
      <c r="G561" s="46">
        <f t="shared" si="152"/>
        <v>1</v>
      </c>
      <c r="H561" s="46">
        <f t="shared" si="153"/>
        <v>13</v>
      </c>
      <c r="I561" s="46">
        <v>6</v>
      </c>
      <c r="J561" s="42">
        <f t="shared" si="154"/>
        <v>0</v>
      </c>
      <c r="K561" s="42">
        <f t="shared" si="155"/>
        <v>0</v>
      </c>
      <c r="L561" s="42">
        <f t="shared" si="160"/>
        <v>1</v>
      </c>
      <c r="M561" s="42">
        <f t="shared" si="156"/>
        <v>1</v>
      </c>
      <c r="N561" s="42">
        <f t="shared" si="157"/>
        <v>0</v>
      </c>
      <c r="O561" s="42">
        <f t="shared" si="158"/>
        <v>1</v>
      </c>
      <c r="P561" s="42">
        <f t="shared" si="159"/>
        <v>1</v>
      </c>
      <c r="Q561" s="42" t="s">
        <v>845</v>
      </c>
      <c r="R561" s="42">
        <v>150</v>
      </c>
      <c r="S561" s="46">
        <v>0</v>
      </c>
      <c r="T561" s="46">
        <v>0</v>
      </c>
      <c r="U561" s="68" t="s">
        <v>295</v>
      </c>
      <c r="V561" s="68">
        <v>0</v>
      </c>
      <c r="W561" s="46" t="s">
        <v>1345</v>
      </c>
      <c r="AT561" s="42"/>
    </row>
    <row r="562" hidden="1" spans="1:46">
      <c r="A562" s="46">
        <v>1733</v>
      </c>
      <c r="B562" s="50" t="str">
        <f t="shared" si="147"/>
        <v>track_1733</v>
      </c>
      <c r="C562" s="46">
        <f t="shared" si="148"/>
        <v>46</v>
      </c>
      <c r="D562" s="46">
        <f t="shared" si="149"/>
        <v>0</v>
      </c>
      <c r="E562" s="46">
        <f t="shared" si="150"/>
        <v>2</v>
      </c>
      <c r="F562" s="46">
        <f t="shared" si="151"/>
        <v>2</v>
      </c>
      <c r="G562" s="46">
        <f t="shared" si="152"/>
        <v>1</v>
      </c>
      <c r="H562" s="46">
        <f t="shared" si="153"/>
        <v>14</v>
      </c>
      <c r="I562" s="46">
        <v>6</v>
      </c>
      <c r="J562" s="42">
        <f t="shared" si="154"/>
        <v>0</v>
      </c>
      <c r="K562" s="42">
        <f t="shared" si="155"/>
        <v>0</v>
      </c>
      <c r="L562" s="42">
        <f t="shared" si="160"/>
        <v>1</v>
      </c>
      <c r="M562" s="42">
        <f t="shared" si="156"/>
        <v>1</v>
      </c>
      <c r="N562" s="42">
        <f t="shared" si="157"/>
        <v>0</v>
      </c>
      <c r="O562" s="42">
        <f t="shared" si="158"/>
        <v>1</v>
      </c>
      <c r="P562" s="42">
        <f t="shared" si="159"/>
        <v>1</v>
      </c>
      <c r="Q562" s="42" t="s">
        <v>845</v>
      </c>
      <c r="R562" s="42">
        <v>150</v>
      </c>
      <c r="S562" s="46">
        <v>0</v>
      </c>
      <c r="T562" s="46">
        <v>0</v>
      </c>
      <c r="U562" s="68" t="s">
        <v>295</v>
      </c>
      <c r="V562" s="68">
        <v>0</v>
      </c>
      <c r="W562" s="46" t="s">
        <v>1346</v>
      </c>
      <c r="AT562" s="42"/>
    </row>
    <row r="563" hidden="1" spans="1:46">
      <c r="A563" s="46">
        <v>1734</v>
      </c>
      <c r="B563" s="50" t="str">
        <f t="shared" si="147"/>
        <v>track_1734</v>
      </c>
      <c r="C563" s="46">
        <f t="shared" si="148"/>
        <v>46</v>
      </c>
      <c r="D563" s="46">
        <f t="shared" si="149"/>
        <v>0</v>
      </c>
      <c r="E563" s="46">
        <f t="shared" si="150"/>
        <v>2</v>
      </c>
      <c r="F563" s="46">
        <f t="shared" si="151"/>
        <v>2</v>
      </c>
      <c r="G563" s="46">
        <f t="shared" si="152"/>
        <v>1</v>
      </c>
      <c r="H563" s="46">
        <f t="shared" si="153"/>
        <v>15</v>
      </c>
      <c r="I563" s="46">
        <v>6</v>
      </c>
      <c r="J563" s="42">
        <f t="shared" si="154"/>
        <v>0</v>
      </c>
      <c r="K563" s="42">
        <f t="shared" si="155"/>
        <v>0</v>
      </c>
      <c r="L563" s="42">
        <f t="shared" si="160"/>
        <v>1</v>
      </c>
      <c r="M563" s="42">
        <f t="shared" si="156"/>
        <v>1</v>
      </c>
      <c r="N563" s="42">
        <f t="shared" si="157"/>
        <v>0</v>
      </c>
      <c r="O563" s="42">
        <f t="shared" si="158"/>
        <v>1</v>
      </c>
      <c r="P563" s="42">
        <f t="shared" si="159"/>
        <v>1</v>
      </c>
      <c r="Q563" s="42" t="s">
        <v>845</v>
      </c>
      <c r="R563" s="42">
        <v>150</v>
      </c>
      <c r="S563" s="46">
        <v>0</v>
      </c>
      <c r="T563" s="46">
        <v>0</v>
      </c>
      <c r="U563" s="68" t="s">
        <v>295</v>
      </c>
      <c r="V563" s="68">
        <v>0</v>
      </c>
      <c r="W563" s="46" t="s">
        <v>1347</v>
      </c>
      <c r="AT563" s="42"/>
    </row>
    <row r="564" hidden="1" spans="1:46">
      <c r="A564" s="46">
        <v>1735</v>
      </c>
      <c r="B564" s="50" t="str">
        <f t="shared" si="147"/>
        <v>track_1735</v>
      </c>
      <c r="C564" s="46">
        <f t="shared" si="148"/>
        <v>46</v>
      </c>
      <c r="D564" s="46">
        <f t="shared" si="149"/>
        <v>0</v>
      </c>
      <c r="E564" s="46">
        <f t="shared" si="150"/>
        <v>2</v>
      </c>
      <c r="F564" s="46">
        <f t="shared" si="151"/>
        <v>2</v>
      </c>
      <c r="G564" s="46">
        <f t="shared" si="152"/>
        <v>1</v>
      </c>
      <c r="H564" s="46">
        <f t="shared" si="153"/>
        <v>16</v>
      </c>
      <c r="I564" s="46">
        <v>6</v>
      </c>
      <c r="J564" s="42">
        <f t="shared" si="154"/>
        <v>0</v>
      </c>
      <c r="K564" s="42">
        <f t="shared" si="155"/>
        <v>0</v>
      </c>
      <c r="L564" s="42">
        <f t="shared" si="160"/>
        <v>1</v>
      </c>
      <c r="M564" s="42">
        <f t="shared" si="156"/>
        <v>1</v>
      </c>
      <c r="N564" s="42">
        <f t="shared" si="157"/>
        <v>0</v>
      </c>
      <c r="O564" s="42">
        <f t="shared" si="158"/>
        <v>1</v>
      </c>
      <c r="P564" s="42">
        <f t="shared" si="159"/>
        <v>1</v>
      </c>
      <c r="Q564" s="42" t="s">
        <v>845</v>
      </c>
      <c r="R564" s="42">
        <v>150</v>
      </c>
      <c r="S564" s="46">
        <v>0</v>
      </c>
      <c r="T564" s="46">
        <v>0</v>
      </c>
      <c r="U564" s="68" t="s">
        <v>295</v>
      </c>
      <c r="V564" s="68">
        <v>0</v>
      </c>
      <c r="W564" s="46" t="s">
        <v>1348</v>
      </c>
      <c r="AT564" s="42"/>
    </row>
    <row r="565" hidden="1" spans="1:46">
      <c r="A565" s="46">
        <v>1736</v>
      </c>
      <c r="B565" s="50" t="str">
        <f t="shared" si="147"/>
        <v>track_1736</v>
      </c>
      <c r="C565" s="46">
        <f t="shared" si="148"/>
        <v>46</v>
      </c>
      <c r="D565" s="46">
        <f t="shared" si="149"/>
        <v>0</v>
      </c>
      <c r="E565" s="46">
        <f t="shared" si="150"/>
        <v>2</v>
      </c>
      <c r="F565" s="46">
        <f t="shared" si="151"/>
        <v>2</v>
      </c>
      <c r="G565" s="46">
        <f t="shared" si="152"/>
        <v>1</v>
      </c>
      <c r="H565" s="46">
        <f t="shared" si="153"/>
        <v>17</v>
      </c>
      <c r="I565" s="46">
        <v>6</v>
      </c>
      <c r="J565" s="42">
        <f t="shared" si="154"/>
        <v>0</v>
      </c>
      <c r="K565" s="42">
        <f t="shared" si="155"/>
        <v>0</v>
      </c>
      <c r="L565" s="42">
        <f t="shared" si="160"/>
        <v>1</v>
      </c>
      <c r="M565" s="42">
        <f t="shared" si="156"/>
        <v>1</v>
      </c>
      <c r="N565" s="42">
        <f t="shared" si="157"/>
        <v>0</v>
      </c>
      <c r="O565" s="42">
        <f t="shared" si="158"/>
        <v>1</v>
      </c>
      <c r="P565" s="42">
        <f t="shared" si="159"/>
        <v>1</v>
      </c>
      <c r="Q565" s="42" t="s">
        <v>845</v>
      </c>
      <c r="R565" s="42">
        <v>150</v>
      </c>
      <c r="S565" s="46">
        <v>0</v>
      </c>
      <c r="T565" s="46">
        <v>0</v>
      </c>
      <c r="U565" s="68" t="s">
        <v>295</v>
      </c>
      <c r="V565" s="68">
        <v>0</v>
      </c>
      <c r="W565" s="46" t="s">
        <v>1349</v>
      </c>
      <c r="AT565" s="42"/>
    </row>
    <row r="566" hidden="1" spans="1:46">
      <c r="A566" s="46">
        <v>1737</v>
      </c>
      <c r="B566" s="50" t="str">
        <f t="shared" si="147"/>
        <v>track_1737</v>
      </c>
      <c r="C566" s="46">
        <f t="shared" si="148"/>
        <v>46</v>
      </c>
      <c r="D566" s="46">
        <f t="shared" si="149"/>
        <v>0</v>
      </c>
      <c r="E566" s="46">
        <f t="shared" si="150"/>
        <v>2</v>
      </c>
      <c r="F566" s="46">
        <f t="shared" si="151"/>
        <v>2</v>
      </c>
      <c r="G566" s="46">
        <f t="shared" si="152"/>
        <v>1</v>
      </c>
      <c r="H566" s="46">
        <f t="shared" si="153"/>
        <v>18</v>
      </c>
      <c r="I566" s="46">
        <v>6</v>
      </c>
      <c r="J566" s="42">
        <f t="shared" si="154"/>
        <v>0</v>
      </c>
      <c r="K566" s="42">
        <f t="shared" si="155"/>
        <v>0</v>
      </c>
      <c r="L566" s="42">
        <f t="shared" si="160"/>
        <v>1</v>
      </c>
      <c r="M566" s="42">
        <f t="shared" si="156"/>
        <v>1</v>
      </c>
      <c r="N566" s="42">
        <f t="shared" si="157"/>
        <v>0</v>
      </c>
      <c r="O566" s="42">
        <f t="shared" si="158"/>
        <v>1</v>
      </c>
      <c r="P566" s="42">
        <f t="shared" si="159"/>
        <v>1</v>
      </c>
      <c r="Q566" s="42" t="s">
        <v>845</v>
      </c>
      <c r="R566" s="42">
        <v>150</v>
      </c>
      <c r="S566" s="46">
        <v>0</v>
      </c>
      <c r="T566" s="46">
        <v>0</v>
      </c>
      <c r="U566" s="68" t="s">
        <v>295</v>
      </c>
      <c r="V566" s="68">
        <v>0</v>
      </c>
      <c r="W566" s="46" t="s">
        <v>1350</v>
      </c>
      <c r="AT566" s="42"/>
    </row>
    <row r="567" hidden="1" spans="1:46">
      <c r="A567" s="46">
        <v>1738</v>
      </c>
      <c r="B567" s="50" t="str">
        <f t="shared" si="147"/>
        <v>track_1738</v>
      </c>
      <c r="C567" s="46">
        <f t="shared" si="148"/>
        <v>46</v>
      </c>
      <c r="D567" s="46">
        <f t="shared" si="149"/>
        <v>0</v>
      </c>
      <c r="E567" s="46">
        <f t="shared" si="150"/>
        <v>2</v>
      </c>
      <c r="F567" s="46">
        <f t="shared" si="151"/>
        <v>2</v>
      </c>
      <c r="G567" s="46">
        <f t="shared" si="152"/>
        <v>1</v>
      </c>
      <c r="H567" s="46">
        <f t="shared" si="153"/>
        <v>19</v>
      </c>
      <c r="I567" s="46">
        <v>6</v>
      </c>
      <c r="J567" s="42">
        <f t="shared" si="154"/>
        <v>0</v>
      </c>
      <c r="K567" s="42">
        <f t="shared" si="155"/>
        <v>0</v>
      </c>
      <c r="L567" s="42">
        <f t="shared" si="160"/>
        <v>1</v>
      </c>
      <c r="M567" s="42">
        <f t="shared" si="156"/>
        <v>1</v>
      </c>
      <c r="N567" s="42">
        <f t="shared" si="157"/>
        <v>0</v>
      </c>
      <c r="O567" s="42">
        <f t="shared" si="158"/>
        <v>1</v>
      </c>
      <c r="P567" s="42">
        <f t="shared" si="159"/>
        <v>1</v>
      </c>
      <c r="Q567" s="42" t="s">
        <v>845</v>
      </c>
      <c r="R567" s="42">
        <v>150</v>
      </c>
      <c r="S567" s="46">
        <v>0</v>
      </c>
      <c r="T567" s="46">
        <v>0</v>
      </c>
      <c r="U567" s="68" t="s">
        <v>295</v>
      </c>
      <c r="V567" s="68">
        <v>0</v>
      </c>
      <c r="W567" s="46" t="s">
        <v>1351</v>
      </c>
      <c r="AT567" s="42"/>
    </row>
    <row r="568" hidden="1" spans="1:46">
      <c r="A568" s="46">
        <v>1739</v>
      </c>
      <c r="B568" s="50" t="str">
        <f t="shared" si="147"/>
        <v>track_1739</v>
      </c>
      <c r="C568" s="46">
        <f t="shared" si="148"/>
        <v>46</v>
      </c>
      <c r="D568" s="46">
        <f t="shared" si="149"/>
        <v>0</v>
      </c>
      <c r="E568" s="46">
        <f t="shared" si="150"/>
        <v>2</v>
      </c>
      <c r="F568" s="46">
        <f t="shared" si="151"/>
        <v>2</v>
      </c>
      <c r="G568" s="46">
        <f t="shared" si="152"/>
        <v>1</v>
      </c>
      <c r="H568" s="46">
        <f t="shared" si="153"/>
        <v>20</v>
      </c>
      <c r="I568" s="46">
        <v>6</v>
      </c>
      <c r="J568" s="42">
        <f t="shared" si="154"/>
        <v>0</v>
      </c>
      <c r="K568" s="42">
        <f t="shared" si="155"/>
        <v>0</v>
      </c>
      <c r="L568" s="42">
        <f t="shared" si="160"/>
        <v>1</v>
      </c>
      <c r="M568" s="42">
        <f t="shared" si="156"/>
        <v>1</v>
      </c>
      <c r="N568" s="42">
        <f t="shared" si="157"/>
        <v>0</v>
      </c>
      <c r="O568" s="42">
        <f t="shared" si="158"/>
        <v>1</v>
      </c>
      <c r="P568" s="42">
        <f t="shared" si="159"/>
        <v>1</v>
      </c>
      <c r="Q568" s="42" t="s">
        <v>845</v>
      </c>
      <c r="R568" s="42">
        <v>150</v>
      </c>
      <c r="S568" s="46">
        <v>0</v>
      </c>
      <c r="T568" s="46">
        <v>0</v>
      </c>
      <c r="U568" s="68" t="s">
        <v>295</v>
      </c>
      <c r="V568" s="68">
        <v>0</v>
      </c>
      <c r="W568" s="46" t="s">
        <v>1352</v>
      </c>
      <c r="AT568" s="42"/>
    </row>
    <row r="569" hidden="1" spans="1:46">
      <c r="A569" s="46">
        <v>1740</v>
      </c>
      <c r="B569" s="50" t="str">
        <f t="shared" si="147"/>
        <v>track_1740</v>
      </c>
      <c r="C569" s="46">
        <v>48</v>
      </c>
      <c r="D569" s="46">
        <f t="shared" si="149"/>
        <v>0</v>
      </c>
      <c r="E569" s="46">
        <f t="shared" si="150"/>
        <v>4</v>
      </c>
      <c r="F569" s="46">
        <f t="shared" si="151"/>
        <v>2</v>
      </c>
      <c r="G569" s="46">
        <f t="shared" si="152"/>
        <v>1</v>
      </c>
      <c r="H569" s="46">
        <f t="shared" si="153"/>
        <v>1</v>
      </c>
      <c r="I569" s="46">
        <v>6</v>
      </c>
      <c r="J569" s="42">
        <f t="shared" si="154"/>
        <v>1</v>
      </c>
      <c r="K569" s="42">
        <f t="shared" si="155"/>
        <v>1</v>
      </c>
      <c r="L569" s="42">
        <f t="shared" si="160"/>
        <v>0</v>
      </c>
      <c r="M569" s="42">
        <f t="shared" si="156"/>
        <v>0</v>
      </c>
      <c r="N569" s="42">
        <f t="shared" si="157"/>
        <v>0</v>
      </c>
      <c r="O569" s="42">
        <f t="shared" si="158"/>
        <v>0</v>
      </c>
      <c r="P569" s="42">
        <f t="shared" si="159"/>
        <v>0</v>
      </c>
      <c r="Q569" s="42" t="s">
        <v>845</v>
      </c>
      <c r="R569" s="42">
        <v>150</v>
      </c>
      <c r="S569" s="46">
        <v>0</v>
      </c>
      <c r="T569" s="46">
        <v>0</v>
      </c>
      <c r="U569" s="68" t="s">
        <v>295</v>
      </c>
      <c r="V569" s="68">
        <v>0</v>
      </c>
      <c r="W569" s="46" t="s">
        <v>1353</v>
      </c>
      <c r="AT569" s="42"/>
    </row>
    <row r="570" hidden="1" spans="1:46">
      <c r="A570" s="46">
        <v>1741</v>
      </c>
      <c r="B570" s="50" t="str">
        <f t="shared" si="147"/>
        <v>track_1741</v>
      </c>
      <c r="C570" s="46">
        <v>48</v>
      </c>
      <c r="D570" s="46">
        <f t="shared" si="149"/>
        <v>0</v>
      </c>
      <c r="E570" s="46">
        <f t="shared" si="150"/>
        <v>1</v>
      </c>
      <c r="F570" s="46">
        <f t="shared" si="151"/>
        <v>2</v>
      </c>
      <c r="G570" s="46">
        <f t="shared" si="152"/>
        <v>1</v>
      </c>
      <c r="H570" s="46">
        <f t="shared" si="153"/>
        <v>2</v>
      </c>
      <c r="I570" s="46">
        <v>6</v>
      </c>
      <c r="J570" s="42">
        <f t="shared" si="154"/>
        <v>1</v>
      </c>
      <c r="K570" s="42">
        <f t="shared" si="155"/>
        <v>1</v>
      </c>
      <c r="L570" s="42">
        <f t="shared" si="160"/>
        <v>0</v>
      </c>
      <c r="M570" s="42">
        <f t="shared" si="156"/>
        <v>0</v>
      </c>
      <c r="N570" s="42">
        <f t="shared" si="157"/>
        <v>0</v>
      </c>
      <c r="O570" s="42">
        <f t="shared" si="158"/>
        <v>0</v>
      </c>
      <c r="P570" s="42">
        <f t="shared" si="159"/>
        <v>0</v>
      </c>
      <c r="Q570" s="42" t="s">
        <v>845</v>
      </c>
      <c r="R570" s="42">
        <v>150</v>
      </c>
      <c r="S570" s="46">
        <v>0</v>
      </c>
      <c r="T570" s="46">
        <v>0</v>
      </c>
      <c r="U570" s="68" t="s">
        <v>295</v>
      </c>
      <c r="V570" s="68">
        <v>0</v>
      </c>
      <c r="W570" s="46" t="s">
        <v>1354</v>
      </c>
      <c r="AT570" s="42"/>
    </row>
    <row r="571" hidden="1" spans="1:46">
      <c r="A571" s="46">
        <v>1742</v>
      </c>
      <c r="B571" s="50" t="str">
        <f t="shared" si="147"/>
        <v>track_1742</v>
      </c>
      <c r="C571" s="46">
        <v>48</v>
      </c>
      <c r="D571" s="46">
        <f t="shared" si="149"/>
        <v>0</v>
      </c>
      <c r="E571" s="46">
        <f t="shared" si="150"/>
        <v>2</v>
      </c>
      <c r="F571" s="46">
        <f t="shared" si="151"/>
        <v>4</v>
      </c>
      <c r="G571" s="46">
        <f t="shared" si="152"/>
        <v>1</v>
      </c>
      <c r="H571" s="46">
        <f t="shared" si="153"/>
        <v>3</v>
      </c>
      <c r="I571" s="46">
        <v>6</v>
      </c>
      <c r="J571" s="42">
        <f t="shared" si="154"/>
        <v>1</v>
      </c>
      <c r="K571" s="42">
        <f t="shared" si="155"/>
        <v>1</v>
      </c>
      <c r="L571" s="42">
        <f t="shared" si="160"/>
        <v>0</v>
      </c>
      <c r="M571" s="42">
        <f t="shared" si="156"/>
        <v>0</v>
      </c>
      <c r="N571" s="42">
        <f t="shared" si="157"/>
        <v>0</v>
      </c>
      <c r="O571" s="42">
        <f t="shared" si="158"/>
        <v>0</v>
      </c>
      <c r="P571" s="42">
        <f t="shared" si="159"/>
        <v>0</v>
      </c>
      <c r="Q571" s="42" t="s">
        <v>845</v>
      </c>
      <c r="R571" s="42">
        <v>150</v>
      </c>
      <c r="S571" s="46">
        <v>0</v>
      </c>
      <c r="T571" s="46">
        <v>0</v>
      </c>
      <c r="U571" s="68" t="s">
        <v>295</v>
      </c>
      <c r="V571" s="68">
        <v>0</v>
      </c>
      <c r="W571" s="46" t="s">
        <v>1355</v>
      </c>
      <c r="AT571" s="42"/>
    </row>
    <row r="572" hidden="1" spans="1:46">
      <c r="A572" s="46">
        <v>1743</v>
      </c>
      <c r="B572" s="50" t="str">
        <f t="shared" si="147"/>
        <v>track_1743</v>
      </c>
      <c r="C572" s="46">
        <v>48</v>
      </c>
      <c r="D572" s="46">
        <f t="shared" si="149"/>
        <v>0</v>
      </c>
      <c r="E572" s="46">
        <f t="shared" si="150"/>
        <v>4</v>
      </c>
      <c r="F572" s="46">
        <f t="shared" si="151"/>
        <v>2</v>
      </c>
      <c r="G572" s="46">
        <f t="shared" si="152"/>
        <v>1</v>
      </c>
      <c r="H572" s="46">
        <f t="shared" si="153"/>
        <v>4</v>
      </c>
      <c r="I572" s="46">
        <v>6</v>
      </c>
      <c r="J572" s="42">
        <f t="shared" si="154"/>
        <v>1</v>
      </c>
      <c r="K572" s="42">
        <f t="shared" si="155"/>
        <v>1</v>
      </c>
      <c r="L572" s="42">
        <f t="shared" si="160"/>
        <v>0</v>
      </c>
      <c r="M572" s="42">
        <f t="shared" si="156"/>
        <v>0</v>
      </c>
      <c r="N572" s="42">
        <f t="shared" si="157"/>
        <v>0</v>
      </c>
      <c r="O572" s="42">
        <f t="shared" si="158"/>
        <v>0</v>
      </c>
      <c r="P572" s="42">
        <f t="shared" si="159"/>
        <v>0</v>
      </c>
      <c r="Q572" s="42" t="s">
        <v>845</v>
      </c>
      <c r="R572" s="42">
        <v>150</v>
      </c>
      <c r="S572" s="46">
        <v>0</v>
      </c>
      <c r="T572" s="46">
        <v>0</v>
      </c>
      <c r="U572" s="68" t="s">
        <v>295</v>
      </c>
      <c r="V572" s="68">
        <v>0</v>
      </c>
      <c r="W572" s="46" t="s">
        <v>1356</v>
      </c>
      <c r="AT572" s="42"/>
    </row>
    <row r="573" hidden="1" spans="1:46">
      <c r="A573" s="46">
        <v>1744</v>
      </c>
      <c r="B573" s="50" t="str">
        <f t="shared" si="147"/>
        <v>track_1744</v>
      </c>
      <c r="C573" s="46">
        <v>48</v>
      </c>
      <c r="D573" s="46">
        <f t="shared" si="149"/>
        <v>0</v>
      </c>
      <c r="E573" s="46">
        <f t="shared" si="150"/>
        <v>3</v>
      </c>
      <c r="F573" s="46">
        <f t="shared" si="151"/>
        <v>1</v>
      </c>
      <c r="G573" s="46">
        <f t="shared" si="152"/>
        <v>1</v>
      </c>
      <c r="H573" s="46">
        <f t="shared" si="153"/>
        <v>5</v>
      </c>
      <c r="I573" s="46">
        <v>6</v>
      </c>
      <c r="J573" s="42">
        <f t="shared" si="154"/>
        <v>1</v>
      </c>
      <c r="K573" s="42">
        <f t="shared" si="155"/>
        <v>1</v>
      </c>
      <c r="L573" s="42">
        <f t="shared" si="160"/>
        <v>0</v>
      </c>
      <c r="M573" s="42">
        <f t="shared" si="156"/>
        <v>0</v>
      </c>
      <c r="N573" s="42">
        <f t="shared" si="157"/>
        <v>0</v>
      </c>
      <c r="O573" s="42">
        <f t="shared" si="158"/>
        <v>0</v>
      </c>
      <c r="P573" s="42">
        <f t="shared" si="159"/>
        <v>0</v>
      </c>
      <c r="Q573" s="42" t="s">
        <v>845</v>
      </c>
      <c r="R573" s="42">
        <v>150</v>
      </c>
      <c r="S573" s="46">
        <v>0</v>
      </c>
      <c r="T573" s="46">
        <v>0</v>
      </c>
      <c r="U573" s="68" t="s">
        <v>295</v>
      </c>
      <c r="V573" s="68">
        <v>0</v>
      </c>
      <c r="W573" s="46" t="s">
        <v>1357</v>
      </c>
      <c r="AT573" s="42"/>
    </row>
    <row r="574" hidden="1" spans="1:46">
      <c r="A574" s="46">
        <v>1745</v>
      </c>
      <c r="B574" s="50" t="str">
        <f t="shared" si="147"/>
        <v>track_1745</v>
      </c>
      <c r="C574" s="46">
        <v>48</v>
      </c>
      <c r="D574" s="46">
        <f t="shared" si="149"/>
        <v>0</v>
      </c>
      <c r="E574" s="46">
        <f t="shared" si="150"/>
        <v>4</v>
      </c>
      <c r="F574" s="46">
        <f t="shared" si="151"/>
        <v>2</v>
      </c>
      <c r="G574" s="46">
        <f t="shared" si="152"/>
        <v>1</v>
      </c>
      <c r="H574" s="46">
        <f t="shared" si="153"/>
        <v>6</v>
      </c>
      <c r="I574" s="46">
        <v>6</v>
      </c>
      <c r="J574" s="42">
        <f t="shared" si="154"/>
        <v>1</v>
      </c>
      <c r="K574" s="42">
        <f t="shared" si="155"/>
        <v>1</v>
      </c>
      <c r="L574" s="42">
        <f t="shared" si="160"/>
        <v>0</v>
      </c>
      <c r="M574" s="42">
        <f t="shared" si="156"/>
        <v>0</v>
      </c>
      <c r="N574" s="42">
        <f t="shared" si="157"/>
        <v>0</v>
      </c>
      <c r="O574" s="42">
        <f t="shared" si="158"/>
        <v>0</v>
      </c>
      <c r="P574" s="42">
        <f t="shared" si="159"/>
        <v>0</v>
      </c>
      <c r="Q574" s="42" t="s">
        <v>845</v>
      </c>
      <c r="R574" s="42">
        <v>150</v>
      </c>
      <c r="S574" s="46">
        <v>0</v>
      </c>
      <c r="T574" s="46">
        <v>0</v>
      </c>
      <c r="U574" s="68" t="s">
        <v>295</v>
      </c>
      <c r="V574" s="68">
        <v>0</v>
      </c>
      <c r="W574" s="46" t="s">
        <v>1358</v>
      </c>
      <c r="AT574" s="42"/>
    </row>
    <row r="575" hidden="1" spans="1:46">
      <c r="A575" s="46">
        <v>1746</v>
      </c>
      <c r="B575" s="50" t="str">
        <f t="shared" si="147"/>
        <v>track_1746</v>
      </c>
      <c r="C575" s="46">
        <v>48</v>
      </c>
      <c r="D575" s="46">
        <f t="shared" si="149"/>
        <v>0</v>
      </c>
      <c r="E575" s="46">
        <f t="shared" si="150"/>
        <v>2</v>
      </c>
      <c r="F575" s="46">
        <f t="shared" si="151"/>
        <v>4</v>
      </c>
      <c r="G575" s="46">
        <f t="shared" si="152"/>
        <v>1</v>
      </c>
      <c r="H575" s="46">
        <f t="shared" si="153"/>
        <v>7</v>
      </c>
      <c r="I575" s="46">
        <v>6</v>
      </c>
      <c r="J575" s="42">
        <f t="shared" si="154"/>
        <v>1</v>
      </c>
      <c r="K575" s="42">
        <f t="shared" si="155"/>
        <v>1</v>
      </c>
      <c r="L575" s="42">
        <f t="shared" si="160"/>
        <v>0</v>
      </c>
      <c r="M575" s="42">
        <f t="shared" si="156"/>
        <v>0</v>
      </c>
      <c r="N575" s="42">
        <f t="shared" si="157"/>
        <v>0</v>
      </c>
      <c r="O575" s="42">
        <f t="shared" si="158"/>
        <v>0</v>
      </c>
      <c r="P575" s="42">
        <f t="shared" si="159"/>
        <v>0</v>
      </c>
      <c r="Q575" s="42" t="s">
        <v>845</v>
      </c>
      <c r="R575" s="42">
        <v>150</v>
      </c>
      <c r="S575" s="46">
        <v>0</v>
      </c>
      <c r="T575" s="46">
        <v>0</v>
      </c>
      <c r="U575" s="68" t="s">
        <v>295</v>
      </c>
      <c r="V575" s="68">
        <v>0</v>
      </c>
      <c r="W575" s="46" t="s">
        <v>1359</v>
      </c>
      <c r="AT575" s="42"/>
    </row>
    <row r="576" hidden="1" spans="1:46">
      <c r="A576" s="46">
        <v>1747</v>
      </c>
      <c r="B576" s="50" t="str">
        <f t="shared" si="147"/>
        <v>track_1747</v>
      </c>
      <c r="C576" s="46">
        <v>48</v>
      </c>
      <c r="D576" s="46">
        <f t="shared" si="149"/>
        <v>0</v>
      </c>
      <c r="E576" s="46">
        <f t="shared" si="150"/>
        <v>1</v>
      </c>
      <c r="F576" s="46">
        <f t="shared" si="151"/>
        <v>4</v>
      </c>
      <c r="G576" s="46">
        <f t="shared" si="152"/>
        <v>1</v>
      </c>
      <c r="H576" s="46">
        <f t="shared" si="153"/>
        <v>8</v>
      </c>
      <c r="I576" s="46">
        <v>6</v>
      </c>
      <c r="J576" s="42">
        <f t="shared" si="154"/>
        <v>1</v>
      </c>
      <c r="K576" s="42">
        <f t="shared" si="155"/>
        <v>1</v>
      </c>
      <c r="L576" s="42">
        <f t="shared" si="160"/>
        <v>0</v>
      </c>
      <c r="M576" s="42">
        <f t="shared" si="156"/>
        <v>0</v>
      </c>
      <c r="N576" s="42">
        <f t="shared" si="157"/>
        <v>0</v>
      </c>
      <c r="O576" s="42">
        <f t="shared" si="158"/>
        <v>0</v>
      </c>
      <c r="P576" s="42">
        <f t="shared" si="159"/>
        <v>0</v>
      </c>
      <c r="Q576" s="42" t="s">
        <v>845</v>
      </c>
      <c r="R576" s="42">
        <v>150</v>
      </c>
      <c r="S576" s="46">
        <v>0</v>
      </c>
      <c r="T576" s="46">
        <v>0</v>
      </c>
      <c r="U576" s="68" t="s">
        <v>295</v>
      </c>
      <c r="V576" s="68">
        <v>0</v>
      </c>
      <c r="W576" s="46" t="s">
        <v>1360</v>
      </c>
      <c r="AT576" s="42"/>
    </row>
    <row r="577" hidden="1" spans="1:46">
      <c r="A577" s="46">
        <v>1748</v>
      </c>
      <c r="B577" s="50" t="str">
        <f t="shared" si="147"/>
        <v>track_1748</v>
      </c>
      <c r="C577" s="46">
        <v>48</v>
      </c>
      <c r="D577" s="46">
        <f t="shared" si="149"/>
        <v>0</v>
      </c>
      <c r="E577" s="46">
        <f t="shared" si="150"/>
        <v>3</v>
      </c>
      <c r="F577" s="46">
        <f t="shared" si="151"/>
        <v>4</v>
      </c>
      <c r="G577" s="46">
        <f t="shared" si="152"/>
        <v>1</v>
      </c>
      <c r="H577" s="46">
        <f t="shared" si="153"/>
        <v>9</v>
      </c>
      <c r="I577" s="46">
        <v>6</v>
      </c>
      <c r="J577" s="42">
        <f t="shared" si="154"/>
        <v>1</v>
      </c>
      <c r="K577" s="42">
        <f t="shared" si="155"/>
        <v>1</v>
      </c>
      <c r="L577" s="42">
        <f t="shared" si="160"/>
        <v>0</v>
      </c>
      <c r="M577" s="42">
        <f t="shared" si="156"/>
        <v>0</v>
      </c>
      <c r="N577" s="42">
        <f t="shared" si="157"/>
        <v>0</v>
      </c>
      <c r="O577" s="42">
        <f t="shared" si="158"/>
        <v>0</v>
      </c>
      <c r="P577" s="42">
        <f t="shared" si="159"/>
        <v>0</v>
      </c>
      <c r="Q577" s="42" t="s">
        <v>845</v>
      </c>
      <c r="R577" s="42">
        <v>150</v>
      </c>
      <c r="S577" s="46">
        <v>0</v>
      </c>
      <c r="T577" s="46">
        <v>0</v>
      </c>
      <c r="U577" s="68" t="s">
        <v>295</v>
      </c>
      <c r="V577" s="68">
        <v>0</v>
      </c>
      <c r="W577" s="46" t="s">
        <v>1361</v>
      </c>
      <c r="AT577" s="42"/>
    </row>
    <row r="578" hidden="1" spans="1:46">
      <c r="A578" s="46">
        <v>1749</v>
      </c>
      <c r="B578" s="50" t="str">
        <f t="shared" si="147"/>
        <v>track_1749</v>
      </c>
      <c r="C578" s="46">
        <v>48</v>
      </c>
      <c r="D578" s="46">
        <f t="shared" si="149"/>
        <v>0</v>
      </c>
      <c r="E578" s="46">
        <f t="shared" si="150"/>
        <v>1</v>
      </c>
      <c r="F578" s="46">
        <f t="shared" si="151"/>
        <v>2</v>
      </c>
      <c r="G578" s="46">
        <f t="shared" si="152"/>
        <v>1</v>
      </c>
      <c r="H578" s="46">
        <f t="shared" si="153"/>
        <v>10</v>
      </c>
      <c r="I578" s="46">
        <v>6</v>
      </c>
      <c r="J578" s="42">
        <f t="shared" si="154"/>
        <v>1</v>
      </c>
      <c r="K578" s="42">
        <f t="shared" si="155"/>
        <v>1</v>
      </c>
      <c r="L578" s="42">
        <f t="shared" si="160"/>
        <v>0</v>
      </c>
      <c r="M578" s="42">
        <f t="shared" si="156"/>
        <v>0</v>
      </c>
      <c r="N578" s="42">
        <f t="shared" si="157"/>
        <v>0</v>
      </c>
      <c r="O578" s="42">
        <f t="shared" si="158"/>
        <v>0</v>
      </c>
      <c r="P578" s="42">
        <f t="shared" si="159"/>
        <v>0</v>
      </c>
      <c r="Q578" s="42" t="s">
        <v>845</v>
      </c>
      <c r="R578" s="42">
        <v>150</v>
      </c>
      <c r="S578" s="46">
        <v>0</v>
      </c>
      <c r="T578" s="46">
        <v>0</v>
      </c>
      <c r="U578" s="68" t="s">
        <v>295</v>
      </c>
      <c r="V578" s="68">
        <v>0</v>
      </c>
      <c r="W578" s="46" t="s">
        <v>1362</v>
      </c>
      <c r="AT578" s="42"/>
    </row>
    <row r="579" hidden="1" spans="1:46">
      <c r="A579" s="46">
        <v>1750</v>
      </c>
      <c r="B579" s="50" t="str">
        <f t="shared" si="147"/>
        <v>track_1750</v>
      </c>
      <c r="C579" s="46">
        <v>48</v>
      </c>
      <c r="D579" s="46">
        <f t="shared" si="149"/>
        <v>0</v>
      </c>
      <c r="E579" s="46">
        <f t="shared" si="150"/>
        <v>4</v>
      </c>
      <c r="F579" s="46">
        <f t="shared" si="151"/>
        <v>2</v>
      </c>
      <c r="G579" s="46">
        <f t="shared" si="152"/>
        <v>1</v>
      </c>
      <c r="H579" s="46">
        <f t="shared" si="153"/>
        <v>11</v>
      </c>
      <c r="I579" s="46">
        <v>6</v>
      </c>
      <c r="J579" s="42">
        <f t="shared" si="154"/>
        <v>1</v>
      </c>
      <c r="K579" s="42">
        <f t="shared" si="155"/>
        <v>1</v>
      </c>
      <c r="L579" s="42">
        <f t="shared" si="160"/>
        <v>0</v>
      </c>
      <c r="M579" s="42">
        <f t="shared" si="156"/>
        <v>0</v>
      </c>
      <c r="N579" s="42">
        <f t="shared" si="157"/>
        <v>0</v>
      </c>
      <c r="O579" s="42">
        <f t="shared" si="158"/>
        <v>0</v>
      </c>
      <c r="P579" s="42">
        <f t="shared" si="159"/>
        <v>0</v>
      </c>
      <c r="Q579" s="42" t="s">
        <v>845</v>
      </c>
      <c r="R579" s="42">
        <v>150</v>
      </c>
      <c r="S579" s="46">
        <v>0</v>
      </c>
      <c r="T579" s="46">
        <v>0</v>
      </c>
      <c r="U579" s="68" t="s">
        <v>295</v>
      </c>
      <c r="V579" s="68">
        <v>0</v>
      </c>
      <c r="W579" s="46" t="s">
        <v>1363</v>
      </c>
      <c r="AT579" s="42"/>
    </row>
    <row r="580" hidden="1" spans="1:46">
      <c r="A580" s="46">
        <v>1751</v>
      </c>
      <c r="B580" s="50" t="str">
        <f t="shared" si="147"/>
        <v>track_1751</v>
      </c>
      <c r="C580" s="46">
        <v>48</v>
      </c>
      <c r="D580" s="46">
        <f t="shared" si="149"/>
        <v>0</v>
      </c>
      <c r="E580" s="46">
        <f t="shared" si="150"/>
        <v>3</v>
      </c>
      <c r="F580" s="46">
        <f t="shared" si="151"/>
        <v>2</v>
      </c>
      <c r="G580" s="46">
        <f t="shared" si="152"/>
        <v>1</v>
      </c>
      <c r="H580" s="46">
        <f t="shared" si="153"/>
        <v>12</v>
      </c>
      <c r="I580" s="46">
        <v>6</v>
      </c>
      <c r="J580" s="42">
        <f t="shared" si="154"/>
        <v>1</v>
      </c>
      <c r="K580" s="42">
        <f t="shared" si="155"/>
        <v>1</v>
      </c>
      <c r="L580" s="42">
        <f t="shared" si="160"/>
        <v>0</v>
      </c>
      <c r="M580" s="42">
        <f t="shared" si="156"/>
        <v>0</v>
      </c>
      <c r="N580" s="42">
        <f t="shared" si="157"/>
        <v>0</v>
      </c>
      <c r="O580" s="42">
        <f t="shared" si="158"/>
        <v>0</v>
      </c>
      <c r="P580" s="42">
        <f t="shared" si="159"/>
        <v>0</v>
      </c>
      <c r="Q580" s="42" t="s">
        <v>845</v>
      </c>
      <c r="R580" s="42">
        <v>150</v>
      </c>
      <c r="S580" s="46">
        <v>0</v>
      </c>
      <c r="T580" s="46">
        <v>0</v>
      </c>
      <c r="U580" s="68" t="s">
        <v>295</v>
      </c>
      <c r="V580" s="68">
        <v>0</v>
      </c>
      <c r="W580" s="46" t="s">
        <v>1364</v>
      </c>
      <c r="AT580" s="42"/>
    </row>
    <row r="581" hidden="1" spans="1:46">
      <c r="A581" s="46">
        <v>1752</v>
      </c>
      <c r="B581" s="50" t="str">
        <f t="shared" ref="B581:B644" si="161">"track_"&amp;A581</f>
        <v>track_1752</v>
      </c>
      <c r="C581" s="46">
        <v>48</v>
      </c>
      <c r="D581" s="46">
        <f t="shared" si="149"/>
        <v>0</v>
      </c>
      <c r="E581" s="46">
        <f t="shared" si="150"/>
        <v>3</v>
      </c>
      <c r="F581" s="46">
        <f t="shared" si="151"/>
        <v>1</v>
      </c>
      <c r="G581" s="46">
        <f t="shared" si="152"/>
        <v>1</v>
      </c>
      <c r="H581" s="46">
        <f t="shared" si="153"/>
        <v>13</v>
      </c>
      <c r="I581" s="46">
        <v>6</v>
      </c>
      <c r="J581" s="42">
        <f t="shared" si="154"/>
        <v>1</v>
      </c>
      <c r="K581" s="42">
        <f t="shared" si="155"/>
        <v>1</v>
      </c>
      <c r="L581" s="42">
        <f t="shared" si="160"/>
        <v>0</v>
      </c>
      <c r="M581" s="42">
        <f t="shared" si="156"/>
        <v>0</v>
      </c>
      <c r="N581" s="42">
        <f t="shared" si="157"/>
        <v>0</v>
      </c>
      <c r="O581" s="42">
        <f t="shared" si="158"/>
        <v>0</v>
      </c>
      <c r="P581" s="42">
        <f t="shared" si="159"/>
        <v>0</v>
      </c>
      <c r="Q581" s="42" t="s">
        <v>845</v>
      </c>
      <c r="R581" s="42">
        <v>150</v>
      </c>
      <c r="S581" s="46">
        <v>0</v>
      </c>
      <c r="T581" s="46">
        <v>0</v>
      </c>
      <c r="U581" s="68" t="s">
        <v>295</v>
      </c>
      <c r="V581" s="68">
        <v>0</v>
      </c>
      <c r="W581" s="46" t="s">
        <v>1365</v>
      </c>
      <c r="AT581" s="42"/>
    </row>
    <row r="582" hidden="1" spans="1:46">
      <c r="A582" s="46">
        <v>1753</v>
      </c>
      <c r="B582" s="50" t="str">
        <f t="shared" si="161"/>
        <v>track_1753</v>
      </c>
      <c r="C582" s="46">
        <v>48</v>
      </c>
      <c r="D582" s="46">
        <f t="shared" si="149"/>
        <v>0</v>
      </c>
      <c r="E582" s="46">
        <f t="shared" si="150"/>
        <v>3</v>
      </c>
      <c r="F582" s="46">
        <f t="shared" si="151"/>
        <v>1</v>
      </c>
      <c r="G582" s="46">
        <f t="shared" si="152"/>
        <v>1</v>
      </c>
      <c r="H582" s="46">
        <f t="shared" si="153"/>
        <v>14</v>
      </c>
      <c r="I582" s="46">
        <v>6</v>
      </c>
      <c r="J582" s="42">
        <f t="shared" si="154"/>
        <v>1</v>
      </c>
      <c r="K582" s="42">
        <f t="shared" si="155"/>
        <v>1</v>
      </c>
      <c r="L582" s="42">
        <f t="shared" si="160"/>
        <v>0</v>
      </c>
      <c r="M582" s="42">
        <f t="shared" si="156"/>
        <v>0</v>
      </c>
      <c r="N582" s="42">
        <f t="shared" si="157"/>
        <v>0</v>
      </c>
      <c r="O582" s="42">
        <f t="shared" si="158"/>
        <v>0</v>
      </c>
      <c r="P582" s="42">
        <f t="shared" si="159"/>
        <v>0</v>
      </c>
      <c r="Q582" s="42" t="s">
        <v>845</v>
      </c>
      <c r="R582" s="42">
        <v>150</v>
      </c>
      <c r="S582" s="46">
        <v>0</v>
      </c>
      <c r="T582" s="46">
        <v>0</v>
      </c>
      <c r="U582" s="68" t="s">
        <v>295</v>
      </c>
      <c r="V582" s="68">
        <v>0</v>
      </c>
      <c r="W582" s="46" t="s">
        <v>1366</v>
      </c>
      <c r="AT582" s="42"/>
    </row>
    <row r="583" hidden="1" spans="1:46">
      <c r="A583" s="46">
        <v>1754</v>
      </c>
      <c r="B583" s="50" t="str">
        <f t="shared" si="161"/>
        <v>track_1754</v>
      </c>
      <c r="C583" s="46">
        <v>48</v>
      </c>
      <c r="D583" s="46">
        <f t="shared" si="149"/>
        <v>0</v>
      </c>
      <c r="E583" s="46">
        <f t="shared" si="150"/>
        <v>1</v>
      </c>
      <c r="F583" s="46">
        <f t="shared" si="151"/>
        <v>2</v>
      </c>
      <c r="G583" s="46">
        <f t="shared" si="152"/>
        <v>1</v>
      </c>
      <c r="H583" s="46">
        <f t="shared" si="153"/>
        <v>15</v>
      </c>
      <c r="I583" s="46">
        <v>6</v>
      </c>
      <c r="J583" s="42">
        <f t="shared" si="154"/>
        <v>1</v>
      </c>
      <c r="K583" s="42">
        <f t="shared" si="155"/>
        <v>1</v>
      </c>
      <c r="L583" s="42">
        <f t="shared" si="160"/>
        <v>0</v>
      </c>
      <c r="M583" s="42">
        <f t="shared" si="156"/>
        <v>0</v>
      </c>
      <c r="N583" s="42">
        <f t="shared" si="157"/>
        <v>0</v>
      </c>
      <c r="O583" s="42">
        <f t="shared" si="158"/>
        <v>0</v>
      </c>
      <c r="P583" s="42">
        <f t="shared" si="159"/>
        <v>0</v>
      </c>
      <c r="Q583" s="42" t="s">
        <v>845</v>
      </c>
      <c r="R583" s="42">
        <v>150</v>
      </c>
      <c r="S583" s="46">
        <v>0</v>
      </c>
      <c r="T583" s="46">
        <v>0</v>
      </c>
      <c r="U583" s="68" t="s">
        <v>295</v>
      </c>
      <c r="V583" s="68">
        <v>0</v>
      </c>
      <c r="W583" s="46" t="s">
        <v>1367</v>
      </c>
      <c r="AT583" s="42"/>
    </row>
    <row r="584" hidden="1" spans="1:46">
      <c r="A584" s="46">
        <v>1755</v>
      </c>
      <c r="B584" s="50" t="str">
        <f t="shared" si="161"/>
        <v>track_1755</v>
      </c>
      <c r="C584" s="46">
        <v>48</v>
      </c>
      <c r="D584" s="46">
        <f t="shared" si="149"/>
        <v>0</v>
      </c>
      <c r="E584" s="46">
        <f t="shared" si="150"/>
        <v>3</v>
      </c>
      <c r="F584" s="46">
        <f t="shared" si="151"/>
        <v>4</v>
      </c>
      <c r="G584" s="46">
        <f t="shared" si="152"/>
        <v>1</v>
      </c>
      <c r="H584" s="46">
        <f t="shared" si="153"/>
        <v>16</v>
      </c>
      <c r="I584" s="46">
        <v>6</v>
      </c>
      <c r="J584" s="42">
        <f t="shared" si="154"/>
        <v>1</v>
      </c>
      <c r="K584" s="42">
        <f t="shared" si="155"/>
        <v>1</v>
      </c>
      <c r="L584" s="42">
        <f t="shared" si="160"/>
        <v>0</v>
      </c>
      <c r="M584" s="42">
        <f t="shared" si="156"/>
        <v>0</v>
      </c>
      <c r="N584" s="42">
        <f t="shared" si="157"/>
        <v>0</v>
      </c>
      <c r="O584" s="42">
        <f t="shared" si="158"/>
        <v>0</v>
      </c>
      <c r="P584" s="42">
        <f t="shared" si="159"/>
        <v>0</v>
      </c>
      <c r="Q584" s="42" t="s">
        <v>845</v>
      </c>
      <c r="R584" s="42">
        <v>150</v>
      </c>
      <c r="S584" s="46">
        <v>0</v>
      </c>
      <c r="T584" s="46">
        <v>0</v>
      </c>
      <c r="U584" s="68" t="s">
        <v>295</v>
      </c>
      <c r="V584" s="68">
        <v>0</v>
      </c>
      <c r="W584" s="46" t="s">
        <v>1368</v>
      </c>
      <c r="AT584" s="42"/>
    </row>
    <row r="585" hidden="1" spans="1:46">
      <c r="A585" s="46">
        <v>1756</v>
      </c>
      <c r="B585" s="50" t="str">
        <f t="shared" si="161"/>
        <v>track_1756</v>
      </c>
      <c r="C585" s="46">
        <v>48</v>
      </c>
      <c r="D585" s="46">
        <f t="shared" si="149"/>
        <v>0</v>
      </c>
      <c r="E585" s="46">
        <f t="shared" si="150"/>
        <v>4</v>
      </c>
      <c r="F585" s="46">
        <f t="shared" si="151"/>
        <v>2</v>
      </c>
      <c r="G585" s="46">
        <f t="shared" si="152"/>
        <v>1</v>
      </c>
      <c r="H585" s="46">
        <f t="shared" si="153"/>
        <v>17</v>
      </c>
      <c r="I585" s="46">
        <v>6</v>
      </c>
      <c r="J585" s="42">
        <f t="shared" si="154"/>
        <v>1</v>
      </c>
      <c r="K585" s="42">
        <f t="shared" si="155"/>
        <v>1</v>
      </c>
      <c r="L585" s="42">
        <f t="shared" si="160"/>
        <v>0</v>
      </c>
      <c r="M585" s="42">
        <f t="shared" si="156"/>
        <v>0</v>
      </c>
      <c r="N585" s="42">
        <f t="shared" si="157"/>
        <v>0</v>
      </c>
      <c r="O585" s="42">
        <f t="shared" si="158"/>
        <v>0</v>
      </c>
      <c r="P585" s="42">
        <f t="shared" si="159"/>
        <v>0</v>
      </c>
      <c r="Q585" s="42" t="s">
        <v>845</v>
      </c>
      <c r="R585" s="42">
        <v>150</v>
      </c>
      <c r="S585" s="46">
        <v>0</v>
      </c>
      <c r="T585" s="46">
        <v>0</v>
      </c>
      <c r="U585" s="68" t="s">
        <v>295</v>
      </c>
      <c r="V585" s="68">
        <v>0</v>
      </c>
      <c r="W585" s="46" t="s">
        <v>1369</v>
      </c>
      <c r="AT585" s="42"/>
    </row>
    <row r="586" hidden="1" spans="1:46">
      <c r="A586" s="46">
        <v>1757</v>
      </c>
      <c r="B586" s="50" t="str">
        <f t="shared" si="161"/>
        <v>track_1757</v>
      </c>
      <c r="C586" s="46">
        <v>48</v>
      </c>
      <c r="D586" s="46">
        <f t="shared" si="149"/>
        <v>0</v>
      </c>
      <c r="E586" s="46">
        <f t="shared" si="150"/>
        <v>4</v>
      </c>
      <c r="F586" s="46">
        <f t="shared" si="151"/>
        <v>2</v>
      </c>
      <c r="G586" s="46">
        <f t="shared" si="152"/>
        <v>1</v>
      </c>
      <c r="H586" s="46">
        <f t="shared" si="153"/>
        <v>18</v>
      </c>
      <c r="I586" s="46">
        <v>6</v>
      </c>
      <c r="J586" s="42">
        <f t="shared" si="154"/>
        <v>1</v>
      </c>
      <c r="K586" s="42">
        <f t="shared" si="155"/>
        <v>1</v>
      </c>
      <c r="L586" s="42">
        <f t="shared" si="160"/>
        <v>0</v>
      </c>
      <c r="M586" s="42">
        <f t="shared" si="156"/>
        <v>0</v>
      </c>
      <c r="N586" s="42">
        <f t="shared" si="157"/>
        <v>0</v>
      </c>
      <c r="O586" s="42">
        <f t="shared" si="158"/>
        <v>0</v>
      </c>
      <c r="P586" s="42">
        <f t="shared" si="159"/>
        <v>0</v>
      </c>
      <c r="Q586" s="42" t="s">
        <v>845</v>
      </c>
      <c r="R586" s="42">
        <v>150</v>
      </c>
      <c r="S586" s="46">
        <v>0</v>
      </c>
      <c r="T586" s="46">
        <v>0</v>
      </c>
      <c r="U586" s="68" t="s">
        <v>295</v>
      </c>
      <c r="V586" s="68">
        <v>0</v>
      </c>
      <c r="W586" s="46" t="s">
        <v>1370</v>
      </c>
      <c r="AT586" s="42"/>
    </row>
    <row r="587" hidden="1" spans="1:46">
      <c r="A587" s="46">
        <v>1758</v>
      </c>
      <c r="B587" s="50" t="str">
        <f t="shared" si="161"/>
        <v>track_1758</v>
      </c>
      <c r="C587" s="46">
        <v>48</v>
      </c>
      <c r="D587" s="46">
        <f t="shared" si="149"/>
        <v>0</v>
      </c>
      <c r="E587" s="46">
        <f t="shared" si="150"/>
        <v>4</v>
      </c>
      <c r="F587" s="46">
        <f t="shared" si="151"/>
        <v>2</v>
      </c>
      <c r="G587" s="46">
        <f t="shared" si="152"/>
        <v>1</v>
      </c>
      <c r="H587" s="46">
        <f t="shared" si="153"/>
        <v>19</v>
      </c>
      <c r="I587" s="46">
        <v>6</v>
      </c>
      <c r="J587" s="42">
        <f t="shared" si="154"/>
        <v>1</v>
      </c>
      <c r="K587" s="42">
        <f t="shared" si="155"/>
        <v>1</v>
      </c>
      <c r="L587" s="42">
        <f t="shared" si="160"/>
        <v>0</v>
      </c>
      <c r="M587" s="42">
        <f t="shared" si="156"/>
        <v>0</v>
      </c>
      <c r="N587" s="42">
        <f t="shared" si="157"/>
        <v>0</v>
      </c>
      <c r="O587" s="42">
        <f t="shared" si="158"/>
        <v>0</v>
      </c>
      <c r="P587" s="42">
        <f t="shared" si="159"/>
        <v>0</v>
      </c>
      <c r="Q587" s="42" t="s">
        <v>845</v>
      </c>
      <c r="R587" s="42">
        <v>150</v>
      </c>
      <c r="S587" s="46">
        <v>0</v>
      </c>
      <c r="T587" s="46">
        <v>0</v>
      </c>
      <c r="U587" s="68" t="s">
        <v>295</v>
      </c>
      <c r="V587" s="68">
        <v>0</v>
      </c>
      <c r="W587" s="46" t="s">
        <v>1371</v>
      </c>
      <c r="AT587" s="42"/>
    </row>
    <row r="588" hidden="1" spans="1:46">
      <c r="A588" s="46">
        <v>1759</v>
      </c>
      <c r="B588" s="50" t="str">
        <f t="shared" si="161"/>
        <v>track_1759</v>
      </c>
      <c r="C588" s="46">
        <v>48</v>
      </c>
      <c r="D588" s="46">
        <f t="shared" si="149"/>
        <v>0</v>
      </c>
      <c r="E588" s="46">
        <f t="shared" si="150"/>
        <v>2</v>
      </c>
      <c r="F588" s="46">
        <f t="shared" si="151"/>
        <v>4</v>
      </c>
      <c r="G588" s="46">
        <f t="shared" si="152"/>
        <v>1</v>
      </c>
      <c r="H588" s="46">
        <f t="shared" si="153"/>
        <v>20</v>
      </c>
      <c r="I588" s="46">
        <v>6</v>
      </c>
      <c r="J588" s="42">
        <f t="shared" si="154"/>
        <v>1</v>
      </c>
      <c r="K588" s="42">
        <f t="shared" si="155"/>
        <v>1</v>
      </c>
      <c r="L588" s="42">
        <f t="shared" si="160"/>
        <v>0</v>
      </c>
      <c r="M588" s="42">
        <f t="shared" si="156"/>
        <v>0</v>
      </c>
      <c r="N588" s="42">
        <f t="shared" si="157"/>
        <v>0</v>
      </c>
      <c r="O588" s="42">
        <f t="shared" si="158"/>
        <v>0</v>
      </c>
      <c r="P588" s="42">
        <f t="shared" si="159"/>
        <v>0</v>
      </c>
      <c r="Q588" s="42" t="s">
        <v>845</v>
      </c>
      <c r="R588" s="42">
        <v>150</v>
      </c>
      <c r="S588" s="46">
        <v>0</v>
      </c>
      <c r="T588" s="46">
        <v>0</v>
      </c>
      <c r="U588" s="68" t="s">
        <v>295</v>
      </c>
      <c r="V588" s="68">
        <v>0</v>
      </c>
      <c r="W588" s="46" t="s">
        <v>1372</v>
      </c>
      <c r="AT588" s="42"/>
    </row>
    <row r="589" hidden="1" spans="1:46">
      <c r="A589" s="43">
        <v>1760</v>
      </c>
      <c r="B589" s="81" t="str">
        <f t="shared" si="161"/>
        <v>track_1760</v>
      </c>
      <c r="C589" s="43">
        <v>50</v>
      </c>
      <c r="D589" s="43">
        <f t="shared" si="149"/>
        <v>0</v>
      </c>
      <c r="E589" s="43">
        <f t="shared" si="150"/>
        <v>4</v>
      </c>
      <c r="F589" s="43">
        <f t="shared" si="151"/>
        <v>2</v>
      </c>
      <c r="G589" s="43">
        <f t="shared" si="152"/>
        <v>1</v>
      </c>
      <c r="H589" s="43">
        <f t="shared" si="153"/>
        <v>20</v>
      </c>
      <c r="I589" s="42">
        <v>6</v>
      </c>
      <c r="J589" s="43">
        <f t="shared" si="154"/>
        <v>1</v>
      </c>
      <c r="K589" s="43">
        <f t="shared" si="155"/>
        <v>1</v>
      </c>
      <c r="L589" s="43">
        <f t="shared" si="160"/>
        <v>1</v>
      </c>
      <c r="M589" s="43">
        <f t="shared" si="156"/>
        <v>0</v>
      </c>
      <c r="N589" s="43">
        <f t="shared" si="157"/>
        <v>0</v>
      </c>
      <c r="O589" s="43">
        <f t="shared" si="158"/>
        <v>0</v>
      </c>
      <c r="P589" s="43">
        <f t="shared" si="159"/>
        <v>0</v>
      </c>
      <c r="Q589" s="43" t="s">
        <v>845</v>
      </c>
      <c r="R589" s="43">
        <v>150</v>
      </c>
      <c r="S589" s="43">
        <v>0</v>
      </c>
      <c r="T589" s="43">
        <v>0</v>
      </c>
      <c r="U589" s="83" t="s">
        <v>295</v>
      </c>
      <c r="V589" s="83">
        <v>0</v>
      </c>
      <c r="W589" s="42" t="s">
        <v>1373</v>
      </c>
      <c r="X589" s="43"/>
      <c r="Y589" s="42"/>
      <c r="Z589" s="42"/>
      <c r="AA589" s="42"/>
      <c r="AE589" s="42"/>
      <c r="AT589" s="42"/>
    </row>
    <row r="590" hidden="1" spans="1:46">
      <c r="A590" s="43">
        <v>1761</v>
      </c>
      <c r="B590" s="81" t="str">
        <f t="shared" si="161"/>
        <v>track_1761</v>
      </c>
      <c r="C590" s="43">
        <v>50</v>
      </c>
      <c r="D590" s="43">
        <f t="shared" si="149"/>
        <v>0</v>
      </c>
      <c r="E590" s="43">
        <f t="shared" si="150"/>
        <v>2</v>
      </c>
      <c r="F590" s="43">
        <f t="shared" si="151"/>
        <v>4</v>
      </c>
      <c r="G590" s="43">
        <f t="shared" si="152"/>
        <v>1</v>
      </c>
      <c r="H590" s="43">
        <f t="shared" si="153"/>
        <v>20</v>
      </c>
      <c r="I590" s="42">
        <v>6</v>
      </c>
      <c r="J590" s="43">
        <f t="shared" si="154"/>
        <v>1</v>
      </c>
      <c r="K590" s="43">
        <f t="shared" si="155"/>
        <v>1</v>
      </c>
      <c r="L590" s="43">
        <f t="shared" si="160"/>
        <v>1</v>
      </c>
      <c r="M590" s="43">
        <f t="shared" si="156"/>
        <v>0</v>
      </c>
      <c r="N590" s="43">
        <f t="shared" si="157"/>
        <v>0</v>
      </c>
      <c r="O590" s="43">
        <f t="shared" si="158"/>
        <v>0</v>
      </c>
      <c r="P590" s="43">
        <f t="shared" si="159"/>
        <v>0</v>
      </c>
      <c r="Q590" s="43" t="s">
        <v>845</v>
      </c>
      <c r="R590" s="43">
        <v>150</v>
      </c>
      <c r="S590" s="43">
        <v>0</v>
      </c>
      <c r="T590" s="43">
        <v>0</v>
      </c>
      <c r="U590" s="83" t="s">
        <v>295</v>
      </c>
      <c r="V590" s="83">
        <v>0</v>
      </c>
      <c r="W590" s="42" t="s">
        <v>1374</v>
      </c>
      <c r="X590" s="43"/>
      <c r="Y590" s="42"/>
      <c r="Z590" s="42"/>
      <c r="AA590" s="42"/>
      <c r="AE590" s="42"/>
      <c r="AT590" s="42"/>
    </row>
    <row r="591" s="42" customFormat="1" hidden="1" spans="1:24">
      <c r="A591" s="43">
        <v>1762</v>
      </c>
      <c r="B591" s="81" t="str">
        <f t="shared" si="161"/>
        <v>track_1762</v>
      </c>
      <c r="C591" s="43">
        <v>50</v>
      </c>
      <c r="D591" s="43">
        <f t="shared" si="149"/>
        <v>0</v>
      </c>
      <c r="E591" s="43">
        <f t="shared" si="150"/>
        <v>1</v>
      </c>
      <c r="F591" s="43">
        <f t="shared" si="151"/>
        <v>2</v>
      </c>
      <c r="G591" s="43">
        <f t="shared" si="152"/>
        <v>1</v>
      </c>
      <c r="H591" s="43">
        <f t="shared" si="153"/>
        <v>20</v>
      </c>
      <c r="I591" s="42">
        <v>6</v>
      </c>
      <c r="J591" s="43">
        <f t="shared" si="154"/>
        <v>1</v>
      </c>
      <c r="K591" s="43">
        <f t="shared" si="155"/>
        <v>1</v>
      </c>
      <c r="L591" s="43">
        <f t="shared" si="160"/>
        <v>1</v>
      </c>
      <c r="M591" s="43">
        <f t="shared" si="156"/>
        <v>0</v>
      </c>
      <c r="N591" s="43">
        <f t="shared" si="157"/>
        <v>0</v>
      </c>
      <c r="O591" s="43">
        <f t="shared" si="158"/>
        <v>0</v>
      </c>
      <c r="P591" s="43">
        <f t="shared" si="159"/>
        <v>0</v>
      </c>
      <c r="Q591" s="43" t="s">
        <v>845</v>
      </c>
      <c r="R591" s="43">
        <v>150</v>
      </c>
      <c r="S591" s="43">
        <v>0</v>
      </c>
      <c r="T591" s="43">
        <v>0</v>
      </c>
      <c r="U591" s="83" t="s">
        <v>295</v>
      </c>
      <c r="V591" s="83">
        <v>0</v>
      </c>
      <c r="W591" s="42" t="s">
        <v>1375</v>
      </c>
      <c r="X591" s="43"/>
    </row>
    <row r="592" s="42" customFormat="1" hidden="1" spans="1:24">
      <c r="A592" s="43">
        <v>1763</v>
      </c>
      <c r="B592" s="81" t="str">
        <f t="shared" si="161"/>
        <v>track_1763</v>
      </c>
      <c r="C592" s="43">
        <v>50</v>
      </c>
      <c r="D592" s="43">
        <f t="shared" si="149"/>
        <v>0</v>
      </c>
      <c r="E592" s="43">
        <f t="shared" si="150"/>
        <v>3</v>
      </c>
      <c r="F592" s="43">
        <f t="shared" si="151"/>
        <v>2</v>
      </c>
      <c r="G592" s="43">
        <f t="shared" si="152"/>
        <v>1</v>
      </c>
      <c r="H592" s="43">
        <f t="shared" si="153"/>
        <v>20</v>
      </c>
      <c r="I592" s="42">
        <v>6</v>
      </c>
      <c r="J592" s="43">
        <f t="shared" si="154"/>
        <v>1</v>
      </c>
      <c r="K592" s="43">
        <f t="shared" si="155"/>
        <v>1</v>
      </c>
      <c r="L592" s="43">
        <f t="shared" si="160"/>
        <v>1</v>
      </c>
      <c r="M592" s="43">
        <f t="shared" si="156"/>
        <v>0</v>
      </c>
      <c r="N592" s="43">
        <f t="shared" si="157"/>
        <v>0</v>
      </c>
      <c r="O592" s="43">
        <f t="shared" si="158"/>
        <v>0</v>
      </c>
      <c r="P592" s="43">
        <f t="shared" si="159"/>
        <v>0</v>
      </c>
      <c r="Q592" s="43" t="s">
        <v>845</v>
      </c>
      <c r="R592" s="43">
        <v>150</v>
      </c>
      <c r="S592" s="43">
        <v>0</v>
      </c>
      <c r="T592" s="43">
        <v>0</v>
      </c>
      <c r="U592" s="83" t="s">
        <v>295</v>
      </c>
      <c r="V592" s="83">
        <v>0</v>
      </c>
      <c r="W592" s="42" t="s">
        <v>1376</v>
      </c>
      <c r="X592" s="43"/>
    </row>
    <row r="593" s="42" customFormat="1" hidden="1" spans="1:24">
      <c r="A593" s="43">
        <v>1764</v>
      </c>
      <c r="B593" s="81" t="str">
        <f t="shared" si="161"/>
        <v>track_1764</v>
      </c>
      <c r="C593" s="43">
        <v>50</v>
      </c>
      <c r="D593" s="43">
        <f t="shared" si="149"/>
        <v>0</v>
      </c>
      <c r="E593" s="43">
        <f t="shared" si="150"/>
        <v>1</v>
      </c>
      <c r="F593" s="43">
        <f t="shared" si="151"/>
        <v>4</v>
      </c>
      <c r="G593" s="43">
        <f t="shared" si="152"/>
        <v>1</v>
      </c>
      <c r="H593" s="43">
        <f t="shared" si="153"/>
        <v>20</v>
      </c>
      <c r="I593" s="42">
        <v>6</v>
      </c>
      <c r="J593" s="43">
        <f t="shared" si="154"/>
        <v>1</v>
      </c>
      <c r="K593" s="43">
        <f t="shared" si="155"/>
        <v>1</v>
      </c>
      <c r="L593" s="43">
        <f t="shared" si="160"/>
        <v>1</v>
      </c>
      <c r="M593" s="43">
        <f t="shared" si="156"/>
        <v>0</v>
      </c>
      <c r="N593" s="43">
        <f t="shared" si="157"/>
        <v>0</v>
      </c>
      <c r="O593" s="43">
        <f t="shared" si="158"/>
        <v>0</v>
      </c>
      <c r="P593" s="43">
        <f t="shared" si="159"/>
        <v>0</v>
      </c>
      <c r="Q593" s="43" t="s">
        <v>845</v>
      </c>
      <c r="R593" s="43">
        <v>150</v>
      </c>
      <c r="S593" s="43">
        <v>0</v>
      </c>
      <c r="T593" s="43">
        <v>0</v>
      </c>
      <c r="U593" s="83" t="s">
        <v>295</v>
      </c>
      <c r="V593" s="83">
        <v>0</v>
      </c>
      <c r="W593" s="42" t="s">
        <v>1377</v>
      </c>
      <c r="X593" s="43"/>
    </row>
    <row r="594" s="42" customFormat="1" hidden="1" spans="1:24">
      <c r="A594" s="43">
        <v>1765</v>
      </c>
      <c r="B594" s="81" t="str">
        <f t="shared" si="161"/>
        <v>track_1765</v>
      </c>
      <c r="C594" s="43">
        <v>50</v>
      </c>
      <c r="D594" s="43">
        <f t="shared" si="149"/>
        <v>0</v>
      </c>
      <c r="E594" s="43">
        <f t="shared" si="150"/>
        <v>3</v>
      </c>
      <c r="F594" s="43">
        <f t="shared" si="151"/>
        <v>4</v>
      </c>
      <c r="G594" s="43">
        <f t="shared" si="152"/>
        <v>1</v>
      </c>
      <c r="H594" s="43">
        <f t="shared" si="153"/>
        <v>20</v>
      </c>
      <c r="I594" s="42">
        <v>6</v>
      </c>
      <c r="J594" s="43">
        <f t="shared" si="154"/>
        <v>1</v>
      </c>
      <c r="K594" s="43">
        <f t="shared" si="155"/>
        <v>1</v>
      </c>
      <c r="L594" s="43">
        <f t="shared" si="160"/>
        <v>1</v>
      </c>
      <c r="M594" s="43">
        <f t="shared" si="156"/>
        <v>0</v>
      </c>
      <c r="N594" s="43">
        <f t="shared" si="157"/>
        <v>0</v>
      </c>
      <c r="O594" s="43">
        <f t="shared" si="158"/>
        <v>0</v>
      </c>
      <c r="P594" s="43">
        <f t="shared" si="159"/>
        <v>0</v>
      </c>
      <c r="Q594" s="43" t="s">
        <v>845</v>
      </c>
      <c r="R594" s="43">
        <v>150</v>
      </c>
      <c r="S594" s="43">
        <v>0</v>
      </c>
      <c r="T594" s="43">
        <v>0</v>
      </c>
      <c r="U594" s="83" t="s">
        <v>295</v>
      </c>
      <c r="V594" s="83">
        <v>0</v>
      </c>
      <c r="W594" s="42" t="s">
        <v>1378</v>
      </c>
      <c r="X594" s="43"/>
    </row>
    <row r="595" s="42" customFormat="1" hidden="1" spans="1:24">
      <c r="A595" s="43">
        <v>1772</v>
      </c>
      <c r="B595" s="81" t="str">
        <f t="shared" si="161"/>
        <v>track_1772</v>
      </c>
      <c r="C595" s="43">
        <v>52</v>
      </c>
      <c r="D595" s="43">
        <f t="shared" si="149"/>
        <v>0</v>
      </c>
      <c r="E595" s="43">
        <f t="shared" si="150"/>
        <v>1</v>
      </c>
      <c r="F595" s="43">
        <f t="shared" si="151"/>
        <v>2</v>
      </c>
      <c r="G595" s="43">
        <f t="shared" si="152"/>
        <v>1</v>
      </c>
      <c r="H595" s="43">
        <f t="shared" si="153"/>
        <v>15</v>
      </c>
      <c r="I595" s="42">
        <v>6</v>
      </c>
      <c r="J595" s="43">
        <f t="shared" si="154"/>
        <v>1</v>
      </c>
      <c r="K595" s="43">
        <f t="shared" si="155"/>
        <v>1</v>
      </c>
      <c r="L595" s="43">
        <f t="shared" si="160"/>
        <v>1</v>
      </c>
      <c r="M595" s="43">
        <f t="shared" si="156"/>
        <v>0</v>
      </c>
      <c r="N595" s="43">
        <f t="shared" si="157"/>
        <v>0</v>
      </c>
      <c r="O595" s="43">
        <f t="shared" si="158"/>
        <v>1</v>
      </c>
      <c r="P595" s="43">
        <f t="shared" si="159"/>
        <v>0</v>
      </c>
      <c r="Q595" s="43" t="s">
        <v>845</v>
      </c>
      <c r="R595" s="43">
        <v>150</v>
      </c>
      <c r="S595" s="43">
        <v>0</v>
      </c>
      <c r="T595" s="43">
        <v>0</v>
      </c>
      <c r="U595" s="83" t="s">
        <v>295</v>
      </c>
      <c r="V595" s="83">
        <v>0</v>
      </c>
      <c r="W595" s="42" t="s">
        <v>1379</v>
      </c>
      <c r="X595" s="43"/>
    </row>
    <row r="596" s="42" customFormat="1" hidden="1" spans="1:24">
      <c r="A596" s="43">
        <v>1773</v>
      </c>
      <c r="B596" s="81" t="str">
        <f t="shared" si="161"/>
        <v>track_1773</v>
      </c>
      <c r="C596" s="43">
        <v>52</v>
      </c>
      <c r="D596" s="43">
        <f t="shared" si="149"/>
        <v>0</v>
      </c>
      <c r="E596" s="43">
        <f t="shared" si="150"/>
        <v>3</v>
      </c>
      <c r="F596" s="43">
        <f t="shared" si="151"/>
        <v>4</v>
      </c>
      <c r="G596" s="43">
        <f t="shared" si="152"/>
        <v>1</v>
      </c>
      <c r="H596" s="43">
        <f t="shared" si="153"/>
        <v>16</v>
      </c>
      <c r="I596" s="42">
        <v>6</v>
      </c>
      <c r="J596" s="43">
        <f t="shared" si="154"/>
        <v>1</v>
      </c>
      <c r="K596" s="43">
        <f t="shared" si="155"/>
        <v>1</v>
      </c>
      <c r="L596" s="43">
        <f t="shared" si="160"/>
        <v>1</v>
      </c>
      <c r="M596" s="43">
        <f t="shared" si="156"/>
        <v>0</v>
      </c>
      <c r="N596" s="43">
        <f t="shared" si="157"/>
        <v>0</v>
      </c>
      <c r="O596" s="43">
        <f t="shared" si="158"/>
        <v>1</v>
      </c>
      <c r="P596" s="43">
        <f t="shared" si="159"/>
        <v>0</v>
      </c>
      <c r="Q596" s="43" t="s">
        <v>845</v>
      </c>
      <c r="R596" s="43">
        <v>150</v>
      </c>
      <c r="S596" s="43">
        <v>0</v>
      </c>
      <c r="T596" s="43">
        <v>0</v>
      </c>
      <c r="U596" s="83" t="s">
        <v>295</v>
      </c>
      <c r="V596" s="83">
        <v>0</v>
      </c>
      <c r="W596" s="42" t="s">
        <v>1380</v>
      </c>
      <c r="X596" s="43"/>
    </row>
    <row r="597" s="42" customFormat="1" hidden="1" spans="1:24">
      <c r="A597" s="43">
        <v>1774</v>
      </c>
      <c r="B597" s="81" t="str">
        <f t="shared" si="161"/>
        <v>track_1774</v>
      </c>
      <c r="C597" s="43">
        <v>52</v>
      </c>
      <c r="D597" s="43">
        <f t="shared" si="149"/>
        <v>0</v>
      </c>
      <c r="E597" s="43">
        <f t="shared" si="150"/>
        <v>4</v>
      </c>
      <c r="F597" s="43">
        <f t="shared" si="151"/>
        <v>2</v>
      </c>
      <c r="G597" s="43">
        <f t="shared" si="152"/>
        <v>1</v>
      </c>
      <c r="H597" s="43">
        <f t="shared" si="153"/>
        <v>17</v>
      </c>
      <c r="I597" s="42">
        <v>6</v>
      </c>
      <c r="J597" s="43">
        <f t="shared" si="154"/>
        <v>1</v>
      </c>
      <c r="K597" s="43">
        <f t="shared" si="155"/>
        <v>1</v>
      </c>
      <c r="L597" s="43">
        <f t="shared" si="160"/>
        <v>1</v>
      </c>
      <c r="M597" s="43">
        <f t="shared" si="156"/>
        <v>0</v>
      </c>
      <c r="N597" s="43">
        <f t="shared" si="157"/>
        <v>0</v>
      </c>
      <c r="O597" s="43">
        <f t="shared" si="158"/>
        <v>1</v>
      </c>
      <c r="P597" s="43">
        <f t="shared" si="159"/>
        <v>0</v>
      </c>
      <c r="Q597" s="43" t="s">
        <v>845</v>
      </c>
      <c r="R597" s="43">
        <v>150</v>
      </c>
      <c r="S597" s="43">
        <v>0</v>
      </c>
      <c r="T597" s="43">
        <v>0</v>
      </c>
      <c r="U597" s="83" t="s">
        <v>295</v>
      </c>
      <c r="V597" s="83">
        <v>0</v>
      </c>
      <c r="W597" s="42" t="s">
        <v>1381</v>
      </c>
      <c r="X597" s="43"/>
    </row>
    <row r="598" s="42" customFormat="1" hidden="1" spans="1:25">
      <c r="A598" s="43">
        <v>1775</v>
      </c>
      <c r="B598" s="81" t="str">
        <f t="shared" si="161"/>
        <v>track_1775</v>
      </c>
      <c r="C598" s="43">
        <v>52</v>
      </c>
      <c r="D598" s="43">
        <f t="shared" si="149"/>
        <v>0</v>
      </c>
      <c r="E598" s="43">
        <f t="shared" si="150"/>
        <v>4</v>
      </c>
      <c r="F598" s="43">
        <f t="shared" si="151"/>
        <v>2</v>
      </c>
      <c r="G598" s="43">
        <f t="shared" si="152"/>
        <v>1</v>
      </c>
      <c r="H598" s="43">
        <f t="shared" si="153"/>
        <v>18</v>
      </c>
      <c r="I598" s="42">
        <v>6</v>
      </c>
      <c r="J598" s="43">
        <f t="shared" si="154"/>
        <v>1</v>
      </c>
      <c r="K598" s="43">
        <f t="shared" si="155"/>
        <v>1</v>
      </c>
      <c r="L598" s="43">
        <f t="shared" si="160"/>
        <v>1</v>
      </c>
      <c r="M598" s="43">
        <f t="shared" si="156"/>
        <v>0</v>
      </c>
      <c r="N598" s="43">
        <f t="shared" si="157"/>
        <v>0</v>
      </c>
      <c r="O598" s="43">
        <f t="shared" si="158"/>
        <v>1</v>
      </c>
      <c r="P598" s="43">
        <f t="shared" si="159"/>
        <v>0</v>
      </c>
      <c r="Q598" s="43" t="s">
        <v>845</v>
      </c>
      <c r="R598" s="43">
        <v>150</v>
      </c>
      <c r="S598" s="43">
        <v>0</v>
      </c>
      <c r="T598" s="43">
        <v>0</v>
      </c>
      <c r="U598" s="83" t="s">
        <v>295</v>
      </c>
      <c r="V598" s="83">
        <v>0</v>
      </c>
      <c r="W598" s="42" t="s">
        <v>1382</v>
      </c>
      <c r="X598" s="43"/>
      <c r="Y598" s="43"/>
    </row>
    <row r="599" s="42" customFormat="1" hidden="1" spans="1:25">
      <c r="A599" s="43">
        <v>1776</v>
      </c>
      <c r="B599" s="81" t="str">
        <f t="shared" si="161"/>
        <v>track_1776</v>
      </c>
      <c r="C599" s="43">
        <v>52</v>
      </c>
      <c r="D599" s="43">
        <f t="shared" si="149"/>
        <v>0</v>
      </c>
      <c r="E599" s="43">
        <f t="shared" si="150"/>
        <v>4</v>
      </c>
      <c r="F599" s="43">
        <f t="shared" si="151"/>
        <v>2</v>
      </c>
      <c r="G599" s="43">
        <f t="shared" si="152"/>
        <v>1</v>
      </c>
      <c r="H599" s="43">
        <f t="shared" si="153"/>
        <v>17</v>
      </c>
      <c r="I599" s="42">
        <v>6</v>
      </c>
      <c r="J599" s="43">
        <f t="shared" si="154"/>
        <v>1</v>
      </c>
      <c r="K599" s="43">
        <f t="shared" si="155"/>
        <v>1</v>
      </c>
      <c r="L599" s="43">
        <f t="shared" si="160"/>
        <v>1</v>
      </c>
      <c r="M599" s="43">
        <f t="shared" si="156"/>
        <v>0</v>
      </c>
      <c r="N599" s="43">
        <f t="shared" si="157"/>
        <v>0</v>
      </c>
      <c r="O599" s="43">
        <f t="shared" si="158"/>
        <v>1</v>
      </c>
      <c r="P599" s="43">
        <f t="shared" si="159"/>
        <v>0</v>
      </c>
      <c r="Q599" s="43" t="s">
        <v>845</v>
      </c>
      <c r="R599" s="43">
        <v>150</v>
      </c>
      <c r="S599" s="43">
        <v>0</v>
      </c>
      <c r="T599" s="43">
        <v>0</v>
      </c>
      <c r="U599" s="83" t="s">
        <v>295</v>
      </c>
      <c r="V599" s="83">
        <v>0</v>
      </c>
      <c r="W599" s="42" t="s">
        <v>1381</v>
      </c>
      <c r="X599" s="43"/>
      <c r="Y599" s="43"/>
    </row>
    <row r="600" s="42" customFormat="1" ht="39.6" hidden="1" spans="1:32">
      <c r="A600" s="43">
        <v>1777</v>
      </c>
      <c r="B600" s="81" t="str">
        <f t="shared" si="161"/>
        <v>track_1777</v>
      </c>
      <c r="C600" s="43">
        <v>52</v>
      </c>
      <c r="D600" s="43">
        <f t="shared" si="149"/>
        <v>0</v>
      </c>
      <c r="E600" s="43">
        <f t="shared" si="150"/>
        <v>4</v>
      </c>
      <c r="F600" s="43">
        <f t="shared" si="151"/>
        <v>2</v>
      </c>
      <c r="G600" s="43">
        <f t="shared" si="152"/>
        <v>1</v>
      </c>
      <c r="H600" s="43">
        <f t="shared" si="153"/>
        <v>18</v>
      </c>
      <c r="I600" s="42">
        <v>6</v>
      </c>
      <c r="J600" s="43">
        <f t="shared" si="154"/>
        <v>1</v>
      </c>
      <c r="K600" s="43">
        <f t="shared" si="155"/>
        <v>1</v>
      </c>
      <c r="L600" s="43">
        <f t="shared" si="160"/>
        <v>1</v>
      </c>
      <c r="M600" s="43">
        <f t="shared" si="156"/>
        <v>0</v>
      </c>
      <c r="N600" s="43">
        <f t="shared" si="157"/>
        <v>0</v>
      </c>
      <c r="O600" s="43">
        <f t="shared" si="158"/>
        <v>1</v>
      </c>
      <c r="P600" s="43">
        <f t="shared" si="159"/>
        <v>0</v>
      </c>
      <c r="Q600" s="43" t="s">
        <v>845</v>
      </c>
      <c r="R600" s="43">
        <v>150</v>
      </c>
      <c r="S600" s="43">
        <v>0</v>
      </c>
      <c r="T600" s="43">
        <v>0</v>
      </c>
      <c r="U600" s="83" t="s">
        <v>295</v>
      </c>
      <c r="V600" s="83">
        <v>0</v>
      </c>
      <c r="W600" s="42" t="s">
        <v>1382</v>
      </c>
      <c r="X600" s="43"/>
      <c r="Y600" s="43"/>
      <c r="Z600" s="49" t="s">
        <v>781</v>
      </c>
      <c r="AA600" s="49" t="s">
        <v>782</v>
      </c>
      <c r="AB600" s="49" t="s">
        <v>783</v>
      </c>
      <c r="AC600" s="49" t="s">
        <v>784</v>
      </c>
      <c r="AD600" s="49" t="s">
        <v>785</v>
      </c>
      <c r="AE600" s="57" t="s">
        <v>786</v>
      </c>
      <c r="AF600" s="49" t="s">
        <v>787</v>
      </c>
    </row>
    <row r="601" s="42" customFormat="1" hidden="1" spans="1:32">
      <c r="A601" s="43">
        <v>1778</v>
      </c>
      <c r="B601" s="81" t="str">
        <f t="shared" si="161"/>
        <v>track_1778</v>
      </c>
      <c r="C601" s="43">
        <v>53</v>
      </c>
      <c r="D601" s="43">
        <f t="shared" si="149"/>
        <v>0</v>
      </c>
      <c r="E601" s="43">
        <f t="shared" si="150"/>
        <v>1</v>
      </c>
      <c r="F601" s="43">
        <f t="shared" si="151"/>
        <v>2</v>
      </c>
      <c r="G601" s="43">
        <f t="shared" si="152"/>
        <v>1</v>
      </c>
      <c r="H601" s="43">
        <f t="shared" si="153"/>
        <v>15</v>
      </c>
      <c r="I601" s="43">
        <v>14</v>
      </c>
      <c r="J601" s="43">
        <f t="shared" si="154"/>
        <v>1</v>
      </c>
      <c r="K601" s="43">
        <f t="shared" si="155"/>
        <v>1</v>
      </c>
      <c r="L601" s="43">
        <f t="shared" si="160"/>
        <v>0</v>
      </c>
      <c r="M601" s="43">
        <f t="shared" si="156"/>
        <v>0</v>
      </c>
      <c r="N601" s="43">
        <f t="shared" si="157"/>
        <v>0</v>
      </c>
      <c r="O601" s="43">
        <f t="shared" si="158"/>
        <v>0</v>
      </c>
      <c r="P601" s="43">
        <f t="shared" si="159"/>
        <v>0</v>
      </c>
      <c r="Q601" s="43" t="s">
        <v>845</v>
      </c>
      <c r="R601" s="43">
        <v>120</v>
      </c>
      <c r="S601" s="43">
        <v>0</v>
      </c>
      <c r="T601" s="43">
        <v>0</v>
      </c>
      <c r="U601" s="83" t="s">
        <v>295</v>
      </c>
      <c r="V601" s="83" t="s">
        <v>491</v>
      </c>
      <c r="W601" s="42" t="s">
        <v>1379</v>
      </c>
      <c r="X601" s="43"/>
      <c r="Y601" s="43">
        <v>13</v>
      </c>
      <c r="Z601" s="42">
        <f>VLOOKUP($Y601,$AI:$AT,6,0)</f>
        <v>1</v>
      </c>
      <c r="AA601" s="42">
        <f>VLOOKUP($Y601,$AI:$AT,7,0)</f>
        <v>1</v>
      </c>
      <c r="AB601" s="42">
        <f>VLOOKUP($Y601,$AI:$AT,8,0)</f>
        <v>1</v>
      </c>
      <c r="AC601" s="42">
        <f>VLOOKUP($Y601,$AI:$AT,9,0)</f>
        <v>1</v>
      </c>
      <c r="AD601" s="42">
        <f>VLOOKUP($Y601,$AI:$AT,10,0)</f>
        <v>1</v>
      </c>
      <c r="AE601" s="42">
        <f>VLOOKUP($Y601,$AI:$AT,11,0)</f>
        <v>1</v>
      </c>
      <c r="AF601" s="42">
        <f>VLOOKUP($Y601,$AI:$AT,12,0)</f>
        <v>1</v>
      </c>
    </row>
    <row r="602" s="42" customFormat="1" hidden="1" spans="1:32">
      <c r="A602" s="43">
        <v>1779</v>
      </c>
      <c r="B602" s="81" t="str">
        <f t="shared" si="161"/>
        <v>track_1779</v>
      </c>
      <c r="C602" s="43">
        <v>53</v>
      </c>
      <c r="D602" s="43">
        <f t="shared" si="149"/>
        <v>0</v>
      </c>
      <c r="E602" s="43">
        <f t="shared" si="150"/>
        <v>3</v>
      </c>
      <c r="F602" s="43">
        <f t="shared" si="151"/>
        <v>4</v>
      </c>
      <c r="G602" s="43">
        <f t="shared" si="152"/>
        <v>1</v>
      </c>
      <c r="H602" s="43">
        <f t="shared" si="153"/>
        <v>16</v>
      </c>
      <c r="I602" s="43">
        <v>14</v>
      </c>
      <c r="J602" s="43">
        <f t="shared" si="154"/>
        <v>1</v>
      </c>
      <c r="K602" s="43">
        <f t="shared" si="155"/>
        <v>1</v>
      </c>
      <c r="L602" s="43">
        <f t="shared" si="160"/>
        <v>0</v>
      </c>
      <c r="M602" s="43">
        <f t="shared" si="156"/>
        <v>0</v>
      </c>
      <c r="N602" s="43">
        <f t="shared" si="157"/>
        <v>0</v>
      </c>
      <c r="O602" s="43">
        <f t="shared" si="158"/>
        <v>0</v>
      </c>
      <c r="P602" s="43">
        <f t="shared" si="159"/>
        <v>0</v>
      </c>
      <c r="Q602" s="43" t="s">
        <v>845</v>
      </c>
      <c r="R602" s="43">
        <v>120</v>
      </c>
      <c r="S602" s="43">
        <v>0</v>
      </c>
      <c r="T602" s="43">
        <v>0</v>
      </c>
      <c r="U602" s="83" t="s">
        <v>295</v>
      </c>
      <c r="V602" s="83" t="s">
        <v>491</v>
      </c>
      <c r="W602" s="42" t="s">
        <v>1380</v>
      </c>
      <c r="X602" s="43"/>
      <c r="Y602" s="43">
        <v>16</v>
      </c>
      <c r="Z602" s="42">
        <f>VLOOKUP($Y602,$AI:$AT,6,0)</f>
        <v>1</v>
      </c>
      <c r="AA602" s="42">
        <f>VLOOKUP($Y602,$AI:$AT,7,0)</f>
        <v>1</v>
      </c>
      <c r="AB602" s="42">
        <f>VLOOKUP($Y602,$AI:$AT,8,0)</f>
        <v>1</v>
      </c>
      <c r="AC602" s="42">
        <f>VLOOKUP($Y602,$AI:$AT,9,0)</f>
        <v>1</v>
      </c>
      <c r="AD602" s="42">
        <f>VLOOKUP($Y602,$AI:$AT,10,0)</f>
        <v>1</v>
      </c>
      <c r="AE602" s="42">
        <f>VLOOKUP($Y602,$AI:$AT,11,0)</f>
        <v>1</v>
      </c>
      <c r="AF602" s="42">
        <f>VLOOKUP($Y602,$AI:$AT,12,0)</f>
        <v>1</v>
      </c>
    </row>
    <row r="603" s="42" customFormat="1" hidden="1" spans="1:32">
      <c r="A603" s="43">
        <v>1780</v>
      </c>
      <c r="B603" s="81" t="str">
        <f t="shared" si="161"/>
        <v>track_1780</v>
      </c>
      <c r="C603" s="43">
        <v>53</v>
      </c>
      <c r="D603" s="43">
        <f t="shared" si="149"/>
        <v>0</v>
      </c>
      <c r="E603" s="43">
        <f t="shared" si="150"/>
        <v>4</v>
      </c>
      <c r="F603" s="43">
        <f t="shared" si="151"/>
        <v>2</v>
      </c>
      <c r="G603" s="43">
        <f t="shared" si="152"/>
        <v>1</v>
      </c>
      <c r="H603" s="43">
        <f t="shared" si="153"/>
        <v>17</v>
      </c>
      <c r="I603" s="43">
        <v>14</v>
      </c>
      <c r="J603" s="43">
        <f t="shared" si="154"/>
        <v>1</v>
      </c>
      <c r="K603" s="43">
        <f t="shared" si="155"/>
        <v>1</v>
      </c>
      <c r="L603" s="43">
        <f t="shared" si="160"/>
        <v>0</v>
      </c>
      <c r="M603" s="43">
        <f t="shared" si="156"/>
        <v>0</v>
      </c>
      <c r="N603" s="43">
        <f t="shared" si="157"/>
        <v>0</v>
      </c>
      <c r="O603" s="43">
        <f t="shared" si="158"/>
        <v>0</v>
      </c>
      <c r="P603" s="43">
        <f t="shared" si="159"/>
        <v>0</v>
      </c>
      <c r="Q603" s="43" t="s">
        <v>845</v>
      </c>
      <c r="R603" s="43">
        <v>120</v>
      </c>
      <c r="S603" s="43">
        <v>0</v>
      </c>
      <c r="T603" s="43">
        <v>0</v>
      </c>
      <c r="U603" s="83" t="s">
        <v>295</v>
      </c>
      <c r="V603" s="83" t="s">
        <v>491</v>
      </c>
      <c r="W603" s="42" t="s">
        <v>1381</v>
      </c>
      <c r="X603" s="43"/>
      <c r="Y603" s="43"/>
      <c r="Z603" s="43" t="str">
        <f>IF((AND(Z601:Z602)-J603)&lt;0,"有问题","")</f>
        <v/>
      </c>
      <c r="AA603" s="43" t="str">
        <f>IF((AND(AA601:AA602)-K603)&lt;0,"有问题","")</f>
        <v/>
      </c>
      <c r="AB603" s="43" t="str">
        <f t="shared" ref="AB603:AF603" si="162">IF((AND(AB601:AB602)-L603)&lt;0,"有问题","")</f>
        <v/>
      </c>
      <c r="AC603" s="43" t="str">
        <f t="shared" si="162"/>
        <v/>
      </c>
      <c r="AD603" s="43" t="str">
        <f t="shared" si="162"/>
        <v/>
      </c>
      <c r="AE603" s="43" t="str">
        <f t="shared" si="162"/>
        <v/>
      </c>
      <c r="AF603" s="43" t="str">
        <f t="shared" si="162"/>
        <v/>
      </c>
    </row>
    <row r="604" s="42" customFormat="1" hidden="1" spans="1:31">
      <c r="A604" s="43">
        <v>1781</v>
      </c>
      <c r="B604" s="81" t="str">
        <f t="shared" si="161"/>
        <v>track_1781</v>
      </c>
      <c r="C604" s="43">
        <v>53</v>
      </c>
      <c r="D604" s="43">
        <f t="shared" si="149"/>
        <v>0</v>
      </c>
      <c r="E604" s="43">
        <f t="shared" si="150"/>
        <v>4</v>
      </c>
      <c r="F604" s="43">
        <f t="shared" si="151"/>
        <v>2</v>
      </c>
      <c r="G604" s="43">
        <f t="shared" si="152"/>
        <v>1</v>
      </c>
      <c r="H604" s="43">
        <f t="shared" si="153"/>
        <v>18</v>
      </c>
      <c r="I604" s="43">
        <v>14</v>
      </c>
      <c r="J604" s="43">
        <f t="shared" si="154"/>
        <v>1</v>
      </c>
      <c r="K604" s="43">
        <f t="shared" si="155"/>
        <v>1</v>
      </c>
      <c r="L604" s="43">
        <f t="shared" si="160"/>
        <v>0</v>
      </c>
      <c r="M604" s="43">
        <f t="shared" si="156"/>
        <v>0</v>
      </c>
      <c r="N604" s="43">
        <f t="shared" si="157"/>
        <v>0</v>
      </c>
      <c r="O604" s="43">
        <f t="shared" si="158"/>
        <v>0</v>
      </c>
      <c r="P604" s="43">
        <f t="shared" si="159"/>
        <v>0</v>
      </c>
      <c r="Q604" s="43" t="s">
        <v>845</v>
      </c>
      <c r="R604" s="43">
        <v>120</v>
      </c>
      <c r="S604" s="43">
        <v>0</v>
      </c>
      <c r="T604" s="43">
        <v>0</v>
      </c>
      <c r="U604" s="83" t="s">
        <v>295</v>
      </c>
      <c r="V604" s="83" t="s">
        <v>491</v>
      </c>
      <c r="W604" s="42" t="s">
        <v>1382</v>
      </c>
      <c r="X604" s="43"/>
      <c r="Y604" s="43"/>
      <c r="Z604" s="43"/>
      <c r="AA604" s="43"/>
      <c r="AE604" s="43"/>
    </row>
    <row r="605" s="43" customFormat="1" hidden="1" spans="1:46">
      <c r="A605" s="43">
        <v>1782</v>
      </c>
      <c r="B605" s="81" t="str">
        <f t="shared" si="161"/>
        <v>track_1782</v>
      </c>
      <c r="C605" s="43">
        <v>53</v>
      </c>
      <c r="D605" s="43">
        <f t="shared" si="149"/>
        <v>0</v>
      </c>
      <c r="E605" s="43">
        <f t="shared" si="150"/>
        <v>4</v>
      </c>
      <c r="F605" s="43">
        <f t="shared" si="151"/>
        <v>2</v>
      </c>
      <c r="G605" s="43">
        <f t="shared" si="152"/>
        <v>1</v>
      </c>
      <c r="H605" s="43">
        <f t="shared" si="153"/>
        <v>17</v>
      </c>
      <c r="I605" s="43">
        <v>14</v>
      </c>
      <c r="J605" s="43">
        <f t="shared" si="154"/>
        <v>1</v>
      </c>
      <c r="K605" s="43">
        <f t="shared" si="155"/>
        <v>1</v>
      </c>
      <c r="L605" s="43">
        <f t="shared" si="160"/>
        <v>0</v>
      </c>
      <c r="M605" s="43">
        <f t="shared" si="156"/>
        <v>0</v>
      </c>
      <c r="N605" s="43">
        <f t="shared" si="157"/>
        <v>0</v>
      </c>
      <c r="O605" s="43">
        <f t="shared" si="158"/>
        <v>0</v>
      </c>
      <c r="P605" s="43">
        <f t="shared" si="159"/>
        <v>0</v>
      </c>
      <c r="Q605" s="43" t="s">
        <v>845</v>
      </c>
      <c r="R605" s="43">
        <v>120</v>
      </c>
      <c r="S605" s="43">
        <v>0</v>
      </c>
      <c r="T605" s="43">
        <v>0</v>
      </c>
      <c r="U605" s="83" t="s">
        <v>295</v>
      </c>
      <c r="V605" s="83" t="s">
        <v>491</v>
      </c>
      <c r="W605" s="42" t="s">
        <v>1381</v>
      </c>
      <c r="AT605" s="42"/>
    </row>
    <row r="606" s="43" customFormat="1" hidden="1" spans="1:46">
      <c r="A606" s="43">
        <v>1783</v>
      </c>
      <c r="B606" s="81" t="str">
        <f t="shared" si="161"/>
        <v>track_1783</v>
      </c>
      <c r="C606" s="43">
        <v>53</v>
      </c>
      <c r="D606" s="43">
        <f t="shared" si="149"/>
        <v>0</v>
      </c>
      <c r="E606" s="43">
        <f t="shared" si="150"/>
        <v>4</v>
      </c>
      <c r="F606" s="43">
        <f t="shared" si="151"/>
        <v>2</v>
      </c>
      <c r="G606" s="43">
        <f t="shared" si="152"/>
        <v>1</v>
      </c>
      <c r="H606" s="43">
        <f t="shared" si="153"/>
        <v>18</v>
      </c>
      <c r="I606" s="43">
        <v>14</v>
      </c>
      <c r="J606" s="43">
        <f t="shared" si="154"/>
        <v>1</v>
      </c>
      <c r="K606" s="43">
        <f t="shared" si="155"/>
        <v>1</v>
      </c>
      <c r="L606" s="43">
        <f t="shared" si="160"/>
        <v>0</v>
      </c>
      <c r="M606" s="43">
        <f t="shared" si="156"/>
        <v>0</v>
      </c>
      <c r="N606" s="43">
        <f t="shared" si="157"/>
        <v>0</v>
      </c>
      <c r="O606" s="43">
        <f t="shared" si="158"/>
        <v>0</v>
      </c>
      <c r="P606" s="43">
        <f t="shared" si="159"/>
        <v>0</v>
      </c>
      <c r="Q606" s="43" t="s">
        <v>845</v>
      </c>
      <c r="R606" s="43">
        <v>120</v>
      </c>
      <c r="S606" s="43">
        <v>0</v>
      </c>
      <c r="T606" s="43">
        <v>0</v>
      </c>
      <c r="U606" s="83" t="s">
        <v>295</v>
      </c>
      <c r="V606" s="83" t="s">
        <v>491</v>
      </c>
      <c r="W606" s="42" t="s">
        <v>1382</v>
      </c>
      <c r="AT606" s="42"/>
    </row>
    <row r="607" s="43" customFormat="1" hidden="1" spans="1:46">
      <c r="A607" s="43">
        <v>1784</v>
      </c>
      <c r="B607" s="81" t="str">
        <f t="shared" si="161"/>
        <v>track_1784</v>
      </c>
      <c r="C607" s="43">
        <v>54</v>
      </c>
      <c r="D607" s="43">
        <f t="shared" si="149"/>
        <v>0</v>
      </c>
      <c r="E607" s="43">
        <f t="shared" si="150"/>
        <v>1</v>
      </c>
      <c r="F607" s="43">
        <f t="shared" si="151"/>
        <v>2</v>
      </c>
      <c r="G607" s="43">
        <f t="shared" si="152"/>
        <v>1</v>
      </c>
      <c r="H607" s="43">
        <f t="shared" si="153"/>
        <v>15</v>
      </c>
      <c r="I607" s="43">
        <v>14</v>
      </c>
      <c r="J607" s="43">
        <f t="shared" si="154"/>
        <v>0</v>
      </c>
      <c r="K607" s="43">
        <f t="shared" si="155"/>
        <v>0</v>
      </c>
      <c r="L607" s="43">
        <f t="shared" si="160"/>
        <v>1</v>
      </c>
      <c r="M607" s="43">
        <f t="shared" si="156"/>
        <v>1</v>
      </c>
      <c r="N607" s="43">
        <f t="shared" si="157"/>
        <v>0</v>
      </c>
      <c r="O607" s="43">
        <f t="shared" si="158"/>
        <v>1</v>
      </c>
      <c r="P607" s="43">
        <f t="shared" si="159"/>
        <v>1</v>
      </c>
      <c r="Q607" s="43" t="s">
        <v>845</v>
      </c>
      <c r="R607" s="43">
        <v>200</v>
      </c>
      <c r="S607" s="43">
        <v>0</v>
      </c>
      <c r="T607" s="43">
        <v>0</v>
      </c>
      <c r="U607" s="83" t="s">
        <v>295</v>
      </c>
      <c r="V607" s="83" t="s">
        <v>491</v>
      </c>
      <c r="W607" s="42" t="s">
        <v>1379</v>
      </c>
      <c r="Y607" s="43">
        <v>20</v>
      </c>
      <c r="Z607" s="42">
        <f>VLOOKUP($Y607,$AI:$AT,6,0)</f>
        <v>1</v>
      </c>
      <c r="AA607" s="42">
        <f>VLOOKUP($Y607,$AI:$AT,7,0)</f>
        <v>1</v>
      </c>
      <c r="AB607" s="42">
        <f>VLOOKUP($Y607,$AI:$AT,8,0)</f>
        <v>1</v>
      </c>
      <c r="AC607" s="42">
        <f>VLOOKUP($Y607,$AI:$AT,9,0)</f>
        <v>1</v>
      </c>
      <c r="AD607" s="42">
        <f>VLOOKUP($Y607,$AI:$AT,10,0)</f>
        <v>0</v>
      </c>
      <c r="AE607" s="42">
        <f>VLOOKUP($Y607,$AI:$AT,11,0)</f>
        <v>1</v>
      </c>
      <c r="AF607" s="42">
        <f>VLOOKUP($Y607,$AI:$AT,12,0)</f>
        <v>1</v>
      </c>
      <c r="AT607" s="42"/>
    </row>
    <row r="608" s="43" customFormat="1" hidden="1" spans="1:46">
      <c r="A608" s="43">
        <v>1785</v>
      </c>
      <c r="B608" s="81" t="str">
        <f t="shared" si="161"/>
        <v>track_1785</v>
      </c>
      <c r="C608" s="43">
        <v>54</v>
      </c>
      <c r="D608" s="43">
        <f t="shared" si="149"/>
        <v>0</v>
      </c>
      <c r="E608" s="43">
        <f t="shared" si="150"/>
        <v>3</v>
      </c>
      <c r="F608" s="43">
        <f t="shared" si="151"/>
        <v>4</v>
      </c>
      <c r="G608" s="43">
        <f t="shared" si="152"/>
        <v>1</v>
      </c>
      <c r="H608" s="43">
        <f t="shared" si="153"/>
        <v>16</v>
      </c>
      <c r="I608" s="43">
        <v>14</v>
      </c>
      <c r="J608" s="43">
        <f t="shared" si="154"/>
        <v>0</v>
      </c>
      <c r="K608" s="43">
        <f t="shared" si="155"/>
        <v>0</v>
      </c>
      <c r="L608" s="43">
        <f t="shared" si="160"/>
        <v>1</v>
      </c>
      <c r="M608" s="43">
        <f t="shared" si="156"/>
        <v>1</v>
      </c>
      <c r="N608" s="43">
        <f t="shared" si="157"/>
        <v>0</v>
      </c>
      <c r="O608" s="43">
        <f t="shared" si="158"/>
        <v>1</v>
      </c>
      <c r="P608" s="43">
        <f t="shared" si="159"/>
        <v>1</v>
      </c>
      <c r="Q608" s="43" t="s">
        <v>845</v>
      </c>
      <c r="R608" s="43">
        <v>200</v>
      </c>
      <c r="S608" s="43">
        <v>0</v>
      </c>
      <c r="T608" s="43">
        <v>0</v>
      </c>
      <c r="U608" s="83" t="s">
        <v>295</v>
      </c>
      <c r="V608" s="83" t="s">
        <v>491</v>
      </c>
      <c r="W608" s="42" t="s">
        <v>1380</v>
      </c>
      <c r="Y608" s="43">
        <v>17</v>
      </c>
      <c r="Z608" s="42">
        <f>VLOOKUP($Y608,$AI:$AT,6,0)</f>
        <v>0</v>
      </c>
      <c r="AA608" s="42">
        <f>VLOOKUP($Y608,$AI:$AT,7,0)</f>
        <v>0</v>
      </c>
      <c r="AB608" s="42">
        <f>VLOOKUP($Y608,$AI:$AT,8,0)</f>
        <v>1</v>
      </c>
      <c r="AC608" s="42">
        <f>VLOOKUP($Y608,$AI:$AT,9,0)</f>
        <v>1</v>
      </c>
      <c r="AD608" s="42">
        <f>VLOOKUP($Y608,$AI:$AT,10,0)</f>
        <v>0</v>
      </c>
      <c r="AE608" s="42">
        <f>VLOOKUP($Y608,$AI:$AT,11,0)</f>
        <v>1</v>
      </c>
      <c r="AF608" s="42">
        <f>VLOOKUP($Y608,$AI:$AT,12,0)</f>
        <v>1</v>
      </c>
      <c r="AT608" s="42"/>
    </row>
    <row r="609" s="43" customFormat="1" hidden="1" spans="1:46">
      <c r="A609" s="43">
        <v>1786</v>
      </c>
      <c r="B609" s="81" t="str">
        <f t="shared" si="161"/>
        <v>track_1786</v>
      </c>
      <c r="C609" s="43">
        <v>54</v>
      </c>
      <c r="D609" s="43">
        <f t="shared" si="149"/>
        <v>0</v>
      </c>
      <c r="E609" s="43">
        <f t="shared" si="150"/>
        <v>4</v>
      </c>
      <c r="F609" s="43">
        <f t="shared" si="151"/>
        <v>2</v>
      </c>
      <c r="G609" s="43">
        <f t="shared" si="152"/>
        <v>1</v>
      </c>
      <c r="H609" s="43">
        <f t="shared" si="153"/>
        <v>17</v>
      </c>
      <c r="I609" s="43">
        <v>14</v>
      </c>
      <c r="J609" s="43">
        <f t="shared" si="154"/>
        <v>0</v>
      </c>
      <c r="K609" s="43">
        <f t="shared" si="155"/>
        <v>0</v>
      </c>
      <c r="L609" s="43">
        <f t="shared" si="160"/>
        <v>1</v>
      </c>
      <c r="M609" s="43">
        <f t="shared" si="156"/>
        <v>1</v>
      </c>
      <c r="N609" s="43">
        <f t="shared" si="157"/>
        <v>0</v>
      </c>
      <c r="O609" s="43">
        <f t="shared" si="158"/>
        <v>1</v>
      </c>
      <c r="P609" s="43">
        <f t="shared" si="159"/>
        <v>1</v>
      </c>
      <c r="Q609" s="43" t="s">
        <v>845</v>
      </c>
      <c r="R609" s="43">
        <v>200</v>
      </c>
      <c r="S609" s="43">
        <v>0</v>
      </c>
      <c r="T609" s="43">
        <v>0</v>
      </c>
      <c r="U609" s="83" t="s">
        <v>295</v>
      </c>
      <c r="V609" s="83" t="s">
        <v>491</v>
      </c>
      <c r="W609" s="42" t="s">
        <v>1381</v>
      </c>
      <c r="Z609" s="43" t="str">
        <f>IF((AND(Z607:Z608)-J609)&lt;0,"有问题","")</f>
        <v/>
      </c>
      <c r="AA609" s="43" t="str">
        <f>IF((AND(AA607:AA608)-K609)&lt;0,"有问题","")</f>
        <v/>
      </c>
      <c r="AB609" s="43" t="str">
        <f t="shared" ref="AB609" si="163">IF((AND(AB607:AB608)-L609)&lt;0,"有问题","")</f>
        <v/>
      </c>
      <c r="AC609" s="43" t="str">
        <f t="shared" ref="AC609" si="164">IF((AND(AC607:AC608)-M609)&lt;0,"有问题","")</f>
        <v/>
      </c>
      <c r="AD609" s="43" t="str">
        <f t="shared" ref="AD609" si="165">IF((AND(AD607:AD608)-N609)&lt;0,"有问题","")</f>
        <v/>
      </c>
      <c r="AE609" s="43" t="str">
        <f t="shared" ref="AE609" si="166">IF((AND(AE607:AE608)-O609)&lt;0,"有问题","")</f>
        <v/>
      </c>
      <c r="AF609" s="43" t="str">
        <f t="shared" ref="AF609" si="167">IF((AND(AF607:AF608)-P609)&lt;0,"有问题","")</f>
        <v/>
      </c>
      <c r="AT609" s="42"/>
    </row>
    <row r="610" s="43" customFormat="1" hidden="1" spans="1:46">
      <c r="A610" s="43">
        <v>1787</v>
      </c>
      <c r="B610" s="81" t="str">
        <f t="shared" si="161"/>
        <v>track_1787</v>
      </c>
      <c r="C610" s="43">
        <v>54</v>
      </c>
      <c r="D610" s="43">
        <f t="shared" si="149"/>
        <v>0</v>
      </c>
      <c r="E610" s="43">
        <f t="shared" si="150"/>
        <v>4</v>
      </c>
      <c r="F610" s="43">
        <f t="shared" si="151"/>
        <v>2</v>
      </c>
      <c r="G610" s="43">
        <f t="shared" si="152"/>
        <v>1</v>
      </c>
      <c r="H610" s="43">
        <f t="shared" si="153"/>
        <v>18</v>
      </c>
      <c r="I610" s="43">
        <v>14</v>
      </c>
      <c r="J610" s="43">
        <f t="shared" si="154"/>
        <v>0</v>
      </c>
      <c r="K610" s="43">
        <f t="shared" si="155"/>
        <v>0</v>
      </c>
      <c r="L610" s="43">
        <f t="shared" si="160"/>
        <v>1</v>
      </c>
      <c r="M610" s="43">
        <f t="shared" si="156"/>
        <v>1</v>
      </c>
      <c r="N610" s="43">
        <f t="shared" si="157"/>
        <v>0</v>
      </c>
      <c r="O610" s="43">
        <f t="shared" si="158"/>
        <v>1</v>
      </c>
      <c r="P610" s="43">
        <f t="shared" si="159"/>
        <v>1</v>
      </c>
      <c r="Q610" s="43" t="s">
        <v>845</v>
      </c>
      <c r="R610" s="43">
        <v>200</v>
      </c>
      <c r="S610" s="43">
        <v>0</v>
      </c>
      <c r="T610" s="43">
        <v>0</v>
      </c>
      <c r="U610" s="83" t="s">
        <v>295</v>
      </c>
      <c r="V610" s="83" t="s">
        <v>491</v>
      </c>
      <c r="W610" s="42" t="s">
        <v>1382</v>
      </c>
      <c r="Z610" s="42"/>
      <c r="AA610" s="42"/>
      <c r="AE610" s="42"/>
      <c r="AT610" s="42"/>
    </row>
    <row r="611" s="42" customFormat="1" hidden="1" spans="1:25">
      <c r="A611" s="43">
        <v>1788</v>
      </c>
      <c r="B611" s="81" t="str">
        <f t="shared" si="161"/>
        <v>track_1788</v>
      </c>
      <c r="C611" s="43">
        <v>54</v>
      </c>
      <c r="D611" s="43">
        <f t="shared" si="149"/>
        <v>0</v>
      </c>
      <c r="E611" s="43">
        <f t="shared" si="150"/>
        <v>4</v>
      </c>
      <c r="F611" s="43">
        <f t="shared" si="151"/>
        <v>2</v>
      </c>
      <c r="G611" s="43">
        <f t="shared" si="152"/>
        <v>1</v>
      </c>
      <c r="H611" s="43">
        <f t="shared" si="153"/>
        <v>17</v>
      </c>
      <c r="I611" s="43">
        <v>14</v>
      </c>
      <c r="J611" s="43">
        <f t="shared" si="154"/>
        <v>0</v>
      </c>
      <c r="K611" s="43">
        <f t="shared" si="155"/>
        <v>0</v>
      </c>
      <c r="L611" s="43">
        <f t="shared" si="160"/>
        <v>1</v>
      </c>
      <c r="M611" s="43">
        <f t="shared" si="156"/>
        <v>1</v>
      </c>
      <c r="N611" s="43">
        <f t="shared" si="157"/>
        <v>0</v>
      </c>
      <c r="O611" s="43">
        <f t="shared" si="158"/>
        <v>1</v>
      </c>
      <c r="P611" s="43">
        <f t="shared" si="159"/>
        <v>1</v>
      </c>
      <c r="Q611" s="43" t="s">
        <v>845</v>
      </c>
      <c r="R611" s="43">
        <v>200</v>
      </c>
      <c r="S611" s="43">
        <v>0</v>
      </c>
      <c r="T611" s="43">
        <v>0</v>
      </c>
      <c r="U611" s="83" t="s">
        <v>295</v>
      </c>
      <c r="V611" s="83" t="s">
        <v>491</v>
      </c>
      <c r="W611" s="42" t="s">
        <v>1381</v>
      </c>
      <c r="X611" s="43"/>
      <c r="Y611" s="43"/>
    </row>
    <row r="612" s="42" customFormat="1" hidden="1" spans="1:31">
      <c r="A612" s="43">
        <v>1789</v>
      </c>
      <c r="B612" s="81" t="str">
        <f t="shared" si="161"/>
        <v>track_1789</v>
      </c>
      <c r="C612" s="43">
        <v>54</v>
      </c>
      <c r="D612" s="43">
        <f t="shared" si="149"/>
        <v>0</v>
      </c>
      <c r="E612" s="43">
        <f t="shared" si="150"/>
        <v>4</v>
      </c>
      <c r="F612" s="43">
        <f t="shared" si="151"/>
        <v>2</v>
      </c>
      <c r="G612" s="43">
        <f t="shared" si="152"/>
        <v>1</v>
      </c>
      <c r="H612" s="43">
        <f t="shared" si="153"/>
        <v>18</v>
      </c>
      <c r="I612" s="43">
        <v>14</v>
      </c>
      <c r="J612" s="43">
        <f t="shared" si="154"/>
        <v>0</v>
      </c>
      <c r="K612" s="43">
        <f t="shared" si="155"/>
        <v>0</v>
      </c>
      <c r="L612" s="43">
        <f t="shared" si="160"/>
        <v>1</v>
      </c>
      <c r="M612" s="43">
        <f t="shared" si="156"/>
        <v>1</v>
      </c>
      <c r="N612" s="43">
        <f t="shared" si="157"/>
        <v>0</v>
      </c>
      <c r="O612" s="43">
        <f t="shared" si="158"/>
        <v>1</v>
      </c>
      <c r="P612" s="43">
        <f t="shared" si="159"/>
        <v>1</v>
      </c>
      <c r="Q612" s="43" t="s">
        <v>845</v>
      </c>
      <c r="R612" s="43">
        <v>200</v>
      </c>
      <c r="S612" s="43">
        <v>0</v>
      </c>
      <c r="T612" s="43">
        <v>0</v>
      </c>
      <c r="U612" s="83" t="s">
        <v>295</v>
      </c>
      <c r="V612" s="83" t="s">
        <v>491</v>
      </c>
      <c r="W612" s="42" t="s">
        <v>1382</v>
      </c>
      <c r="X612" s="43"/>
      <c r="Y612" s="43"/>
      <c r="Z612" s="43"/>
      <c r="AA612" s="43"/>
      <c r="AE612" s="43"/>
    </row>
    <row r="613" s="42" customFormat="1" hidden="1" spans="1:32">
      <c r="A613" s="43">
        <v>1790</v>
      </c>
      <c r="B613" s="81" t="str">
        <f t="shared" si="161"/>
        <v>track_1790</v>
      </c>
      <c r="C613" s="43">
        <v>55</v>
      </c>
      <c r="D613" s="43">
        <f t="shared" si="149"/>
        <v>0</v>
      </c>
      <c r="E613" s="43">
        <f t="shared" si="150"/>
        <v>1</v>
      </c>
      <c r="F613" s="43">
        <f t="shared" si="151"/>
        <v>2</v>
      </c>
      <c r="G613" s="43">
        <f t="shared" si="152"/>
        <v>1</v>
      </c>
      <c r="H613" s="43">
        <f t="shared" si="153"/>
        <v>15</v>
      </c>
      <c r="I613" s="43">
        <v>14</v>
      </c>
      <c r="J613" s="43">
        <f t="shared" si="154"/>
        <v>0</v>
      </c>
      <c r="K613" s="43">
        <f t="shared" si="155"/>
        <v>0</v>
      </c>
      <c r="L613" s="43">
        <f t="shared" si="160"/>
        <v>1</v>
      </c>
      <c r="M613" s="43">
        <f t="shared" si="156"/>
        <v>1</v>
      </c>
      <c r="N613" s="43">
        <f t="shared" si="157"/>
        <v>0</v>
      </c>
      <c r="O613" s="43">
        <f t="shared" si="158"/>
        <v>1</v>
      </c>
      <c r="P613" s="43">
        <f t="shared" si="159"/>
        <v>1</v>
      </c>
      <c r="Q613" s="43" t="s">
        <v>845</v>
      </c>
      <c r="R613" s="43">
        <v>120</v>
      </c>
      <c r="S613" s="43">
        <v>0</v>
      </c>
      <c r="T613" s="43">
        <v>0</v>
      </c>
      <c r="U613" s="83" t="s">
        <v>295</v>
      </c>
      <c r="V613" s="83" t="s">
        <v>491</v>
      </c>
      <c r="W613" s="42" t="s">
        <v>1379</v>
      </c>
      <c r="X613" s="43"/>
      <c r="Y613" s="43">
        <v>14</v>
      </c>
      <c r="Z613" s="42">
        <f>VLOOKUP($Y613,$AI:$AT,6,0)</f>
        <v>0</v>
      </c>
      <c r="AA613" s="42">
        <f>VLOOKUP($Y613,$AI:$AT,7,0)</f>
        <v>0</v>
      </c>
      <c r="AB613" s="42">
        <f>VLOOKUP($Y613,$AI:$AT,8,0)</f>
        <v>1</v>
      </c>
      <c r="AC613" s="42">
        <f>VLOOKUP($Y613,$AI:$AT,9,0)</f>
        <v>1</v>
      </c>
      <c r="AD613" s="42">
        <f>VLOOKUP($Y613,$AI:$AT,10,0)</f>
        <v>0</v>
      </c>
      <c r="AE613" s="42">
        <f>VLOOKUP($Y613,$AI:$AT,11,0)</f>
        <v>1</v>
      </c>
      <c r="AF613" s="42">
        <f>VLOOKUP($Y613,$AI:$AT,12,0)</f>
        <v>1</v>
      </c>
    </row>
    <row r="614" s="43" customFormat="1" hidden="1" spans="1:46">
      <c r="A614" s="43">
        <v>1791</v>
      </c>
      <c r="B614" s="81" t="str">
        <f t="shared" si="161"/>
        <v>track_1791</v>
      </c>
      <c r="C614" s="43">
        <v>55</v>
      </c>
      <c r="D614" s="43">
        <f t="shared" ref="D614:D669" si="168">INT(RIGHT(LEFT(W614,10),1))</f>
        <v>0</v>
      </c>
      <c r="E614" s="43">
        <f t="shared" ref="E614:E669" si="169">INT(RIGHT(LEFT(W614,11),1))</f>
        <v>3</v>
      </c>
      <c r="F614" s="43">
        <f t="shared" ref="F614:F669" si="170">INT(RIGHT(LEFT(W614,12),1))</f>
        <v>4</v>
      </c>
      <c r="G614" s="43">
        <f t="shared" ref="G614:G669" si="171">INT(RIGHT(LEFT(W614,13),1))</f>
        <v>1</v>
      </c>
      <c r="H614" s="43">
        <f t="shared" ref="H614:H669" si="172">INT(RIGHT(LEFT(W614,16),2))</f>
        <v>16</v>
      </c>
      <c r="I614" s="43">
        <v>14</v>
      </c>
      <c r="J614" s="43">
        <f t="shared" ref="J614:J630" si="173">VLOOKUP(C614,AI:AN,6,0)</f>
        <v>0</v>
      </c>
      <c r="K614" s="43">
        <f t="shared" ref="K614:K630" si="174">VLOOKUP(C614,AI:AO,7,0)</f>
        <v>0</v>
      </c>
      <c r="L614" s="43">
        <f t="shared" si="160"/>
        <v>1</v>
      </c>
      <c r="M614" s="43">
        <f t="shared" ref="M614:M630" si="175">VLOOKUP(C614,AI:AQ,9,0)</f>
        <v>1</v>
      </c>
      <c r="N614" s="43">
        <f t="shared" ref="N614:N630" si="176">VLOOKUP(C614,AI:AR,10,0)</f>
        <v>0</v>
      </c>
      <c r="O614" s="43">
        <f t="shared" ref="O614:O630" si="177">VLOOKUP(C614,AI:AS,11,0)</f>
        <v>1</v>
      </c>
      <c r="P614" s="43">
        <f t="shared" ref="P614:P630" si="178">VLOOKUP(C614,AI:AT,12,0)</f>
        <v>1</v>
      </c>
      <c r="Q614" s="43" t="s">
        <v>845</v>
      </c>
      <c r="R614" s="43">
        <v>120</v>
      </c>
      <c r="S614" s="43">
        <v>0</v>
      </c>
      <c r="T614" s="43">
        <v>0</v>
      </c>
      <c r="U614" s="83" t="s">
        <v>295</v>
      </c>
      <c r="V614" s="83" t="s">
        <v>491</v>
      </c>
      <c r="W614" s="42" t="s">
        <v>1380</v>
      </c>
      <c r="Y614" s="43">
        <v>7</v>
      </c>
      <c r="Z614" s="42">
        <f>VLOOKUP($Y614,$AI:$AT,6,0)</f>
        <v>1</v>
      </c>
      <c r="AA614" s="42">
        <f>VLOOKUP($Y614,$AI:$AT,7,0)</f>
        <v>1</v>
      </c>
      <c r="AB614" s="42">
        <f>VLOOKUP($Y614,$AI:$AT,8,0)</f>
        <v>1</v>
      </c>
      <c r="AC614" s="42">
        <f>VLOOKUP($Y614,$AI:$AT,9,0)</f>
        <v>1</v>
      </c>
      <c r="AD614" s="42">
        <f>VLOOKUP($Y614,$AI:$AT,10,0)</f>
        <v>1</v>
      </c>
      <c r="AE614" s="42">
        <f>VLOOKUP($Y614,$AI:$AT,11,0)</f>
        <v>1</v>
      </c>
      <c r="AF614" s="42">
        <f>VLOOKUP($Y614,$AI:$AT,12,0)</f>
        <v>1</v>
      </c>
      <c r="AT614" s="42"/>
    </row>
    <row r="615" s="43" customFormat="1" hidden="1" spans="1:46">
      <c r="A615" s="43">
        <v>1792</v>
      </c>
      <c r="B615" s="81" t="str">
        <f t="shared" si="161"/>
        <v>track_1792</v>
      </c>
      <c r="C615" s="43">
        <v>55</v>
      </c>
      <c r="D615" s="43">
        <f t="shared" si="168"/>
        <v>0</v>
      </c>
      <c r="E615" s="43">
        <f t="shared" si="169"/>
        <v>4</v>
      </c>
      <c r="F615" s="43">
        <f t="shared" si="170"/>
        <v>2</v>
      </c>
      <c r="G615" s="43">
        <f t="shared" si="171"/>
        <v>1</v>
      </c>
      <c r="H615" s="43">
        <f t="shared" si="172"/>
        <v>17</v>
      </c>
      <c r="I615" s="43">
        <v>14</v>
      </c>
      <c r="J615" s="43">
        <f t="shared" si="173"/>
        <v>0</v>
      </c>
      <c r="K615" s="43">
        <f t="shared" si="174"/>
        <v>0</v>
      </c>
      <c r="L615" s="43">
        <f t="shared" ref="L615:L630" si="179">VLOOKUP(C615,AI:AU,8,0)</f>
        <v>1</v>
      </c>
      <c r="M615" s="43">
        <f t="shared" si="175"/>
        <v>1</v>
      </c>
      <c r="N615" s="43">
        <f t="shared" si="176"/>
        <v>0</v>
      </c>
      <c r="O615" s="43">
        <f t="shared" si="177"/>
        <v>1</v>
      </c>
      <c r="P615" s="43">
        <f t="shared" si="178"/>
        <v>1</v>
      </c>
      <c r="Q615" s="43" t="s">
        <v>845</v>
      </c>
      <c r="R615" s="43">
        <v>120</v>
      </c>
      <c r="S615" s="43">
        <v>0</v>
      </c>
      <c r="T615" s="43">
        <v>0</v>
      </c>
      <c r="U615" s="83" t="s">
        <v>295</v>
      </c>
      <c r="V615" s="83" t="s">
        <v>491</v>
      </c>
      <c r="W615" s="42" t="s">
        <v>1381</v>
      </c>
      <c r="Z615" s="43" t="str">
        <f>IF((AND(Z613:Z614)-J615)&lt;0,"有问题","")</f>
        <v/>
      </c>
      <c r="AA615" s="43" t="str">
        <f>IF((AND(AA613:AA614)-K615)&lt;0,"有问题","")</f>
        <v/>
      </c>
      <c r="AB615" s="43" t="str">
        <f t="shared" ref="AB615" si="180">IF((AND(AB613:AB614)-L615)&lt;0,"有问题","")</f>
        <v/>
      </c>
      <c r="AC615" s="43" t="str">
        <f t="shared" ref="AC615" si="181">IF((AND(AC613:AC614)-M615)&lt;0,"有问题","")</f>
        <v/>
      </c>
      <c r="AD615" s="43" t="str">
        <f t="shared" ref="AD615" si="182">IF((AND(AD613:AD614)-N615)&lt;0,"有问题","")</f>
        <v/>
      </c>
      <c r="AE615" s="43" t="str">
        <f t="shared" ref="AE615" si="183">IF((AND(AE613:AE614)-O615)&lt;0,"有问题","")</f>
        <v/>
      </c>
      <c r="AF615" s="43" t="str">
        <f t="shared" ref="AF615" si="184">IF((AND(AF613:AF614)-P615)&lt;0,"有问题","")</f>
        <v/>
      </c>
      <c r="AT615" s="42"/>
    </row>
    <row r="616" s="43" customFormat="1" hidden="1" spans="1:46">
      <c r="A616" s="43">
        <v>1793</v>
      </c>
      <c r="B616" s="81" t="str">
        <f t="shared" si="161"/>
        <v>track_1793</v>
      </c>
      <c r="C616" s="43">
        <v>55</v>
      </c>
      <c r="D616" s="43">
        <f t="shared" si="168"/>
        <v>0</v>
      </c>
      <c r="E616" s="43">
        <f t="shared" si="169"/>
        <v>4</v>
      </c>
      <c r="F616" s="43">
        <f t="shared" si="170"/>
        <v>2</v>
      </c>
      <c r="G616" s="43">
        <f t="shared" si="171"/>
        <v>1</v>
      </c>
      <c r="H616" s="43">
        <f t="shared" si="172"/>
        <v>18</v>
      </c>
      <c r="I616" s="43">
        <v>14</v>
      </c>
      <c r="J616" s="43">
        <f t="shared" si="173"/>
        <v>0</v>
      </c>
      <c r="K616" s="43">
        <f t="shared" si="174"/>
        <v>0</v>
      </c>
      <c r="L616" s="43">
        <f t="shared" si="179"/>
        <v>1</v>
      </c>
      <c r="M616" s="43">
        <f t="shared" si="175"/>
        <v>1</v>
      </c>
      <c r="N616" s="43">
        <f t="shared" si="176"/>
        <v>0</v>
      </c>
      <c r="O616" s="43">
        <f t="shared" si="177"/>
        <v>1</v>
      </c>
      <c r="P616" s="43">
        <f t="shared" si="178"/>
        <v>1</v>
      </c>
      <c r="Q616" s="43" t="s">
        <v>845</v>
      </c>
      <c r="R616" s="43">
        <v>120</v>
      </c>
      <c r="S616" s="43">
        <v>0</v>
      </c>
      <c r="T616" s="43">
        <v>0</v>
      </c>
      <c r="U616" s="83" t="s">
        <v>295</v>
      </c>
      <c r="V616" s="83" t="s">
        <v>491</v>
      </c>
      <c r="W616" s="42" t="s">
        <v>1382</v>
      </c>
      <c r="AT616" s="42"/>
    </row>
    <row r="617" s="43" customFormat="1" hidden="1" spans="1:46">
      <c r="A617" s="43">
        <v>1794</v>
      </c>
      <c r="B617" s="81" t="str">
        <f t="shared" si="161"/>
        <v>track_1794</v>
      </c>
      <c r="C617" s="43">
        <v>55</v>
      </c>
      <c r="D617" s="43">
        <f t="shared" si="168"/>
        <v>0</v>
      </c>
      <c r="E617" s="43">
        <f t="shared" si="169"/>
        <v>4</v>
      </c>
      <c r="F617" s="43">
        <f t="shared" si="170"/>
        <v>2</v>
      </c>
      <c r="G617" s="43">
        <f t="shared" si="171"/>
        <v>1</v>
      </c>
      <c r="H617" s="43">
        <f t="shared" si="172"/>
        <v>17</v>
      </c>
      <c r="I617" s="43">
        <v>14</v>
      </c>
      <c r="J617" s="43">
        <f t="shared" si="173"/>
        <v>0</v>
      </c>
      <c r="K617" s="43">
        <f t="shared" si="174"/>
        <v>0</v>
      </c>
      <c r="L617" s="43">
        <f t="shared" si="179"/>
        <v>1</v>
      </c>
      <c r="M617" s="43">
        <f t="shared" si="175"/>
        <v>1</v>
      </c>
      <c r="N617" s="43">
        <f t="shared" si="176"/>
        <v>0</v>
      </c>
      <c r="O617" s="43">
        <f t="shared" si="177"/>
        <v>1</v>
      </c>
      <c r="P617" s="43">
        <f t="shared" si="178"/>
        <v>1</v>
      </c>
      <c r="Q617" s="43" t="s">
        <v>845</v>
      </c>
      <c r="R617" s="43">
        <v>120</v>
      </c>
      <c r="S617" s="43">
        <v>0</v>
      </c>
      <c r="T617" s="43">
        <v>0</v>
      </c>
      <c r="U617" s="83" t="s">
        <v>295</v>
      </c>
      <c r="V617" s="83" t="s">
        <v>491</v>
      </c>
      <c r="W617" s="42" t="s">
        <v>1381</v>
      </c>
      <c r="AT617" s="42"/>
    </row>
    <row r="618" s="43" customFormat="1" hidden="1" spans="1:46">
      <c r="A618" s="43">
        <v>1795</v>
      </c>
      <c r="B618" s="81" t="str">
        <f t="shared" si="161"/>
        <v>track_1795</v>
      </c>
      <c r="C618" s="43">
        <v>55</v>
      </c>
      <c r="D618" s="43">
        <f t="shared" si="168"/>
        <v>0</v>
      </c>
      <c r="E618" s="43">
        <f t="shared" si="169"/>
        <v>4</v>
      </c>
      <c r="F618" s="43">
        <f t="shared" si="170"/>
        <v>2</v>
      </c>
      <c r="G618" s="43">
        <f t="shared" si="171"/>
        <v>1</v>
      </c>
      <c r="H618" s="43">
        <f t="shared" si="172"/>
        <v>18</v>
      </c>
      <c r="I618" s="43">
        <v>14</v>
      </c>
      <c r="J618" s="43">
        <f t="shared" si="173"/>
        <v>0</v>
      </c>
      <c r="K618" s="43">
        <f t="shared" si="174"/>
        <v>0</v>
      </c>
      <c r="L618" s="43">
        <f t="shared" si="179"/>
        <v>1</v>
      </c>
      <c r="M618" s="43">
        <f t="shared" si="175"/>
        <v>1</v>
      </c>
      <c r="N618" s="43">
        <f t="shared" si="176"/>
        <v>0</v>
      </c>
      <c r="O618" s="43">
        <f t="shared" si="177"/>
        <v>1</v>
      </c>
      <c r="P618" s="43">
        <f t="shared" si="178"/>
        <v>1</v>
      </c>
      <c r="Q618" s="43" t="s">
        <v>845</v>
      </c>
      <c r="R618" s="43">
        <v>120</v>
      </c>
      <c r="S618" s="43">
        <v>0</v>
      </c>
      <c r="T618" s="43">
        <v>0</v>
      </c>
      <c r="U618" s="83" t="s">
        <v>295</v>
      </c>
      <c r="V618" s="83" t="s">
        <v>491</v>
      </c>
      <c r="W618" s="42" t="s">
        <v>1382</v>
      </c>
      <c r="AT618" s="42"/>
    </row>
    <row r="619" s="43" customFormat="1" hidden="1" spans="1:46">
      <c r="A619" s="43">
        <v>1796</v>
      </c>
      <c r="B619" s="81" t="str">
        <f t="shared" si="161"/>
        <v>track_1796</v>
      </c>
      <c r="C619" s="43">
        <v>56</v>
      </c>
      <c r="D619" s="43">
        <f t="shared" si="168"/>
        <v>0</v>
      </c>
      <c r="E619" s="43">
        <f t="shared" si="169"/>
        <v>1</v>
      </c>
      <c r="F619" s="43">
        <f t="shared" si="170"/>
        <v>2</v>
      </c>
      <c r="G619" s="43">
        <f t="shared" si="171"/>
        <v>1</v>
      </c>
      <c r="H619" s="43">
        <f t="shared" si="172"/>
        <v>15</v>
      </c>
      <c r="I619" s="43">
        <v>14</v>
      </c>
      <c r="J619" s="43">
        <f t="shared" si="173"/>
        <v>0</v>
      </c>
      <c r="K619" s="43">
        <f t="shared" si="174"/>
        <v>0</v>
      </c>
      <c r="L619" s="43">
        <f t="shared" si="179"/>
        <v>0</v>
      </c>
      <c r="M619" s="43">
        <f t="shared" si="175"/>
        <v>0</v>
      </c>
      <c r="N619" s="43">
        <f t="shared" si="176"/>
        <v>0</v>
      </c>
      <c r="O619" s="43">
        <f t="shared" si="177"/>
        <v>0</v>
      </c>
      <c r="P619" s="43">
        <f t="shared" si="178"/>
        <v>0</v>
      </c>
      <c r="Q619" s="43" t="s">
        <v>845</v>
      </c>
      <c r="R619" s="43">
        <v>200</v>
      </c>
      <c r="S619" s="43">
        <v>0</v>
      </c>
      <c r="T619" s="43">
        <v>0</v>
      </c>
      <c r="U619" s="83" t="s">
        <v>295</v>
      </c>
      <c r="V619" s="83" t="s">
        <v>491</v>
      </c>
      <c r="W619" s="42" t="s">
        <v>1379</v>
      </c>
      <c r="Y619" s="43">
        <v>25</v>
      </c>
      <c r="Z619" s="42">
        <f>VLOOKUP($Y619,$AI:$AT,6,0)</f>
        <v>0</v>
      </c>
      <c r="AA619" s="42">
        <f>VLOOKUP($Y619,$AI:$AT,7,0)</f>
        <v>0</v>
      </c>
      <c r="AB619" s="42">
        <f>VLOOKUP($Y619,$AI:$AT,8,0)</f>
        <v>1</v>
      </c>
      <c r="AC619" s="42">
        <f>VLOOKUP($Y619,$AI:$AT,9,0)</f>
        <v>1</v>
      </c>
      <c r="AD619" s="42">
        <f>VLOOKUP($Y619,$AI:$AT,10,0)</f>
        <v>1</v>
      </c>
      <c r="AE619" s="42">
        <f>VLOOKUP($Y619,$AI:$AT,11,0)</f>
        <v>1</v>
      </c>
      <c r="AF619" s="42">
        <f>VLOOKUP($Y619,$AI:$AT,12,0)</f>
        <v>1</v>
      </c>
      <c r="AT619" s="42"/>
    </row>
    <row r="620" s="43" customFormat="1" hidden="1" spans="1:46">
      <c r="A620" s="43">
        <v>1797</v>
      </c>
      <c r="B620" s="81" t="str">
        <f t="shared" si="161"/>
        <v>track_1797</v>
      </c>
      <c r="C620" s="43">
        <v>56</v>
      </c>
      <c r="D620" s="43">
        <f t="shared" si="168"/>
        <v>0</v>
      </c>
      <c r="E620" s="43">
        <f t="shared" si="169"/>
        <v>3</v>
      </c>
      <c r="F620" s="43">
        <f t="shared" si="170"/>
        <v>4</v>
      </c>
      <c r="G620" s="43">
        <f t="shared" si="171"/>
        <v>1</v>
      </c>
      <c r="H620" s="43">
        <f t="shared" si="172"/>
        <v>16</v>
      </c>
      <c r="I620" s="43">
        <v>14</v>
      </c>
      <c r="J620" s="43">
        <f t="shared" si="173"/>
        <v>0</v>
      </c>
      <c r="K620" s="43">
        <f t="shared" si="174"/>
        <v>0</v>
      </c>
      <c r="L620" s="43">
        <f t="shared" si="179"/>
        <v>0</v>
      </c>
      <c r="M620" s="43">
        <f t="shared" si="175"/>
        <v>0</v>
      </c>
      <c r="N620" s="43">
        <f t="shared" si="176"/>
        <v>0</v>
      </c>
      <c r="O620" s="43">
        <f t="shared" si="177"/>
        <v>0</v>
      </c>
      <c r="P620" s="43">
        <f t="shared" si="178"/>
        <v>0</v>
      </c>
      <c r="Q620" s="43" t="s">
        <v>845</v>
      </c>
      <c r="R620" s="43">
        <v>200</v>
      </c>
      <c r="S620" s="43">
        <v>0</v>
      </c>
      <c r="T620" s="43">
        <v>0</v>
      </c>
      <c r="U620" s="83" t="s">
        <v>295</v>
      </c>
      <c r="V620" s="83" t="s">
        <v>491</v>
      </c>
      <c r="W620" s="42" t="s">
        <v>1380</v>
      </c>
      <c r="Y620" s="43">
        <v>5</v>
      </c>
      <c r="Z620" s="42">
        <f>VLOOKUP($Y620,$AI:$AT,6,0)</f>
        <v>1</v>
      </c>
      <c r="AA620" s="42">
        <f>VLOOKUP($Y620,$AI:$AT,7,0)</f>
        <v>1</v>
      </c>
      <c r="AB620" s="42">
        <f>VLOOKUP($Y620,$AI:$AT,8,0)</f>
        <v>0</v>
      </c>
      <c r="AC620" s="42">
        <f>VLOOKUP($Y620,$AI:$AT,9,0)</f>
        <v>0</v>
      </c>
      <c r="AD620" s="42">
        <f>VLOOKUP($Y620,$AI:$AT,10,0)</f>
        <v>0</v>
      </c>
      <c r="AE620" s="42">
        <f>VLOOKUP($Y620,$AI:$AT,11,0)</f>
        <v>0</v>
      </c>
      <c r="AF620" s="42">
        <f>VLOOKUP($Y620,$AI:$AT,12,0)</f>
        <v>0</v>
      </c>
      <c r="AT620" s="42"/>
    </row>
    <row r="621" s="43" customFormat="1" hidden="1" spans="1:46">
      <c r="A621" s="43">
        <v>1798</v>
      </c>
      <c r="B621" s="81" t="str">
        <f t="shared" si="161"/>
        <v>track_1798</v>
      </c>
      <c r="C621" s="43">
        <v>56</v>
      </c>
      <c r="D621" s="43">
        <f t="shared" si="168"/>
        <v>0</v>
      </c>
      <c r="E621" s="43">
        <f t="shared" si="169"/>
        <v>4</v>
      </c>
      <c r="F621" s="43">
        <f t="shared" si="170"/>
        <v>2</v>
      </c>
      <c r="G621" s="43">
        <f t="shared" si="171"/>
        <v>1</v>
      </c>
      <c r="H621" s="43">
        <f t="shared" si="172"/>
        <v>17</v>
      </c>
      <c r="I621" s="43">
        <v>14</v>
      </c>
      <c r="J621" s="43">
        <f t="shared" si="173"/>
        <v>0</v>
      </c>
      <c r="K621" s="43">
        <f t="shared" si="174"/>
        <v>0</v>
      </c>
      <c r="L621" s="43">
        <f t="shared" si="179"/>
        <v>0</v>
      </c>
      <c r="M621" s="43">
        <f t="shared" si="175"/>
        <v>0</v>
      </c>
      <c r="N621" s="43">
        <f t="shared" si="176"/>
        <v>0</v>
      </c>
      <c r="O621" s="43">
        <f t="shared" si="177"/>
        <v>0</v>
      </c>
      <c r="P621" s="43">
        <f t="shared" si="178"/>
        <v>0</v>
      </c>
      <c r="Q621" s="43" t="s">
        <v>845</v>
      </c>
      <c r="R621" s="43">
        <v>200</v>
      </c>
      <c r="S621" s="43">
        <v>0</v>
      </c>
      <c r="T621" s="43">
        <v>0</v>
      </c>
      <c r="U621" s="83" t="s">
        <v>295</v>
      </c>
      <c r="V621" s="83" t="s">
        <v>491</v>
      </c>
      <c r="W621" s="42" t="s">
        <v>1381</v>
      </c>
      <c r="Z621" s="43" t="str">
        <f>IF((AND(Z619:Z620)-J621)&lt;0,"有问题","")</f>
        <v/>
      </c>
      <c r="AA621" s="43" t="str">
        <f>IF((AND(AA619:AA620)-K621)&lt;0,"有问题","")</f>
        <v/>
      </c>
      <c r="AB621" s="43" t="str">
        <f t="shared" ref="AB621" si="185">IF((AND(AB619:AB620)-L621)&lt;0,"有问题","")</f>
        <v/>
      </c>
      <c r="AC621" s="43" t="str">
        <f t="shared" ref="AC621" si="186">IF((AND(AC619:AC620)-M621)&lt;0,"有问题","")</f>
        <v/>
      </c>
      <c r="AD621" s="43" t="str">
        <f t="shared" ref="AD621" si="187">IF((AND(AD619:AD620)-N621)&lt;0,"有问题","")</f>
        <v/>
      </c>
      <c r="AE621" s="43" t="str">
        <f t="shared" ref="AE621" si="188">IF((AND(AE619:AE620)-O621)&lt;0,"有问题","")</f>
        <v/>
      </c>
      <c r="AF621" s="43" t="str">
        <f t="shared" ref="AF621" si="189">IF((AND(AF619:AF620)-P621)&lt;0,"有问题","")</f>
        <v/>
      </c>
      <c r="AT621" s="42"/>
    </row>
    <row r="622" s="43" customFormat="1" hidden="1" spans="1:46">
      <c r="A622" s="43">
        <v>1799</v>
      </c>
      <c r="B622" s="81" t="str">
        <f t="shared" si="161"/>
        <v>track_1799</v>
      </c>
      <c r="C622" s="43">
        <v>56</v>
      </c>
      <c r="D622" s="43">
        <f t="shared" si="168"/>
        <v>0</v>
      </c>
      <c r="E622" s="43">
        <f t="shared" si="169"/>
        <v>4</v>
      </c>
      <c r="F622" s="43">
        <f t="shared" si="170"/>
        <v>2</v>
      </c>
      <c r="G622" s="43">
        <f t="shared" si="171"/>
        <v>1</v>
      </c>
      <c r="H622" s="43">
        <f t="shared" si="172"/>
        <v>18</v>
      </c>
      <c r="I622" s="43">
        <v>14</v>
      </c>
      <c r="J622" s="43">
        <f t="shared" si="173"/>
        <v>0</v>
      </c>
      <c r="K622" s="43">
        <f t="shared" si="174"/>
        <v>0</v>
      </c>
      <c r="L622" s="43">
        <f t="shared" si="179"/>
        <v>0</v>
      </c>
      <c r="M622" s="43">
        <f t="shared" si="175"/>
        <v>0</v>
      </c>
      <c r="N622" s="43">
        <f t="shared" si="176"/>
        <v>0</v>
      </c>
      <c r="O622" s="43">
        <f t="shared" si="177"/>
        <v>0</v>
      </c>
      <c r="P622" s="43">
        <f t="shared" si="178"/>
        <v>0</v>
      </c>
      <c r="Q622" s="43" t="s">
        <v>845</v>
      </c>
      <c r="R622" s="43">
        <v>200</v>
      </c>
      <c r="S622" s="43">
        <v>0</v>
      </c>
      <c r="T622" s="43">
        <v>0</v>
      </c>
      <c r="U622" s="83" t="s">
        <v>295</v>
      </c>
      <c r="V622" s="83" t="s">
        <v>491</v>
      </c>
      <c r="W622" s="42" t="s">
        <v>1382</v>
      </c>
      <c r="AT622" s="42"/>
    </row>
    <row r="623" s="43" customFormat="1" hidden="1" spans="1:46">
      <c r="A623" s="43">
        <v>1800</v>
      </c>
      <c r="B623" s="81" t="str">
        <f t="shared" si="161"/>
        <v>track_1800</v>
      </c>
      <c r="C623" s="43">
        <v>56</v>
      </c>
      <c r="D623" s="43">
        <f t="shared" si="168"/>
        <v>0</v>
      </c>
      <c r="E623" s="43">
        <f t="shared" si="169"/>
        <v>4</v>
      </c>
      <c r="F623" s="43">
        <f t="shared" si="170"/>
        <v>2</v>
      </c>
      <c r="G623" s="43">
        <f t="shared" si="171"/>
        <v>1</v>
      </c>
      <c r="H623" s="43">
        <f t="shared" si="172"/>
        <v>17</v>
      </c>
      <c r="I623" s="43">
        <v>14</v>
      </c>
      <c r="J623" s="43">
        <f t="shared" si="173"/>
        <v>0</v>
      </c>
      <c r="K623" s="43">
        <f t="shared" si="174"/>
        <v>0</v>
      </c>
      <c r="L623" s="43">
        <f t="shared" si="179"/>
        <v>0</v>
      </c>
      <c r="M623" s="43">
        <f t="shared" si="175"/>
        <v>0</v>
      </c>
      <c r="N623" s="43">
        <f t="shared" si="176"/>
        <v>0</v>
      </c>
      <c r="O623" s="43">
        <f t="shared" si="177"/>
        <v>0</v>
      </c>
      <c r="P623" s="43">
        <f t="shared" si="178"/>
        <v>0</v>
      </c>
      <c r="Q623" s="43" t="s">
        <v>845</v>
      </c>
      <c r="R623" s="43">
        <v>200</v>
      </c>
      <c r="S623" s="43">
        <v>0</v>
      </c>
      <c r="T623" s="43">
        <v>0</v>
      </c>
      <c r="U623" s="83" t="s">
        <v>295</v>
      </c>
      <c r="V623" s="83" t="s">
        <v>491</v>
      </c>
      <c r="W623" s="42" t="s">
        <v>1381</v>
      </c>
      <c r="AT623" s="42"/>
    </row>
    <row r="624" s="43" customFormat="1" hidden="1" spans="1:46">
      <c r="A624" s="43">
        <v>1801</v>
      </c>
      <c r="B624" s="81" t="str">
        <f t="shared" si="161"/>
        <v>track_1801</v>
      </c>
      <c r="C624" s="43">
        <v>56</v>
      </c>
      <c r="D624" s="43">
        <f t="shared" si="168"/>
        <v>0</v>
      </c>
      <c r="E624" s="43">
        <f t="shared" si="169"/>
        <v>4</v>
      </c>
      <c r="F624" s="43">
        <f t="shared" si="170"/>
        <v>2</v>
      </c>
      <c r="G624" s="43">
        <f t="shared" si="171"/>
        <v>1</v>
      </c>
      <c r="H624" s="43">
        <f t="shared" si="172"/>
        <v>18</v>
      </c>
      <c r="I624" s="43">
        <v>14</v>
      </c>
      <c r="J624" s="43">
        <f t="shared" si="173"/>
        <v>0</v>
      </c>
      <c r="K624" s="43">
        <f t="shared" si="174"/>
        <v>0</v>
      </c>
      <c r="L624" s="43">
        <f t="shared" si="179"/>
        <v>0</v>
      </c>
      <c r="M624" s="43">
        <f t="shared" si="175"/>
        <v>0</v>
      </c>
      <c r="N624" s="43">
        <f t="shared" si="176"/>
        <v>0</v>
      </c>
      <c r="O624" s="43">
        <f t="shared" si="177"/>
        <v>0</v>
      </c>
      <c r="P624" s="43">
        <f t="shared" si="178"/>
        <v>0</v>
      </c>
      <c r="Q624" s="43" t="s">
        <v>845</v>
      </c>
      <c r="R624" s="43">
        <v>200</v>
      </c>
      <c r="S624" s="43">
        <v>0</v>
      </c>
      <c r="T624" s="43">
        <v>0</v>
      </c>
      <c r="U624" s="83" t="s">
        <v>295</v>
      </c>
      <c r="V624" s="83" t="s">
        <v>491</v>
      </c>
      <c r="W624" s="42" t="s">
        <v>1382</v>
      </c>
      <c r="AT624" s="42"/>
    </row>
    <row r="625" s="43" customFormat="1" hidden="1" spans="1:46">
      <c r="A625" s="43">
        <v>1802</v>
      </c>
      <c r="B625" s="81" t="str">
        <f t="shared" si="161"/>
        <v>track_1802</v>
      </c>
      <c r="C625" s="43">
        <v>57</v>
      </c>
      <c r="D625" s="43">
        <f t="shared" si="168"/>
        <v>0</v>
      </c>
      <c r="E625" s="43">
        <f t="shared" si="169"/>
        <v>1</v>
      </c>
      <c r="F625" s="43">
        <f t="shared" si="170"/>
        <v>2</v>
      </c>
      <c r="G625" s="43">
        <f t="shared" si="171"/>
        <v>1</v>
      </c>
      <c r="H625" s="43">
        <f t="shared" si="172"/>
        <v>15</v>
      </c>
      <c r="I625" s="43">
        <v>14</v>
      </c>
      <c r="J625" s="43">
        <f t="shared" si="173"/>
        <v>0</v>
      </c>
      <c r="K625" s="43">
        <f t="shared" si="174"/>
        <v>0</v>
      </c>
      <c r="L625" s="43">
        <f t="shared" si="179"/>
        <v>1</v>
      </c>
      <c r="M625" s="43">
        <f t="shared" si="175"/>
        <v>1</v>
      </c>
      <c r="N625" s="43">
        <f t="shared" si="176"/>
        <v>0</v>
      </c>
      <c r="O625" s="43">
        <f t="shared" si="177"/>
        <v>1</v>
      </c>
      <c r="P625" s="43">
        <f t="shared" si="178"/>
        <v>1</v>
      </c>
      <c r="Q625" s="43" t="s">
        <v>845</v>
      </c>
      <c r="R625" s="43">
        <v>200</v>
      </c>
      <c r="S625" s="43">
        <v>0</v>
      </c>
      <c r="T625" s="43">
        <v>0</v>
      </c>
      <c r="U625" s="83" t="s">
        <v>295</v>
      </c>
      <c r="V625" s="83" t="s">
        <v>491</v>
      </c>
      <c r="W625" s="42" t="s">
        <v>1379</v>
      </c>
      <c r="Y625" s="43">
        <v>21</v>
      </c>
      <c r="Z625" s="42">
        <f>VLOOKUP($Y625,$AI:$AT,6,0)</f>
        <v>0</v>
      </c>
      <c r="AA625" s="42">
        <f>VLOOKUP($Y625,$AI:$AT,7,0)</f>
        <v>0</v>
      </c>
      <c r="AB625" s="42">
        <f>VLOOKUP($Y625,$AI:$AT,8,0)</f>
        <v>1</v>
      </c>
      <c r="AC625" s="42">
        <f>VLOOKUP($Y625,$AI:$AT,9,0)</f>
        <v>1</v>
      </c>
      <c r="AD625" s="42">
        <f>VLOOKUP($Y625,$AI:$AT,10,0)</f>
        <v>0</v>
      </c>
      <c r="AE625" s="42">
        <f>VLOOKUP($Y625,$AI:$AT,11,0)</f>
        <v>1</v>
      </c>
      <c r="AF625" s="42">
        <f>VLOOKUP($Y625,$AI:$AT,12,0)</f>
        <v>1</v>
      </c>
      <c r="AT625" s="42"/>
    </row>
    <row r="626" s="43" customFormat="1" hidden="1" spans="1:46">
      <c r="A626" s="43">
        <v>1803</v>
      </c>
      <c r="B626" s="81" t="str">
        <f t="shared" si="161"/>
        <v>track_1803</v>
      </c>
      <c r="C626" s="43">
        <v>57</v>
      </c>
      <c r="D626" s="43">
        <f t="shared" si="168"/>
        <v>0</v>
      </c>
      <c r="E626" s="43">
        <f t="shared" si="169"/>
        <v>3</v>
      </c>
      <c r="F626" s="43">
        <f t="shared" si="170"/>
        <v>4</v>
      </c>
      <c r="G626" s="43">
        <f t="shared" si="171"/>
        <v>1</v>
      </c>
      <c r="H626" s="43">
        <f t="shared" si="172"/>
        <v>16</v>
      </c>
      <c r="I626" s="43">
        <v>14</v>
      </c>
      <c r="J626" s="43">
        <f t="shared" si="173"/>
        <v>0</v>
      </c>
      <c r="K626" s="43">
        <f t="shared" si="174"/>
        <v>0</v>
      </c>
      <c r="L626" s="43">
        <f t="shared" si="179"/>
        <v>1</v>
      </c>
      <c r="M626" s="43">
        <f t="shared" si="175"/>
        <v>1</v>
      </c>
      <c r="N626" s="43">
        <f t="shared" si="176"/>
        <v>0</v>
      </c>
      <c r="O626" s="43">
        <f t="shared" si="177"/>
        <v>1</v>
      </c>
      <c r="P626" s="43">
        <f t="shared" si="178"/>
        <v>1</v>
      </c>
      <c r="Q626" s="43" t="s">
        <v>845</v>
      </c>
      <c r="R626" s="43">
        <v>200</v>
      </c>
      <c r="S626" s="43">
        <v>0</v>
      </c>
      <c r="T626" s="43">
        <v>0</v>
      </c>
      <c r="U626" s="83" t="s">
        <v>295</v>
      </c>
      <c r="V626" s="83" t="s">
        <v>491</v>
      </c>
      <c r="W626" s="42" t="s">
        <v>1380</v>
      </c>
      <c r="Y626" s="43">
        <v>11</v>
      </c>
      <c r="Z626" s="42">
        <f>VLOOKUP($Y626,$AI:$AT,6,0)</f>
        <v>0</v>
      </c>
      <c r="AA626" s="42">
        <f>VLOOKUP($Y626,$AI:$AT,7,0)</f>
        <v>0</v>
      </c>
      <c r="AB626" s="42">
        <f>VLOOKUP($Y626,$AI:$AT,8,0)</f>
        <v>1</v>
      </c>
      <c r="AC626" s="42">
        <f>VLOOKUP($Y626,$AI:$AT,9,0)</f>
        <v>1</v>
      </c>
      <c r="AD626" s="42">
        <f>VLOOKUP($Y626,$AI:$AT,10,0)</f>
        <v>1</v>
      </c>
      <c r="AE626" s="42">
        <f>VLOOKUP($Y626,$AI:$AT,11,0)</f>
        <v>1</v>
      </c>
      <c r="AF626" s="42">
        <f>VLOOKUP($Y626,$AI:$AT,12,0)</f>
        <v>1</v>
      </c>
      <c r="AT626" s="42"/>
    </row>
    <row r="627" s="43" customFormat="1" hidden="1" spans="1:46">
      <c r="A627" s="43">
        <v>1804</v>
      </c>
      <c r="B627" s="81" t="str">
        <f t="shared" si="161"/>
        <v>track_1804</v>
      </c>
      <c r="C627" s="43">
        <v>57</v>
      </c>
      <c r="D627" s="43">
        <f t="shared" si="168"/>
        <v>0</v>
      </c>
      <c r="E627" s="43">
        <f t="shared" si="169"/>
        <v>4</v>
      </c>
      <c r="F627" s="43">
        <f t="shared" si="170"/>
        <v>2</v>
      </c>
      <c r="G627" s="43">
        <f t="shared" si="171"/>
        <v>1</v>
      </c>
      <c r="H627" s="43">
        <f t="shared" si="172"/>
        <v>17</v>
      </c>
      <c r="I627" s="43">
        <v>14</v>
      </c>
      <c r="J627" s="43">
        <f t="shared" si="173"/>
        <v>0</v>
      </c>
      <c r="K627" s="43">
        <f t="shared" si="174"/>
        <v>0</v>
      </c>
      <c r="L627" s="43">
        <f t="shared" si="179"/>
        <v>1</v>
      </c>
      <c r="M627" s="43">
        <f t="shared" si="175"/>
        <v>1</v>
      </c>
      <c r="N627" s="43">
        <f t="shared" si="176"/>
        <v>0</v>
      </c>
      <c r="O627" s="43">
        <f t="shared" si="177"/>
        <v>1</v>
      </c>
      <c r="P627" s="43">
        <f t="shared" si="178"/>
        <v>1</v>
      </c>
      <c r="Q627" s="43" t="s">
        <v>845</v>
      </c>
      <c r="R627" s="43">
        <v>200</v>
      </c>
      <c r="S627" s="43">
        <v>0</v>
      </c>
      <c r="T627" s="43">
        <v>0</v>
      </c>
      <c r="U627" s="83" t="s">
        <v>295</v>
      </c>
      <c r="V627" s="83" t="s">
        <v>491</v>
      </c>
      <c r="W627" s="42" t="s">
        <v>1381</v>
      </c>
      <c r="Z627" s="43" t="str">
        <f>IF((AND(Z625:Z626)-J627)&lt;0,"有问题","")</f>
        <v/>
      </c>
      <c r="AA627" s="43" t="str">
        <f>IF((AND(AA625:AA626)-K627)&lt;0,"有问题","")</f>
        <v/>
      </c>
      <c r="AB627" s="43" t="str">
        <f t="shared" ref="AB627" si="190">IF((AND(AB625:AB626)-L627)&lt;0,"有问题","")</f>
        <v/>
      </c>
      <c r="AC627" s="43" t="str">
        <f t="shared" ref="AC627" si="191">IF((AND(AC625:AC626)-M627)&lt;0,"有问题","")</f>
        <v/>
      </c>
      <c r="AD627" s="43" t="str">
        <f t="shared" ref="AD627" si="192">IF((AND(AD625:AD626)-N627)&lt;0,"有问题","")</f>
        <v/>
      </c>
      <c r="AE627" s="43" t="str">
        <f t="shared" ref="AE627" si="193">IF((AND(AE625:AE626)-O627)&lt;0,"有问题","")</f>
        <v/>
      </c>
      <c r="AF627" s="43" t="str">
        <f t="shared" ref="AF627" si="194">IF((AND(AF625:AF626)-P627)&lt;0,"有问题","")</f>
        <v/>
      </c>
      <c r="AT627" s="42"/>
    </row>
    <row r="628" s="43" customFormat="1" hidden="1" spans="1:46">
      <c r="A628" s="43">
        <v>1805</v>
      </c>
      <c r="B628" s="81" t="str">
        <f t="shared" si="161"/>
        <v>track_1805</v>
      </c>
      <c r="C628" s="43">
        <v>57</v>
      </c>
      <c r="D628" s="43">
        <f t="shared" si="168"/>
        <v>0</v>
      </c>
      <c r="E628" s="43">
        <f t="shared" si="169"/>
        <v>4</v>
      </c>
      <c r="F628" s="43">
        <f t="shared" si="170"/>
        <v>2</v>
      </c>
      <c r="G628" s="43">
        <f t="shared" si="171"/>
        <v>1</v>
      </c>
      <c r="H628" s="43">
        <f t="shared" si="172"/>
        <v>18</v>
      </c>
      <c r="I628" s="43">
        <v>14</v>
      </c>
      <c r="J628" s="43">
        <f t="shared" si="173"/>
        <v>0</v>
      </c>
      <c r="K628" s="43">
        <f t="shared" si="174"/>
        <v>0</v>
      </c>
      <c r="L628" s="43">
        <f t="shared" si="179"/>
        <v>1</v>
      </c>
      <c r="M628" s="43">
        <f t="shared" si="175"/>
        <v>1</v>
      </c>
      <c r="N628" s="43">
        <f t="shared" si="176"/>
        <v>0</v>
      </c>
      <c r="O628" s="43">
        <f t="shared" si="177"/>
        <v>1</v>
      </c>
      <c r="P628" s="43">
        <f t="shared" si="178"/>
        <v>1</v>
      </c>
      <c r="Q628" s="43" t="s">
        <v>845</v>
      </c>
      <c r="R628" s="43">
        <v>200</v>
      </c>
      <c r="S628" s="43">
        <v>0</v>
      </c>
      <c r="T628" s="43">
        <v>0</v>
      </c>
      <c r="U628" s="83" t="s">
        <v>295</v>
      </c>
      <c r="V628" s="83" t="s">
        <v>491</v>
      </c>
      <c r="W628" s="42" t="s">
        <v>1382</v>
      </c>
      <c r="Z628" s="42"/>
      <c r="AA628" s="42"/>
      <c r="AE628" s="42"/>
      <c r="AT628" s="42"/>
    </row>
    <row r="629" s="43" customFormat="1" hidden="1" spans="1:46">
      <c r="A629" s="43">
        <v>1806</v>
      </c>
      <c r="B629" s="81" t="str">
        <f t="shared" si="161"/>
        <v>track_1806</v>
      </c>
      <c r="C629" s="43">
        <v>57</v>
      </c>
      <c r="D629" s="43">
        <f t="shared" si="168"/>
        <v>0</v>
      </c>
      <c r="E629" s="43">
        <f t="shared" si="169"/>
        <v>4</v>
      </c>
      <c r="F629" s="43">
        <f t="shared" si="170"/>
        <v>2</v>
      </c>
      <c r="G629" s="43">
        <f t="shared" si="171"/>
        <v>1</v>
      </c>
      <c r="H629" s="43">
        <f t="shared" si="172"/>
        <v>17</v>
      </c>
      <c r="I629" s="43">
        <v>14</v>
      </c>
      <c r="J629" s="43">
        <f t="shared" si="173"/>
        <v>0</v>
      </c>
      <c r="K629" s="43">
        <f t="shared" si="174"/>
        <v>0</v>
      </c>
      <c r="L629" s="43">
        <f t="shared" si="179"/>
        <v>1</v>
      </c>
      <c r="M629" s="43">
        <f t="shared" si="175"/>
        <v>1</v>
      </c>
      <c r="N629" s="43">
        <f t="shared" si="176"/>
        <v>0</v>
      </c>
      <c r="O629" s="43">
        <f t="shared" si="177"/>
        <v>1</v>
      </c>
      <c r="P629" s="43">
        <f t="shared" si="178"/>
        <v>1</v>
      </c>
      <c r="Q629" s="43" t="s">
        <v>845</v>
      </c>
      <c r="R629" s="43">
        <v>200</v>
      </c>
      <c r="S629" s="43">
        <v>0</v>
      </c>
      <c r="T629" s="43">
        <v>0</v>
      </c>
      <c r="U629" s="83" t="s">
        <v>295</v>
      </c>
      <c r="V629" s="83" t="s">
        <v>491</v>
      </c>
      <c r="W629" s="42" t="s">
        <v>1381</v>
      </c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T629" s="42"/>
    </row>
    <row r="630" s="43" customFormat="1" hidden="1" spans="1:46">
      <c r="A630" s="43">
        <v>1807</v>
      </c>
      <c r="B630" s="81" t="str">
        <f t="shared" si="161"/>
        <v>track_1807</v>
      </c>
      <c r="C630" s="43">
        <v>57</v>
      </c>
      <c r="D630" s="43">
        <f t="shared" si="168"/>
        <v>0</v>
      </c>
      <c r="E630" s="43">
        <f t="shared" si="169"/>
        <v>4</v>
      </c>
      <c r="F630" s="43">
        <f t="shared" si="170"/>
        <v>2</v>
      </c>
      <c r="G630" s="43">
        <f t="shared" si="171"/>
        <v>1</v>
      </c>
      <c r="H630" s="43">
        <f t="shared" si="172"/>
        <v>18</v>
      </c>
      <c r="I630" s="43">
        <v>14</v>
      </c>
      <c r="J630" s="43">
        <f t="shared" si="173"/>
        <v>0</v>
      </c>
      <c r="K630" s="43">
        <f t="shared" si="174"/>
        <v>0</v>
      </c>
      <c r="L630" s="43">
        <f t="shared" si="179"/>
        <v>1</v>
      </c>
      <c r="M630" s="43">
        <f t="shared" si="175"/>
        <v>1</v>
      </c>
      <c r="N630" s="43">
        <f t="shared" si="176"/>
        <v>0</v>
      </c>
      <c r="O630" s="43">
        <f t="shared" si="177"/>
        <v>1</v>
      </c>
      <c r="P630" s="43">
        <f t="shared" si="178"/>
        <v>1</v>
      </c>
      <c r="Q630" s="43" t="s">
        <v>845</v>
      </c>
      <c r="R630" s="43">
        <v>200</v>
      </c>
      <c r="S630" s="43">
        <v>0</v>
      </c>
      <c r="T630" s="43">
        <v>0</v>
      </c>
      <c r="U630" s="83" t="s">
        <v>295</v>
      </c>
      <c r="V630" s="83" t="s">
        <v>491</v>
      </c>
      <c r="W630" s="42" t="s">
        <v>1382</v>
      </c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T630" s="42"/>
    </row>
    <row r="631" s="43" customFormat="1" ht="16.2" hidden="1" spans="1:46">
      <c r="A631" s="43">
        <v>1766</v>
      </c>
      <c r="B631" s="81" t="str">
        <f t="shared" si="161"/>
        <v>track_1766</v>
      </c>
      <c r="C631" s="43">
        <v>2</v>
      </c>
      <c r="D631" s="43">
        <f t="shared" si="168"/>
        <v>0</v>
      </c>
      <c r="E631" s="43">
        <f t="shared" si="169"/>
        <v>1</v>
      </c>
      <c r="F631" s="43">
        <f t="shared" si="170"/>
        <v>2</v>
      </c>
      <c r="G631" s="43">
        <f t="shared" si="171"/>
        <v>1</v>
      </c>
      <c r="H631" s="43">
        <f t="shared" si="172"/>
        <v>15</v>
      </c>
      <c r="I631" s="43">
        <v>5</v>
      </c>
      <c r="J631" s="82">
        <f t="shared" ref="J631:J648" si="195">VLOOKUP(C631,AI:AN,6,0)*$AN$164</f>
        <v>1</v>
      </c>
      <c r="K631" s="82">
        <f t="shared" ref="K631:K648" si="196">VLOOKUP(C631,AI:AO,7,0)*$AO$164</f>
        <v>1</v>
      </c>
      <c r="L631" s="82">
        <f t="shared" ref="L631:L648" si="197">VLOOKUP(C631,AI:AU,8,0)*$AP$164</f>
        <v>0</v>
      </c>
      <c r="M631" s="82">
        <f t="shared" ref="M631:M648" si="198">VLOOKUP(C631,AI:AQ,9,0)*$AQ$164</f>
        <v>0</v>
      </c>
      <c r="N631" s="82">
        <f t="shared" ref="N631:N648" si="199">VLOOKUP(C631,AI:AR,10,0)*$AR$164</f>
        <v>0</v>
      </c>
      <c r="O631" s="82">
        <f t="shared" ref="O631:O648" si="200">VLOOKUP(C631,AI:AS,11,0)*$AS$164</f>
        <v>1</v>
      </c>
      <c r="P631" s="82">
        <f t="shared" ref="P631:P648" si="201">VLOOKUP(C631,AI:AT,11,0)*$AT$164</f>
        <v>0</v>
      </c>
      <c r="Q631" s="43" t="s">
        <v>845</v>
      </c>
      <c r="R631" s="43">
        <v>150</v>
      </c>
      <c r="S631" s="43">
        <v>0</v>
      </c>
      <c r="T631" s="43">
        <v>0</v>
      </c>
      <c r="U631" s="83" t="s">
        <v>295</v>
      </c>
      <c r="V631" s="84" t="s">
        <v>518</v>
      </c>
      <c r="W631" s="42" t="s">
        <v>1379</v>
      </c>
      <c r="X631" s="43" t="s">
        <v>1383</v>
      </c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T631" s="42"/>
    </row>
    <row r="632" s="43" customFormat="1" ht="16.2" hidden="1" spans="1:46">
      <c r="A632" s="43">
        <v>1767</v>
      </c>
      <c r="B632" s="81" t="str">
        <f t="shared" si="161"/>
        <v>track_1767</v>
      </c>
      <c r="C632" s="43">
        <v>2</v>
      </c>
      <c r="D632" s="43">
        <f t="shared" si="168"/>
        <v>0</v>
      </c>
      <c r="E632" s="43">
        <f t="shared" si="169"/>
        <v>3</v>
      </c>
      <c r="F632" s="43">
        <f t="shared" si="170"/>
        <v>4</v>
      </c>
      <c r="G632" s="43">
        <f t="shared" si="171"/>
        <v>1</v>
      </c>
      <c r="H632" s="43">
        <f t="shared" si="172"/>
        <v>16</v>
      </c>
      <c r="I632" s="43">
        <v>5</v>
      </c>
      <c r="J632" s="82">
        <f t="shared" si="195"/>
        <v>1</v>
      </c>
      <c r="K632" s="82">
        <f t="shared" si="196"/>
        <v>1</v>
      </c>
      <c r="L632" s="82">
        <f t="shared" si="197"/>
        <v>0</v>
      </c>
      <c r="M632" s="82">
        <f t="shared" si="198"/>
        <v>0</v>
      </c>
      <c r="N632" s="82">
        <f t="shared" si="199"/>
        <v>0</v>
      </c>
      <c r="O632" s="82">
        <f t="shared" si="200"/>
        <v>1</v>
      </c>
      <c r="P632" s="82">
        <f t="shared" si="201"/>
        <v>0</v>
      </c>
      <c r="Q632" s="43" t="s">
        <v>845</v>
      </c>
      <c r="R632" s="43">
        <v>150</v>
      </c>
      <c r="S632" s="43">
        <v>0</v>
      </c>
      <c r="T632" s="43">
        <v>0</v>
      </c>
      <c r="U632" s="83" t="s">
        <v>295</v>
      </c>
      <c r="V632" s="84" t="s">
        <v>518</v>
      </c>
      <c r="W632" s="42" t="s">
        <v>1380</v>
      </c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T632" s="42"/>
    </row>
    <row r="633" s="43" customFormat="1" ht="16.2" hidden="1" spans="1:46">
      <c r="A633" s="43">
        <v>1768</v>
      </c>
      <c r="B633" s="81" t="str">
        <f t="shared" si="161"/>
        <v>track_1768</v>
      </c>
      <c r="C633" s="43">
        <v>2</v>
      </c>
      <c r="D633" s="43">
        <f t="shared" si="168"/>
        <v>0</v>
      </c>
      <c r="E633" s="43">
        <f t="shared" si="169"/>
        <v>4</v>
      </c>
      <c r="F633" s="43">
        <f t="shared" si="170"/>
        <v>2</v>
      </c>
      <c r="G633" s="43">
        <f t="shared" si="171"/>
        <v>1</v>
      </c>
      <c r="H633" s="43">
        <f t="shared" si="172"/>
        <v>17</v>
      </c>
      <c r="I633" s="43">
        <v>5</v>
      </c>
      <c r="J633" s="82">
        <f t="shared" si="195"/>
        <v>1</v>
      </c>
      <c r="K633" s="82">
        <f t="shared" si="196"/>
        <v>1</v>
      </c>
      <c r="L633" s="82">
        <f t="shared" si="197"/>
        <v>0</v>
      </c>
      <c r="M633" s="82">
        <f t="shared" si="198"/>
        <v>0</v>
      </c>
      <c r="N633" s="82">
        <f t="shared" si="199"/>
        <v>0</v>
      </c>
      <c r="O633" s="82">
        <f t="shared" si="200"/>
        <v>1</v>
      </c>
      <c r="P633" s="82">
        <f t="shared" si="201"/>
        <v>0</v>
      </c>
      <c r="Q633" s="43" t="s">
        <v>845</v>
      </c>
      <c r="R633" s="43">
        <v>150</v>
      </c>
      <c r="S633" s="43">
        <v>0</v>
      </c>
      <c r="T633" s="43">
        <v>0</v>
      </c>
      <c r="U633" s="83" t="s">
        <v>295</v>
      </c>
      <c r="V633" s="84" t="s">
        <v>518</v>
      </c>
      <c r="W633" s="42" t="s">
        <v>1381</v>
      </c>
      <c r="AB633" s="42"/>
      <c r="AC633" s="42"/>
      <c r="AD633" s="42"/>
      <c r="AF633" s="42"/>
      <c r="AG633" s="42"/>
      <c r="AH633" s="42"/>
      <c r="AI633" s="42"/>
      <c r="AJ633" s="42"/>
      <c r="AK633" s="42"/>
      <c r="AL633" s="42"/>
      <c r="AM633" s="42"/>
      <c r="AT633" s="42"/>
    </row>
    <row r="634" s="43" customFormat="1" ht="16.2" hidden="1" spans="1:46">
      <c r="A634" s="43">
        <v>1769</v>
      </c>
      <c r="B634" s="81" t="str">
        <f t="shared" si="161"/>
        <v>track_1769</v>
      </c>
      <c r="C634" s="43">
        <v>3</v>
      </c>
      <c r="D634" s="43">
        <f t="shared" si="168"/>
        <v>0</v>
      </c>
      <c r="E634" s="43">
        <f t="shared" si="169"/>
        <v>4</v>
      </c>
      <c r="F634" s="43">
        <f t="shared" si="170"/>
        <v>2</v>
      </c>
      <c r="G634" s="43">
        <f t="shared" si="171"/>
        <v>1</v>
      </c>
      <c r="H634" s="43">
        <f t="shared" si="172"/>
        <v>18</v>
      </c>
      <c r="I634" s="43">
        <v>5</v>
      </c>
      <c r="J634" s="82">
        <f t="shared" si="195"/>
        <v>1</v>
      </c>
      <c r="K634" s="82">
        <f t="shared" si="196"/>
        <v>1</v>
      </c>
      <c r="L634" s="82">
        <f t="shared" si="197"/>
        <v>0</v>
      </c>
      <c r="M634" s="82">
        <f t="shared" si="198"/>
        <v>0</v>
      </c>
      <c r="N634" s="82">
        <f t="shared" si="199"/>
        <v>0</v>
      </c>
      <c r="O634" s="82">
        <f t="shared" si="200"/>
        <v>1</v>
      </c>
      <c r="P634" s="82">
        <f t="shared" si="201"/>
        <v>0</v>
      </c>
      <c r="Q634" s="43" t="s">
        <v>845</v>
      </c>
      <c r="R634" s="43">
        <v>150</v>
      </c>
      <c r="S634" s="43">
        <v>0</v>
      </c>
      <c r="T634" s="43">
        <v>0</v>
      </c>
      <c r="U634" s="83" t="s">
        <v>295</v>
      </c>
      <c r="V634" s="84" t="s">
        <v>518</v>
      </c>
      <c r="W634" s="42" t="s">
        <v>1382</v>
      </c>
      <c r="AB634" s="42"/>
      <c r="AC634" s="42"/>
      <c r="AD634" s="42"/>
      <c r="AF634" s="42"/>
      <c r="AG634" s="42"/>
      <c r="AH634" s="42"/>
      <c r="AI634" s="42"/>
      <c r="AJ634" s="42"/>
      <c r="AK634" s="42"/>
      <c r="AL634" s="42"/>
      <c r="AM634" s="42"/>
      <c r="AT634" s="42"/>
    </row>
    <row r="635" s="43" customFormat="1" ht="16.2" hidden="1" spans="1:46">
      <c r="A635" s="43">
        <v>1770</v>
      </c>
      <c r="B635" s="81" t="str">
        <f t="shared" si="161"/>
        <v>track_1770</v>
      </c>
      <c r="C635" s="43">
        <v>3</v>
      </c>
      <c r="D635" s="43">
        <f t="shared" si="168"/>
        <v>0</v>
      </c>
      <c r="E635" s="43">
        <f t="shared" si="169"/>
        <v>4</v>
      </c>
      <c r="F635" s="43">
        <f t="shared" si="170"/>
        <v>2</v>
      </c>
      <c r="G635" s="43">
        <f t="shared" si="171"/>
        <v>1</v>
      </c>
      <c r="H635" s="43">
        <f t="shared" si="172"/>
        <v>17</v>
      </c>
      <c r="I635" s="43">
        <v>5</v>
      </c>
      <c r="J635" s="82">
        <f t="shared" si="195"/>
        <v>1</v>
      </c>
      <c r="K635" s="82">
        <f t="shared" si="196"/>
        <v>1</v>
      </c>
      <c r="L635" s="82">
        <f t="shared" si="197"/>
        <v>0</v>
      </c>
      <c r="M635" s="82">
        <f t="shared" si="198"/>
        <v>0</v>
      </c>
      <c r="N635" s="82">
        <f t="shared" si="199"/>
        <v>0</v>
      </c>
      <c r="O635" s="82">
        <f t="shared" si="200"/>
        <v>1</v>
      </c>
      <c r="P635" s="82">
        <f t="shared" si="201"/>
        <v>0</v>
      </c>
      <c r="Q635" s="43" t="s">
        <v>845</v>
      </c>
      <c r="R635" s="43">
        <v>150</v>
      </c>
      <c r="S635" s="43">
        <v>0</v>
      </c>
      <c r="T635" s="43">
        <v>0</v>
      </c>
      <c r="U635" s="83" t="s">
        <v>295</v>
      </c>
      <c r="V635" s="84" t="s">
        <v>518</v>
      </c>
      <c r="W635" s="42" t="s">
        <v>1381</v>
      </c>
      <c r="AT635" s="42"/>
    </row>
    <row r="636" s="43" customFormat="1" ht="16.2" hidden="1" spans="1:46">
      <c r="A636" s="43">
        <v>1771</v>
      </c>
      <c r="B636" s="81" t="str">
        <f t="shared" si="161"/>
        <v>track_1771</v>
      </c>
      <c r="C636" s="43">
        <v>3</v>
      </c>
      <c r="D636" s="43">
        <f t="shared" si="168"/>
        <v>0</v>
      </c>
      <c r="E636" s="43">
        <f t="shared" si="169"/>
        <v>4</v>
      </c>
      <c r="F636" s="43">
        <f t="shared" si="170"/>
        <v>2</v>
      </c>
      <c r="G636" s="43">
        <f t="shared" si="171"/>
        <v>1</v>
      </c>
      <c r="H636" s="43">
        <f t="shared" si="172"/>
        <v>18</v>
      </c>
      <c r="I636" s="43">
        <v>5</v>
      </c>
      <c r="J636" s="82">
        <f t="shared" si="195"/>
        <v>1</v>
      </c>
      <c r="K636" s="82">
        <f t="shared" si="196"/>
        <v>1</v>
      </c>
      <c r="L636" s="82">
        <f t="shared" si="197"/>
        <v>0</v>
      </c>
      <c r="M636" s="82">
        <f t="shared" si="198"/>
        <v>0</v>
      </c>
      <c r="N636" s="82">
        <f t="shared" si="199"/>
        <v>0</v>
      </c>
      <c r="O636" s="82">
        <f t="shared" si="200"/>
        <v>1</v>
      </c>
      <c r="P636" s="82">
        <f t="shared" si="201"/>
        <v>0</v>
      </c>
      <c r="Q636" s="43" t="s">
        <v>845</v>
      </c>
      <c r="R636" s="43">
        <v>150</v>
      </c>
      <c r="S636" s="43">
        <v>0</v>
      </c>
      <c r="T636" s="43">
        <v>0</v>
      </c>
      <c r="U636" s="83" t="s">
        <v>295</v>
      </c>
      <c r="V636" s="84" t="s">
        <v>518</v>
      </c>
      <c r="W636" s="42" t="s">
        <v>1382</v>
      </c>
      <c r="AT636" s="42"/>
    </row>
    <row r="637" s="43" customFormat="1" ht="16.2" hidden="1" spans="1:46">
      <c r="A637" s="43">
        <v>1808</v>
      </c>
      <c r="B637" s="81" t="str">
        <f t="shared" si="161"/>
        <v>track_1808</v>
      </c>
      <c r="C637" s="43">
        <v>4</v>
      </c>
      <c r="D637" s="43">
        <f t="shared" si="168"/>
        <v>0</v>
      </c>
      <c r="E637" s="43">
        <f t="shared" si="169"/>
        <v>4</v>
      </c>
      <c r="F637" s="43">
        <f t="shared" si="170"/>
        <v>2</v>
      </c>
      <c r="G637" s="43">
        <f t="shared" si="171"/>
        <v>1</v>
      </c>
      <c r="H637" s="43">
        <f t="shared" si="172"/>
        <v>18</v>
      </c>
      <c r="I637" s="43">
        <v>5</v>
      </c>
      <c r="J637" s="82">
        <f t="shared" si="195"/>
        <v>0</v>
      </c>
      <c r="K637" s="82">
        <f t="shared" si="196"/>
        <v>0</v>
      </c>
      <c r="L637" s="82">
        <f t="shared" si="197"/>
        <v>0</v>
      </c>
      <c r="M637" s="82">
        <f t="shared" si="198"/>
        <v>0</v>
      </c>
      <c r="N637" s="82">
        <f t="shared" si="199"/>
        <v>0</v>
      </c>
      <c r="O637" s="82">
        <f t="shared" si="200"/>
        <v>1</v>
      </c>
      <c r="P637" s="82">
        <f t="shared" si="201"/>
        <v>0</v>
      </c>
      <c r="Q637" s="43" t="s">
        <v>845</v>
      </c>
      <c r="R637" s="43">
        <v>150</v>
      </c>
      <c r="S637" s="43">
        <v>0</v>
      </c>
      <c r="T637" s="43">
        <v>0</v>
      </c>
      <c r="U637" s="83" t="s">
        <v>295</v>
      </c>
      <c r="V637" s="84" t="s">
        <v>518</v>
      </c>
      <c r="W637" s="42" t="s">
        <v>1382</v>
      </c>
      <c r="AT637" s="42"/>
    </row>
    <row r="638" s="43" customFormat="1" ht="16.2" hidden="1" spans="1:46">
      <c r="A638" s="43">
        <v>1809</v>
      </c>
      <c r="B638" s="81" t="str">
        <f t="shared" si="161"/>
        <v>track_1809</v>
      </c>
      <c r="C638" s="43">
        <v>4</v>
      </c>
      <c r="D638" s="43">
        <f t="shared" si="168"/>
        <v>0</v>
      </c>
      <c r="E638" s="43">
        <f t="shared" si="169"/>
        <v>4</v>
      </c>
      <c r="F638" s="43">
        <f t="shared" si="170"/>
        <v>2</v>
      </c>
      <c r="G638" s="43">
        <f t="shared" si="171"/>
        <v>1</v>
      </c>
      <c r="H638" s="43">
        <f t="shared" si="172"/>
        <v>17</v>
      </c>
      <c r="I638" s="43">
        <v>5</v>
      </c>
      <c r="J638" s="82">
        <f t="shared" si="195"/>
        <v>0</v>
      </c>
      <c r="K638" s="82">
        <f t="shared" si="196"/>
        <v>0</v>
      </c>
      <c r="L638" s="82">
        <f t="shared" si="197"/>
        <v>0</v>
      </c>
      <c r="M638" s="82">
        <f t="shared" si="198"/>
        <v>0</v>
      </c>
      <c r="N638" s="82">
        <f t="shared" si="199"/>
        <v>0</v>
      </c>
      <c r="O638" s="82">
        <f t="shared" si="200"/>
        <v>1</v>
      </c>
      <c r="P638" s="82">
        <f t="shared" si="201"/>
        <v>0</v>
      </c>
      <c r="Q638" s="43" t="s">
        <v>845</v>
      </c>
      <c r="R638" s="43">
        <v>150</v>
      </c>
      <c r="S638" s="43">
        <v>0</v>
      </c>
      <c r="T638" s="43">
        <v>0</v>
      </c>
      <c r="U638" s="83" t="s">
        <v>295</v>
      </c>
      <c r="V638" s="84" t="s">
        <v>518</v>
      </c>
      <c r="W638" s="42" t="s">
        <v>1381</v>
      </c>
      <c r="AT638" s="42"/>
    </row>
    <row r="639" s="43" customFormat="1" ht="16.2" hidden="1" spans="1:46">
      <c r="A639" s="43">
        <v>1810</v>
      </c>
      <c r="B639" s="81" t="str">
        <f t="shared" si="161"/>
        <v>track_1810</v>
      </c>
      <c r="C639" s="43">
        <v>4</v>
      </c>
      <c r="D639" s="43">
        <f t="shared" si="168"/>
        <v>0</v>
      </c>
      <c r="E639" s="43">
        <f t="shared" si="169"/>
        <v>4</v>
      </c>
      <c r="F639" s="43">
        <f t="shared" si="170"/>
        <v>2</v>
      </c>
      <c r="G639" s="43">
        <f t="shared" si="171"/>
        <v>1</v>
      </c>
      <c r="H639" s="43">
        <f t="shared" si="172"/>
        <v>18</v>
      </c>
      <c r="I639" s="43">
        <v>5</v>
      </c>
      <c r="J639" s="82">
        <f t="shared" si="195"/>
        <v>0</v>
      </c>
      <c r="K639" s="82">
        <f t="shared" si="196"/>
        <v>0</v>
      </c>
      <c r="L639" s="82">
        <f t="shared" si="197"/>
        <v>0</v>
      </c>
      <c r="M639" s="82">
        <f t="shared" si="198"/>
        <v>0</v>
      </c>
      <c r="N639" s="82">
        <f t="shared" si="199"/>
        <v>0</v>
      </c>
      <c r="O639" s="82">
        <f t="shared" si="200"/>
        <v>1</v>
      </c>
      <c r="P639" s="82">
        <f t="shared" si="201"/>
        <v>0</v>
      </c>
      <c r="Q639" s="43" t="s">
        <v>845</v>
      </c>
      <c r="R639" s="43">
        <v>150</v>
      </c>
      <c r="S639" s="43">
        <v>0</v>
      </c>
      <c r="T639" s="43">
        <v>0</v>
      </c>
      <c r="U639" s="83" t="s">
        <v>295</v>
      </c>
      <c r="V639" s="84" t="s">
        <v>518</v>
      </c>
      <c r="W639" s="42" t="s">
        <v>1382</v>
      </c>
      <c r="AT639" s="42"/>
    </row>
    <row r="640" s="43" customFormat="1" ht="16.2" hidden="1" spans="1:46">
      <c r="A640" s="43">
        <v>1811</v>
      </c>
      <c r="B640" s="81" t="str">
        <f t="shared" si="161"/>
        <v>track_1811</v>
      </c>
      <c r="C640" s="43">
        <v>6</v>
      </c>
      <c r="D640" s="43">
        <f t="shared" si="168"/>
        <v>0</v>
      </c>
      <c r="E640" s="43">
        <f t="shared" si="169"/>
        <v>1</v>
      </c>
      <c r="F640" s="43">
        <f t="shared" si="170"/>
        <v>2</v>
      </c>
      <c r="G640" s="43">
        <f t="shared" si="171"/>
        <v>1</v>
      </c>
      <c r="H640" s="43">
        <f t="shared" si="172"/>
        <v>15</v>
      </c>
      <c r="I640" s="43">
        <v>5</v>
      </c>
      <c r="J640" s="82">
        <f t="shared" si="195"/>
        <v>0</v>
      </c>
      <c r="K640" s="82">
        <f t="shared" si="196"/>
        <v>0</v>
      </c>
      <c r="L640" s="82">
        <f t="shared" si="197"/>
        <v>0</v>
      </c>
      <c r="M640" s="82">
        <f t="shared" si="198"/>
        <v>0</v>
      </c>
      <c r="N640" s="82">
        <f t="shared" si="199"/>
        <v>0</v>
      </c>
      <c r="O640" s="82">
        <f t="shared" si="200"/>
        <v>1</v>
      </c>
      <c r="P640" s="82">
        <f t="shared" si="201"/>
        <v>0</v>
      </c>
      <c r="Q640" s="43" t="s">
        <v>845</v>
      </c>
      <c r="R640" s="43">
        <v>150</v>
      </c>
      <c r="S640" s="43">
        <v>0</v>
      </c>
      <c r="T640" s="43">
        <v>0</v>
      </c>
      <c r="U640" s="83" t="s">
        <v>295</v>
      </c>
      <c r="V640" s="84" t="s">
        <v>518</v>
      </c>
      <c r="W640" s="42" t="s">
        <v>1379</v>
      </c>
      <c r="AT640" s="42"/>
    </row>
    <row r="641" s="43" customFormat="1" ht="16.2" hidden="1" spans="1:46">
      <c r="A641" s="43">
        <v>1812</v>
      </c>
      <c r="B641" s="81" t="str">
        <f t="shared" si="161"/>
        <v>track_1812</v>
      </c>
      <c r="C641" s="43">
        <v>6</v>
      </c>
      <c r="D641" s="43">
        <f t="shared" si="168"/>
        <v>0</v>
      </c>
      <c r="E641" s="43">
        <f t="shared" si="169"/>
        <v>3</v>
      </c>
      <c r="F641" s="43">
        <f t="shared" si="170"/>
        <v>4</v>
      </c>
      <c r="G641" s="43">
        <f t="shared" si="171"/>
        <v>1</v>
      </c>
      <c r="H641" s="43">
        <f t="shared" si="172"/>
        <v>16</v>
      </c>
      <c r="I641" s="43">
        <v>5</v>
      </c>
      <c r="J641" s="82">
        <f t="shared" si="195"/>
        <v>0</v>
      </c>
      <c r="K641" s="82">
        <f t="shared" si="196"/>
        <v>0</v>
      </c>
      <c r="L641" s="82">
        <f t="shared" si="197"/>
        <v>0</v>
      </c>
      <c r="M641" s="82">
        <f t="shared" si="198"/>
        <v>0</v>
      </c>
      <c r="N641" s="82">
        <f t="shared" si="199"/>
        <v>0</v>
      </c>
      <c r="O641" s="82">
        <f t="shared" si="200"/>
        <v>1</v>
      </c>
      <c r="P641" s="82">
        <f t="shared" si="201"/>
        <v>0</v>
      </c>
      <c r="Q641" s="43" t="s">
        <v>845</v>
      </c>
      <c r="R641" s="43">
        <v>150</v>
      </c>
      <c r="S641" s="43">
        <v>0</v>
      </c>
      <c r="T641" s="43">
        <v>0</v>
      </c>
      <c r="U641" s="83" t="s">
        <v>295</v>
      </c>
      <c r="V641" s="84" t="s">
        <v>518</v>
      </c>
      <c r="W641" s="42" t="s">
        <v>1380</v>
      </c>
      <c r="AT641" s="42"/>
    </row>
    <row r="642" s="43" customFormat="1" ht="16.2" hidden="1" spans="1:46">
      <c r="A642" s="43">
        <v>1813</v>
      </c>
      <c r="B642" s="81" t="str">
        <f t="shared" si="161"/>
        <v>track_1813</v>
      </c>
      <c r="C642" s="43">
        <v>6</v>
      </c>
      <c r="D642" s="43">
        <f t="shared" si="168"/>
        <v>0</v>
      </c>
      <c r="E642" s="43">
        <f t="shared" si="169"/>
        <v>4</v>
      </c>
      <c r="F642" s="43">
        <f t="shared" si="170"/>
        <v>2</v>
      </c>
      <c r="G642" s="43">
        <f t="shared" si="171"/>
        <v>1</v>
      </c>
      <c r="H642" s="43">
        <f t="shared" si="172"/>
        <v>17</v>
      </c>
      <c r="I642" s="43">
        <v>5</v>
      </c>
      <c r="J642" s="82">
        <f t="shared" si="195"/>
        <v>0</v>
      </c>
      <c r="K642" s="82">
        <f t="shared" si="196"/>
        <v>0</v>
      </c>
      <c r="L642" s="82">
        <f t="shared" si="197"/>
        <v>0</v>
      </c>
      <c r="M642" s="82">
        <f t="shared" si="198"/>
        <v>0</v>
      </c>
      <c r="N642" s="82">
        <f t="shared" si="199"/>
        <v>0</v>
      </c>
      <c r="O642" s="82">
        <f t="shared" si="200"/>
        <v>1</v>
      </c>
      <c r="P642" s="82">
        <f t="shared" si="201"/>
        <v>0</v>
      </c>
      <c r="Q642" s="43" t="s">
        <v>845</v>
      </c>
      <c r="R642" s="43">
        <v>150</v>
      </c>
      <c r="S642" s="43">
        <v>0</v>
      </c>
      <c r="T642" s="43">
        <v>0</v>
      </c>
      <c r="U642" s="83" t="s">
        <v>295</v>
      </c>
      <c r="V642" s="84" t="s">
        <v>518</v>
      </c>
      <c r="W642" s="42" t="s">
        <v>1381</v>
      </c>
      <c r="AT642" s="42"/>
    </row>
    <row r="643" s="43" customFormat="1" ht="16.2" hidden="1" spans="1:46">
      <c r="A643" s="43">
        <v>1814</v>
      </c>
      <c r="B643" s="81" t="str">
        <f t="shared" si="161"/>
        <v>track_1814</v>
      </c>
      <c r="C643" s="43">
        <v>7</v>
      </c>
      <c r="D643" s="43">
        <f t="shared" si="168"/>
        <v>0</v>
      </c>
      <c r="E643" s="43">
        <f t="shared" si="169"/>
        <v>4</v>
      </c>
      <c r="F643" s="43">
        <f t="shared" si="170"/>
        <v>2</v>
      </c>
      <c r="G643" s="43">
        <f t="shared" si="171"/>
        <v>1</v>
      </c>
      <c r="H643" s="43">
        <f t="shared" si="172"/>
        <v>18</v>
      </c>
      <c r="I643" s="43">
        <v>5</v>
      </c>
      <c r="J643" s="82">
        <f t="shared" si="195"/>
        <v>1</v>
      </c>
      <c r="K643" s="82">
        <f t="shared" si="196"/>
        <v>1</v>
      </c>
      <c r="L643" s="82">
        <f t="shared" si="197"/>
        <v>0</v>
      </c>
      <c r="M643" s="82">
        <f t="shared" si="198"/>
        <v>0</v>
      </c>
      <c r="N643" s="82">
        <f t="shared" si="199"/>
        <v>0</v>
      </c>
      <c r="O643" s="82">
        <f t="shared" si="200"/>
        <v>1</v>
      </c>
      <c r="P643" s="82">
        <f t="shared" si="201"/>
        <v>0</v>
      </c>
      <c r="Q643" s="43" t="s">
        <v>845</v>
      </c>
      <c r="R643" s="43">
        <v>150</v>
      </c>
      <c r="S643" s="43">
        <v>0</v>
      </c>
      <c r="T643" s="43">
        <v>0</v>
      </c>
      <c r="U643" s="83" t="s">
        <v>295</v>
      </c>
      <c r="V643" s="84" t="s">
        <v>518</v>
      </c>
      <c r="W643" s="42" t="s">
        <v>1382</v>
      </c>
      <c r="AT643" s="42"/>
    </row>
    <row r="644" s="43" customFormat="1" ht="16.2" hidden="1" spans="1:46">
      <c r="A644" s="43">
        <v>1815</v>
      </c>
      <c r="B644" s="81" t="str">
        <f t="shared" si="161"/>
        <v>track_1815</v>
      </c>
      <c r="C644" s="43">
        <v>7</v>
      </c>
      <c r="D644" s="43">
        <f t="shared" si="168"/>
        <v>0</v>
      </c>
      <c r="E644" s="43">
        <f t="shared" si="169"/>
        <v>4</v>
      </c>
      <c r="F644" s="43">
        <f t="shared" si="170"/>
        <v>2</v>
      </c>
      <c r="G644" s="43">
        <f t="shared" si="171"/>
        <v>1</v>
      </c>
      <c r="H644" s="43">
        <f t="shared" si="172"/>
        <v>17</v>
      </c>
      <c r="I644" s="43">
        <v>5</v>
      </c>
      <c r="J644" s="82">
        <f t="shared" si="195"/>
        <v>1</v>
      </c>
      <c r="K644" s="82">
        <f t="shared" si="196"/>
        <v>1</v>
      </c>
      <c r="L644" s="82">
        <f t="shared" si="197"/>
        <v>0</v>
      </c>
      <c r="M644" s="82">
        <f t="shared" si="198"/>
        <v>0</v>
      </c>
      <c r="N644" s="82">
        <f t="shared" si="199"/>
        <v>0</v>
      </c>
      <c r="O644" s="82">
        <f t="shared" si="200"/>
        <v>1</v>
      </c>
      <c r="P644" s="82">
        <f t="shared" si="201"/>
        <v>0</v>
      </c>
      <c r="Q644" s="43" t="s">
        <v>845</v>
      </c>
      <c r="R644" s="43">
        <v>150</v>
      </c>
      <c r="S644" s="43">
        <v>0</v>
      </c>
      <c r="T644" s="43">
        <v>0</v>
      </c>
      <c r="U644" s="83" t="s">
        <v>295</v>
      </c>
      <c r="V644" s="84" t="s">
        <v>518</v>
      </c>
      <c r="W644" s="42" t="s">
        <v>1381</v>
      </c>
      <c r="AT644" s="42"/>
    </row>
    <row r="645" s="43" customFormat="1" ht="16.2" hidden="1" spans="1:46">
      <c r="A645" s="43">
        <v>1816</v>
      </c>
      <c r="B645" s="81" t="str">
        <f t="shared" ref="B645:B669" si="202">"track_"&amp;A645</f>
        <v>track_1816</v>
      </c>
      <c r="C645" s="43">
        <v>7</v>
      </c>
      <c r="D645" s="43">
        <f t="shared" si="168"/>
        <v>0</v>
      </c>
      <c r="E645" s="43">
        <f t="shared" si="169"/>
        <v>4</v>
      </c>
      <c r="F645" s="43">
        <f t="shared" si="170"/>
        <v>2</v>
      </c>
      <c r="G645" s="43">
        <f t="shared" si="171"/>
        <v>1</v>
      </c>
      <c r="H645" s="43">
        <f t="shared" si="172"/>
        <v>18</v>
      </c>
      <c r="I645" s="43">
        <v>5</v>
      </c>
      <c r="J645" s="82">
        <f t="shared" si="195"/>
        <v>1</v>
      </c>
      <c r="K645" s="82">
        <f t="shared" si="196"/>
        <v>1</v>
      </c>
      <c r="L645" s="82">
        <f t="shared" si="197"/>
        <v>0</v>
      </c>
      <c r="M645" s="82">
        <f t="shared" si="198"/>
        <v>0</v>
      </c>
      <c r="N645" s="82">
        <f t="shared" si="199"/>
        <v>0</v>
      </c>
      <c r="O645" s="82">
        <f t="shared" si="200"/>
        <v>1</v>
      </c>
      <c r="P645" s="82">
        <f t="shared" si="201"/>
        <v>0</v>
      </c>
      <c r="Q645" s="43" t="s">
        <v>845</v>
      </c>
      <c r="R645" s="43">
        <v>150</v>
      </c>
      <c r="S645" s="43">
        <v>0</v>
      </c>
      <c r="T645" s="43">
        <v>0</v>
      </c>
      <c r="U645" s="83" t="s">
        <v>295</v>
      </c>
      <c r="V645" s="84" t="s">
        <v>518</v>
      </c>
      <c r="W645" s="42" t="s">
        <v>1382</v>
      </c>
      <c r="AT645" s="42"/>
    </row>
    <row r="646" s="43" customFormat="1" ht="16.2" hidden="1" spans="1:46">
      <c r="A646" s="43">
        <v>1817</v>
      </c>
      <c r="B646" s="81" t="str">
        <f t="shared" si="202"/>
        <v>track_1817</v>
      </c>
      <c r="C646" s="43">
        <v>8</v>
      </c>
      <c r="D646" s="43">
        <f t="shared" si="168"/>
        <v>0</v>
      </c>
      <c r="E646" s="43">
        <f t="shared" si="169"/>
        <v>4</v>
      </c>
      <c r="F646" s="43">
        <f t="shared" si="170"/>
        <v>2</v>
      </c>
      <c r="G646" s="43">
        <f t="shared" si="171"/>
        <v>1</v>
      </c>
      <c r="H646" s="43">
        <f t="shared" si="172"/>
        <v>18</v>
      </c>
      <c r="I646" s="43">
        <v>5</v>
      </c>
      <c r="J646" s="82">
        <f t="shared" si="195"/>
        <v>1</v>
      </c>
      <c r="K646" s="82">
        <f t="shared" si="196"/>
        <v>1</v>
      </c>
      <c r="L646" s="82">
        <f t="shared" si="197"/>
        <v>0</v>
      </c>
      <c r="M646" s="82">
        <f t="shared" si="198"/>
        <v>0</v>
      </c>
      <c r="N646" s="82">
        <f t="shared" si="199"/>
        <v>0</v>
      </c>
      <c r="O646" s="82">
        <f t="shared" si="200"/>
        <v>1</v>
      </c>
      <c r="P646" s="82">
        <f t="shared" si="201"/>
        <v>0</v>
      </c>
      <c r="Q646" s="43" t="s">
        <v>845</v>
      </c>
      <c r="R646" s="43">
        <v>150</v>
      </c>
      <c r="S646" s="43">
        <v>0</v>
      </c>
      <c r="T646" s="43">
        <v>0</v>
      </c>
      <c r="U646" s="83" t="s">
        <v>295</v>
      </c>
      <c r="V646" s="84" t="s">
        <v>518</v>
      </c>
      <c r="W646" s="42" t="s">
        <v>1382</v>
      </c>
      <c r="AT646" s="42"/>
    </row>
    <row r="647" s="43" customFormat="1" ht="16.2" hidden="1" spans="1:46">
      <c r="A647" s="43">
        <v>1818</v>
      </c>
      <c r="B647" s="81" t="str">
        <f t="shared" si="202"/>
        <v>track_1818</v>
      </c>
      <c r="C647" s="43">
        <v>8</v>
      </c>
      <c r="D647" s="43">
        <f t="shared" si="168"/>
        <v>0</v>
      </c>
      <c r="E647" s="43">
        <f t="shared" si="169"/>
        <v>4</v>
      </c>
      <c r="F647" s="43">
        <f t="shared" si="170"/>
        <v>2</v>
      </c>
      <c r="G647" s="43">
        <f t="shared" si="171"/>
        <v>1</v>
      </c>
      <c r="H647" s="43">
        <f t="shared" si="172"/>
        <v>17</v>
      </c>
      <c r="I647" s="43">
        <v>5</v>
      </c>
      <c r="J647" s="82">
        <f t="shared" si="195"/>
        <v>1</v>
      </c>
      <c r="K647" s="82">
        <f t="shared" si="196"/>
        <v>1</v>
      </c>
      <c r="L647" s="82">
        <f t="shared" si="197"/>
        <v>0</v>
      </c>
      <c r="M647" s="82">
        <f t="shared" si="198"/>
        <v>0</v>
      </c>
      <c r="N647" s="82">
        <f t="shared" si="199"/>
        <v>0</v>
      </c>
      <c r="O647" s="82">
        <f t="shared" si="200"/>
        <v>1</v>
      </c>
      <c r="P647" s="82">
        <f t="shared" si="201"/>
        <v>0</v>
      </c>
      <c r="Q647" s="43" t="s">
        <v>845</v>
      </c>
      <c r="R647" s="43">
        <v>150</v>
      </c>
      <c r="S647" s="43">
        <v>0</v>
      </c>
      <c r="T647" s="43">
        <v>0</v>
      </c>
      <c r="U647" s="83" t="s">
        <v>295</v>
      </c>
      <c r="V647" s="84" t="s">
        <v>518</v>
      </c>
      <c r="W647" s="42" t="s">
        <v>1381</v>
      </c>
      <c r="AT647" s="42"/>
    </row>
    <row r="648" s="43" customFormat="1" ht="16.2" hidden="1" spans="1:46">
      <c r="A648" s="43">
        <v>1819</v>
      </c>
      <c r="B648" s="81" t="str">
        <f t="shared" si="202"/>
        <v>track_1819</v>
      </c>
      <c r="C648" s="43">
        <v>8</v>
      </c>
      <c r="D648" s="43">
        <f t="shared" si="168"/>
        <v>0</v>
      </c>
      <c r="E648" s="43">
        <f t="shared" si="169"/>
        <v>4</v>
      </c>
      <c r="F648" s="43">
        <f t="shared" si="170"/>
        <v>2</v>
      </c>
      <c r="G648" s="43">
        <f t="shared" si="171"/>
        <v>1</v>
      </c>
      <c r="H648" s="43">
        <f t="shared" si="172"/>
        <v>18</v>
      </c>
      <c r="I648" s="43">
        <v>5</v>
      </c>
      <c r="J648" s="82">
        <f t="shared" si="195"/>
        <v>1</v>
      </c>
      <c r="K648" s="82">
        <f t="shared" si="196"/>
        <v>1</v>
      </c>
      <c r="L648" s="82">
        <f t="shared" si="197"/>
        <v>0</v>
      </c>
      <c r="M648" s="82">
        <f t="shared" si="198"/>
        <v>0</v>
      </c>
      <c r="N648" s="82">
        <f t="shared" si="199"/>
        <v>0</v>
      </c>
      <c r="O648" s="82">
        <f t="shared" si="200"/>
        <v>1</v>
      </c>
      <c r="P648" s="82">
        <f t="shared" si="201"/>
        <v>0</v>
      </c>
      <c r="Q648" s="43" t="s">
        <v>845</v>
      </c>
      <c r="R648" s="43">
        <v>150</v>
      </c>
      <c r="S648" s="43">
        <v>0</v>
      </c>
      <c r="T648" s="43">
        <v>0</v>
      </c>
      <c r="U648" s="83" t="s">
        <v>295</v>
      </c>
      <c r="V648" s="84" t="s">
        <v>518</v>
      </c>
      <c r="W648" s="42" t="s">
        <v>1382</v>
      </c>
      <c r="AT648" s="42"/>
    </row>
    <row r="649" s="43" customFormat="1" ht="16.2" hidden="1" spans="1:46">
      <c r="A649" s="42">
        <v>1820</v>
      </c>
      <c r="B649" s="54" t="str">
        <f t="shared" si="202"/>
        <v>track_1820</v>
      </c>
      <c r="C649" s="55">
        <v>72</v>
      </c>
      <c r="D649" s="43">
        <f t="shared" si="168"/>
        <v>0</v>
      </c>
      <c r="E649" s="43">
        <f t="shared" si="169"/>
        <v>1</v>
      </c>
      <c r="F649" s="43">
        <f t="shared" si="170"/>
        <v>2</v>
      </c>
      <c r="G649" s="43">
        <f t="shared" si="171"/>
        <v>1</v>
      </c>
      <c r="H649" s="43">
        <f t="shared" si="172"/>
        <v>15</v>
      </c>
      <c r="I649" s="42">
        <v>6</v>
      </c>
      <c r="J649" s="43">
        <f t="shared" ref="J649:J664" si="203">VLOOKUP(C649,AI:AN,6,0)</f>
        <v>1</v>
      </c>
      <c r="K649" s="43">
        <f t="shared" ref="K649:K664" si="204">VLOOKUP(C649,AI:AO,7,0)</f>
        <v>1</v>
      </c>
      <c r="L649" s="43">
        <f t="shared" ref="L649:L659" si="205">VLOOKUP(C649,AI:AU,8,0)</f>
        <v>1</v>
      </c>
      <c r="M649" s="43">
        <f t="shared" ref="M649:M659" si="206">VLOOKUP(C649,AI:AQ,9,0)</f>
        <v>1</v>
      </c>
      <c r="N649" s="43">
        <f t="shared" ref="N649:N669" si="207">VLOOKUP(C649,AI:AR,10,0)</f>
        <v>0</v>
      </c>
      <c r="O649" s="43">
        <f t="shared" ref="O649:O659" si="208">VLOOKUP(C649,AI:AS,11,0)</f>
        <v>1</v>
      </c>
      <c r="P649" s="43">
        <f t="shared" ref="P649:P659" si="209">VLOOKUP(C649,AI:AT,12,0)</f>
        <v>0</v>
      </c>
      <c r="Q649" s="43" t="s">
        <v>845</v>
      </c>
      <c r="R649" s="43">
        <v>150</v>
      </c>
      <c r="S649" s="43">
        <v>0</v>
      </c>
      <c r="T649" s="43">
        <v>0</v>
      </c>
      <c r="U649" s="83" t="s">
        <v>295</v>
      </c>
      <c r="V649" s="83">
        <v>0</v>
      </c>
      <c r="W649" s="42" t="s">
        <v>1384</v>
      </c>
      <c r="Y649" s="42"/>
      <c r="Z649" s="42"/>
      <c r="AA649" s="42"/>
      <c r="AE649" s="42"/>
      <c r="AT649" s="42"/>
    </row>
    <row r="650" s="43" customFormat="1" ht="16.2" hidden="1" spans="1:46">
      <c r="A650" s="42">
        <v>1821</v>
      </c>
      <c r="B650" s="54" t="str">
        <f t="shared" si="202"/>
        <v>track_1821</v>
      </c>
      <c r="C650" s="55">
        <v>72</v>
      </c>
      <c r="D650" s="43">
        <f t="shared" si="168"/>
        <v>0</v>
      </c>
      <c r="E650" s="43">
        <f t="shared" si="169"/>
        <v>2</v>
      </c>
      <c r="F650" s="43">
        <f t="shared" si="170"/>
        <v>3</v>
      </c>
      <c r="G650" s="43">
        <f t="shared" si="171"/>
        <v>1</v>
      </c>
      <c r="H650" s="43">
        <f t="shared" si="172"/>
        <v>16</v>
      </c>
      <c r="I650" s="42">
        <v>6</v>
      </c>
      <c r="J650" s="43">
        <f t="shared" si="203"/>
        <v>1</v>
      </c>
      <c r="K650" s="43">
        <f t="shared" si="204"/>
        <v>1</v>
      </c>
      <c r="L650" s="43">
        <f t="shared" si="205"/>
        <v>1</v>
      </c>
      <c r="M650" s="43">
        <f t="shared" si="206"/>
        <v>1</v>
      </c>
      <c r="N650" s="43">
        <f t="shared" si="207"/>
        <v>0</v>
      </c>
      <c r="O650" s="43">
        <f t="shared" si="208"/>
        <v>1</v>
      </c>
      <c r="P650" s="43">
        <f t="shared" si="209"/>
        <v>0</v>
      </c>
      <c r="Q650" s="43" t="s">
        <v>845</v>
      </c>
      <c r="R650" s="43">
        <v>150</v>
      </c>
      <c r="S650" s="43">
        <v>0</v>
      </c>
      <c r="T650" s="43">
        <v>0</v>
      </c>
      <c r="U650" s="83" t="s">
        <v>295</v>
      </c>
      <c r="V650" s="83">
        <v>0</v>
      </c>
      <c r="W650" s="42" t="s">
        <v>1385</v>
      </c>
      <c r="Y650" s="42"/>
      <c r="Z650" s="42"/>
      <c r="AA650" s="42"/>
      <c r="AE650" s="42"/>
      <c r="AT650" s="42"/>
    </row>
    <row r="651" s="42" customFormat="1" ht="16.2" hidden="1" spans="1:24">
      <c r="A651" s="42">
        <v>1822</v>
      </c>
      <c r="B651" s="54" t="str">
        <f t="shared" si="202"/>
        <v>track_1822</v>
      </c>
      <c r="C651" s="55">
        <v>72</v>
      </c>
      <c r="D651" s="43">
        <f t="shared" si="168"/>
        <v>0</v>
      </c>
      <c r="E651" s="43">
        <f t="shared" si="169"/>
        <v>3</v>
      </c>
      <c r="F651" s="43">
        <f t="shared" si="170"/>
        <v>4</v>
      </c>
      <c r="G651" s="43">
        <f t="shared" si="171"/>
        <v>1</v>
      </c>
      <c r="H651" s="43">
        <f t="shared" si="172"/>
        <v>17</v>
      </c>
      <c r="I651" s="42">
        <v>6</v>
      </c>
      <c r="J651" s="43">
        <f t="shared" si="203"/>
        <v>1</v>
      </c>
      <c r="K651" s="43">
        <f t="shared" si="204"/>
        <v>1</v>
      </c>
      <c r="L651" s="43">
        <f t="shared" si="205"/>
        <v>1</v>
      </c>
      <c r="M651" s="43">
        <f t="shared" si="206"/>
        <v>1</v>
      </c>
      <c r="N651" s="43">
        <f t="shared" si="207"/>
        <v>0</v>
      </c>
      <c r="O651" s="43">
        <f t="shared" si="208"/>
        <v>1</v>
      </c>
      <c r="P651" s="43">
        <f t="shared" si="209"/>
        <v>0</v>
      </c>
      <c r="Q651" s="43" t="s">
        <v>845</v>
      </c>
      <c r="R651" s="43">
        <v>150</v>
      </c>
      <c r="S651" s="43">
        <v>0</v>
      </c>
      <c r="T651" s="43">
        <v>0</v>
      </c>
      <c r="U651" s="83" t="s">
        <v>295</v>
      </c>
      <c r="V651" s="83">
        <v>0</v>
      </c>
      <c r="W651" s="42" t="s">
        <v>1386</v>
      </c>
      <c r="X651" s="43"/>
    </row>
    <row r="652" s="42" customFormat="1" ht="16.2" hidden="1" spans="1:25">
      <c r="A652" s="42">
        <v>1823</v>
      </c>
      <c r="B652" s="54" t="str">
        <f t="shared" si="202"/>
        <v>track_1823</v>
      </c>
      <c r="C652" s="55">
        <v>72</v>
      </c>
      <c r="D652" s="43">
        <f t="shared" si="168"/>
        <v>0</v>
      </c>
      <c r="E652" s="43">
        <f t="shared" si="169"/>
        <v>4</v>
      </c>
      <c r="F652" s="43">
        <f t="shared" si="170"/>
        <v>1</v>
      </c>
      <c r="G652" s="43">
        <f t="shared" si="171"/>
        <v>1</v>
      </c>
      <c r="H652" s="43">
        <f t="shared" si="172"/>
        <v>18</v>
      </c>
      <c r="I652" s="42">
        <v>6</v>
      </c>
      <c r="J652" s="43">
        <f t="shared" si="203"/>
        <v>1</v>
      </c>
      <c r="K652" s="43">
        <f t="shared" si="204"/>
        <v>1</v>
      </c>
      <c r="L652" s="43">
        <f t="shared" si="205"/>
        <v>1</v>
      </c>
      <c r="M652" s="43">
        <f t="shared" si="206"/>
        <v>1</v>
      </c>
      <c r="N652" s="43">
        <f t="shared" si="207"/>
        <v>0</v>
      </c>
      <c r="O652" s="43">
        <f t="shared" si="208"/>
        <v>1</v>
      </c>
      <c r="P652" s="43">
        <f t="shared" si="209"/>
        <v>0</v>
      </c>
      <c r="Q652" s="43" t="s">
        <v>845</v>
      </c>
      <c r="R652" s="43">
        <v>150</v>
      </c>
      <c r="S652" s="43">
        <v>0</v>
      </c>
      <c r="T652" s="43">
        <v>0</v>
      </c>
      <c r="U652" s="83" t="s">
        <v>295</v>
      </c>
      <c r="V652" s="83">
        <v>0</v>
      </c>
      <c r="W652" s="42" t="s">
        <v>1387</v>
      </c>
      <c r="X652" s="43"/>
      <c r="Y652" s="43"/>
    </row>
    <row r="653" s="42" customFormat="1" ht="16.2" hidden="1" spans="1:25">
      <c r="A653" s="42">
        <v>1824</v>
      </c>
      <c r="B653" s="54" t="str">
        <f t="shared" si="202"/>
        <v>track_1824</v>
      </c>
      <c r="C653" s="55">
        <v>72</v>
      </c>
      <c r="D653" s="43">
        <f t="shared" si="168"/>
        <v>0</v>
      </c>
      <c r="E653" s="43">
        <f t="shared" si="169"/>
        <v>4</v>
      </c>
      <c r="F653" s="43">
        <f t="shared" si="170"/>
        <v>2</v>
      </c>
      <c r="G653" s="43">
        <f t="shared" si="171"/>
        <v>1</v>
      </c>
      <c r="H653" s="43">
        <f t="shared" si="172"/>
        <v>19</v>
      </c>
      <c r="I653" s="42">
        <v>6</v>
      </c>
      <c r="J653" s="43">
        <f t="shared" si="203"/>
        <v>1</v>
      </c>
      <c r="K653" s="43">
        <f t="shared" si="204"/>
        <v>1</v>
      </c>
      <c r="L653" s="43">
        <f t="shared" si="205"/>
        <v>1</v>
      </c>
      <c r="M653" s="43">
        <f t="shared" si="206"/>
        <v>1</v>
      </c>
      <c r="N653" s="43">
        <f t="shared" si="207"/>
        <v>0</v>
      </c>
      <c r="O653" s="43">
        <f t="shared" si="208"/>
        <v>1</v>
      </c>
      <c r="P653" s="43">
        <f t="shared" si="209"/>
        <v>0</v>
      </c>
      <c r="Q653" s="43" t="s">
        <v>845</v>
      </c>
      <c r="R653" s="43">
        <v>150</v>
      </c>
      <c r="S653" s="43">
        <v>0</v>
      </c>
      <c r="T653" s="43">
        <v>0</v>
      </c>
      <c r="U653" s="83" t="s">
        <v>295</v>
      </c>
      <c r="V653" s="83">
        <v>0</v>
      </c>
      <c r="W653" s="42" t="s">
        <v>1388</v>
      </c>
      <c r="X653" s="43"/>
      <c r="Y653" s="43"/>
    </row>
    <row r="654" s="42" customFormat="1" ht="16.2" hidden="1" spans="1:25">
      <c r="A654" s="42">
        <v>1825</v>
      </c>
      <c r="B654" s="54" t="str">
        <f t="shared" si="202"/>
        <v>track_1825</v>
      </c>
      <c r="C654" s="55">
        <v>72</v>
      </c>
      <c r="D654" s="43">
        <f t="shared" si="168"/>
        <v>0</v>
      </c>
      <c r="E654" s="43">
        <f t="shared" si="169"/>
        <v>2</v>
      </c>
      <c r="F654" s="43">
        <f t="shared" si="170"/>
        <v>4</v>
      </c>
      <c r="G654" s="43">
        <f t="shared" si="171"/>
        <v>1</v>
      </c>
      <c r="H654" s="43">
        <f t="shared" si="172"/>
        <v>20</v>
      </c>
      <c r="I654" s="42">
        <v>6</v>
      </c>
      <c r="J654" s="43">
        <f t="shared" si="203"/>
        <v>1</v>
      </c>
      <c r="K654" s="43">
        <f t="shared" si="204"/>
        <v>1</v>
      </c>
      <c r="L654" s="43">
        <f t="shared" si="205"/>
        <v>1</v>
      </c>
      <c r="M654" s="43">
        <f t="shared" si="206"/>
        <v>1</v>
      </c>
      <c r="N654" s="43">
        <f t="shared" si="207"/>
        <v>0</v>
      </c>
      <c r="O654" s="43">
        <f t="shared" si="208"/>
        <v>1</v>
      </c>
      <c r="P654" s="43">
        <f t="shared" si="209"/>
        <v>0</v>
      </c>
      <c r="Q654" s="43" t="s">
        <v>845</v>
      </c>
      <c r="R654" s="43">
        <v>150</v>
      </c>
      <c r="S654" s="43">
        <v>0</v>
      </c>
      <c r="T654" s="43">
        <v>0</v>
      </c>
      <c r="U654" s="83" t="s">
        <v>295</v>
      </c>
      <c r="V654" s="83">
        <v>0</v>
      </c>
      <c r="W654" s="42" t="s">
        <v>1389</v>
      </c>
      <c r="X654" s="43"/>
      <c r="Y654" s="43"/>
    </row>
    <row r="655" s="41" customFormat="1" ht="16.2" hidden="1" spans="1:25">
      <c r="A655" s="41">
        <v>1826</v>
      </c>
      <c r="B655" s="85" t="str">
        <f t="shared" si="202"/>
        <v>track_1826</v>
      </c>
      <c r="C655" s="86">
        <v>39</v>
      </c>
      <c r="D655" s="87">
        <f t="shared" si="168"/>
        <v>0</v>
      </c>
      <c r="E655" s="87">
        <f t="shared" si="169"/>
        <v>2</v>
      </c>
      <c r="F655" s="87">
        <f t="shared" si="170"/>
        <v>3</v>
      </c>
      <c r="G655" s="87">
        <f t="shared" si="171"/>
        <v>1</v>
      </c>
      <c r="H655" s="87">
        <f t="shared" si="172"/>
        <v>20</v>
      </c>
      <c r="I655" s="41">
        <v>6</v>
      </c>
      <c r="J655" s="87">
        <f t="shared" si="203"/>
        <v>0</v>
      </c>
      <c r="K655" s="87">
        <f t="shared" si="204"/>
        <v>0</v>
      </c>
      <c r="L655" s="87">
        <f t="shared" si="205"/>
        <v>1</v>
      </c>
      <c r="M655" s="87">
        <f t="shared" si="206"/>
        <v>1</v>
      </c>
      <c r="N655" s="87">
        <f t="shared" si="207"/>
        <v>0</v>
      </c>
      <c r="O655" s="87">
        <f t="shared" si="208"/>
        <v>1</v>
      </c>
      <c r="P655" s="87">
        <f t="shared" si="209"/>
        <v>1</v>
      </c>
      <c r="Q655" s="87" t="s">
        <v>845</v>
      </c>
      <c r="R655" s="87">
        <v>150</v>
      </c>
      <c r="S655" s="87">
        <v>0</v>
      </c>
      <c r="T655" s="87">
        <v>0</v>
      </c>
      <c r="U655" s="89" t="s">
        <v>295</v>
      </c>
      <c r="V655" s="89">
        <v>0</v>
      </c>
      <c r="W655" s="41" t="s">
        <v>1390</v>
      </c>
      <c r="X655" s="87"/>
      <c r="Y655" s="87"/>
    </row>
    <row r="656" s="41" customFormat="1" ht="16.2" hidden="1" spans="1:25">
      <c r="A656" s="41">
        <v>1827</v>
      </c>
      <c r="B656" s="85" t="str">
        <f t="shared" si="202"/>
        <v>track_1827</v>
      </c>
      <c r="C656" s="86">
        <v>39</v>
      </c>
      <c r="D656" s="87">
        <f t="shared" si="168"/>
        <v>0</v>
      </c>
      <c r="E656" s="87">
        <f t="shared" si="169"/>
        <v>3</v>
      </c>
      <c r="F656" s="87">
        <f t="shared" si="170"/>
        <v>4</v>
      </c>
      <c r="G656" s="87">
        <f t="shared" si="171"/>
        <v>1</v>
      </c>
      <c r="H656" s="87">
        <f t="shared" si="172"/>
        <v>20</v>
      </c>
      <c r="I656" s="41">
        <v>6</v>
      </c>
      <c r="J656" s="87">
        <f t="shared" si="203"/>
        <v>0</v>
      </c>
      <c r="K656" s="87">
        <f t="shared" si="204"/>
        <v>0</v>
      </c>
      <c r="L656" s="87">
        <f t="shared" si="205"/>
        <v>1</v>
      </c>
      <c r="M656" s="87">
        <f t="shared" si="206"/>
        <v>1</v>
      </c>
      <c r="N656" s="87">
        <f t="shared" si="207"/>
        <v>0</v>
      </c>
      <c r="O656" s="87">
        <f t="shared" si="208"/>
        <v>1</v>
      </c>
      <c r="P656" s="87">
        <f t="shared" si="209"/>
        <v>1</v>
      </c>
      <c r="Q656" s="87" t="s">
        <v>845</v>
      </c>
      <c r="R656" s="87">
        <v>150</v>
      </c>
      <c r="S656" s="87">
        <v>0</v>
      </c>
      <c r="T656" s="87">
        <v>0</v>
      </c>
      <c r="U656" s="89" t="s">
        <v>295</v>
      </c>
      <c r="V656" s="89">
        <v>0</v>
      </c>
      <c r="W656" s="41" t="s">
        <v>1391</v>
      </c>
      <c r="X656" s="87"/>
      <c r="Y656" s="87"/>
    </row>
    <row r="657" s="41" customFormat="1" ht="16.2" hidden="1" spans="1:25">
      <c r="A657" s="41">
        <v>1828</v>
      </c>
      <c r="B657" s="85" t="str">
        <f t="shared" si="202"/>
        <v>track_1828</v>
      </c>
      <c r="C657" s="86">
        <v>39</v>
      </c>
      <c r="D657" s="87">
        <f t="shared" si="168"/>
        <v>0</v>
      </c>
      <c r="E657" s="87">
        <f t="shared" si="169"/>
        <v>4</v>
      </c>
      <c r="F657" s="87">
        <f t="shared" si="170"/>
        <v>1</v>
      </c>
      <c r="G657" s="87">
        <f t="shared" si="171"/>
        <v>1</v>
      </c>
      <c r="H657" s="87">
        <f t="shared" si="172"/>
        <v>20</v>
      </c>
      <c r="I657" s="41">
        <v>6</v>
      </c>
      <c r="J657" s="87">
        <f t="shared" si="203"/>
        <v>0</v>
      </c>
      <c r="K657" s="87">
        <f t="shared" si="204"/>
        <v>0</v>
      </c>
      <c r="L657" s="87">
        <f t="shared" si="205"/>
        <v>1</v>
      </c>
      <c r="M657" s="87">
        <f t="shared" si="206"/>
        <v>1</v>
      </c>
      <c r="N657" s="87">
        <f t="shared" si="207"/>
        <v>0</v>
      </c>
      <c r="O657" s="87">
        <f t="shared" si="208"/>
        <v>1</v>
      </c>
      <c r="P657" s="87">
        <f t="shared" si="209"/>
        <v>1</v>
      </c>
      <c r="Q657" s="87" t="s">
        <v>845</v>
      </c>
      <c r="R657" s="87">
        <v>150</v>
      </c>
      <c r="S657" s="87">
        <v>0</v>
      </c>
      <c r="T657" s="87">
        <v>0</v>
      </c>
      <c r="U657" s="89" t="s">
        <v>295</v>
      </c>
      <c r="V657" s="89">
        <v>0</v>
      </c>
      <c r="W657" s="41" t="s">
        <v>1392</v>
      </c>
      <c r="X657" s="87"/>
      <c r="Y657" s="87"/>
    </row>
    <row r="658" s="41" customFormat="1" ht="16.2" hidden="1" spans="1:25">
      <c r="A658" s="41">
        <v>1829</v>
      </c>
      <c r="B658" s="85" t="str">
        <f t="shared" si="202"/>
        <v>track_1829</v>
      </c>
      <c r="C658" s="86">
        <v>39</v>
      </c>
      <c r="D658" s="87">
        <f t="shared" si="168"/>
        <v>0</v>
      </c>
      <c r="E658" s="87">
        <f t="shared" si="169"/>
        <v>4</v>
      </c>
      <c r="F658" s="87">
        <f t="shared" si="170"/>
        <v>2</v>
      </c>
      <c r="G658" s="87">
        <f t="shared" si="171"/>
        <v>1</v>
      </c>
      <c r="H658" s="87">
        <f t="shared" si="172"/>
        <v>20</v>
      </c>
      <c r="I658" s="41">
        <v>6</v>
      </c>
      <c r="J658" s="87">
        <f t="shared" si="203"/>
        <v>0</v>
      </c>
      <c r="K658" s="87">
        <f t="shared" si="204"/>
        <v>0</v>
      </c>
      <c r="L658" s="87">
        <f t="shared" si="205"/>
        <v>1</v>
      </c>
      <c r="M658" s="87">
        <f t="shared" si="206"/>
        <v>1</v>
      </c>
      <c r="N658" s="87">
        <f t="shared" si="207"/>
        <v>0</v>
      </c>
      <c r="O658" s="87">
        <f t="shared" si="208"/>
        <v>1</v>
      </c>
      <c r="P658" s="87">
        <f t="shared" si="209"/>
        <v>1</v>
      </c>
      <c r="Q658" s="87" t="s">
        <v>845</v>
      </c>
      <c r="R658" s="87">
        <v>150</v>
      </c>
      <c r="S658" s="87">
        <v>0</v>
      </c>
      <c r="T658" s="87">
        <v>0</v>
      </c>
      <c r="U658" s="89" t="s">
        <v>295</v>
      </c>
      <c r="V658" s="89">
        <v>0</v>
      </c>
      <c r="W658" s="41" t="s">
        <v>1393</v>
      </c>
      <c r="X658" s="87"/>
      <c r="Y658" s="87"/>
    </row>
    <row r="659" s="41" customFormat="1" ht="16.2" hidden="1" spans="1:25">
      <c r="A659" s="41">
        <v>1830</v>
      </c>
      <c r="B659" s="85" t="str">
        <f t="shared" si="202"/>
        <v>track_1830</v>
      </c>
      <c r="C659" s="86">
        <v>39</v>
      </c>
      <c r="D659" s="87">
        <f t="shared" si="168"/>
        <v>0</v>
      </c>
      <c r="E659" s="87">
        <f t="shared" si="169"/>
        <v>2</v>
      </c>
      <c r="F659" s="87">
        <f t="shared" si="170"/>
        <v>4</v>
      </c>
      <c r="G659" s="87">
        <f t="shared" si="171"/>
        <v>1</v>
      </c>
      <c r="H659" s="87">
        <f t="shared" si="172"/>
        <v>20</v>
      </c>
      <c r="I659" s="41">
        <v>6</v>
      </c>
      <c r="J659" s="87">
        <f t="shared" si="203"/>
        <v>0</v>
      </c>
      <c r="K659" s="87">
        <f t="shared" si="204"/>
        <v>0</v>
      </c>
      <c r="L659" s="87">
        <f t="shared" si="205"/>
        <v>1</v>
      </c>
      <c r="M659" s="87">
        <f t="shared" si="206"/>
        <v>1</v>
      </c>
      <c r="N659" s="87">
        <f t="shared" si="207"/>
        <v>0</v>
      </c>
      <c r="O659" s="87">
        <f t="shared" si="208"/>
        <v>1</v>
      </c>
      <c r="P659" s="87">
        <f t="shared" si="209"/>
        <v>1</v>
      </c>
      <c r="Q659" s="87" t="s">
        <v>845</v>
      </c>
      <c r="R659" s="87">
        <v>150</v>
      </c>
      <c r="S659" s="87">
        <v>0</v>
      </c>
      <c r="T659" s="87">
        <v>0</v>
      </c>
      <c r="U659" s="89" t="s">
        <v>295</v>
      </c>
      <c r="V659" s="89">
        <v>0</v>
      </c>
      <c r="W659" s="41" t="s">
        <v>1389</v>
      </c>
      <c r="X659" s="87"/>
      <c r="Y659" s="87"/>
    </row>
    <row r="660" s="42" customFormat="1" hidden="1" spans="1:31">
      <c r="A660" s="88" t="str">
        <f t="shared" ref="A660:A669" si="210">RIGHT(W660,4)</f>
        <v>2001</v>
      </c>
      <c r="B660" s="50" t="str">
        <f t="shared" si="202"/>
        <v>track_2001</v>
      </c>
      <c r="C660" s="46">
        <v>3</v>
      </c>
      <c r="D660" s="46">
        <f t="shared" si="168"/>
        <v>1</v>
      </c>
      <c r="E660" s="46">
        <f t="shared" si="169"/>
        <v>4</v>
      </c>
      <c r="F660" s="46">
        <f t="shared" si="170"/>
        <v>2</v>
      </c>
      <c r="G660" s="46">
        <f t="shared" si="171"/>
        <v>9</v>
      </c>
      <c r="H660" s="46">
        <f t="shared" si="172"/>
        <v>7</v>
      </c>
      <c r="I660" s="46">
        <v>12</v>
      </c>
      <c r="J660" s="42">
        <f t="shared" si="203"/>
        <v>1</v>
      </c>
      <c r="K660" s="42">
        <f t="shared" si="204"/>
        <v>1</v>
      </c>
      <c r="L660" s="42">
        <v>1</v>
      </c>
      <c r="M660" s="42">
        <v>1</v>
      </c>
      <c r="N660" s="42">
        <f t="shared" si="207"/>
        <v>1</v>
      </c>
      <c r="O660" s="42">
        <v>1</v>
      </c>
      <c r="P660" s="42">
        <v>1</v>
      </c>
      <c r="Q660" s="42" t="s">
        <v>1394</v>
      </c>
      <c r="R660" s="42">
        <v>0</v>
      </c>
      <c r="S660" s="46">
        <v>0</v>
      </c>
      <c r="T660" s="46">
        <v>0</v>
      </c>
      <c r="U660" s="68" t="s">
        <v>295</v>
      </c>
      <c r="V660" s="68">
        <v>0</v>
      </c>
      <c r="W660" s="46" t="s">
        <v>1395</v>
      </c>
      <c r="X660" s="46"/>
      <c r="Y660" s="44"/>
      <c r="Z660" s="44"/>
      <c r="AA660" s="44"/>
      <c r="AE660" s="44"/>
    </row>
    <row r="661" s="42" customFormat="1" hidden="1" spans="1:31">
      <c r="A661" s="88" t="str">
        <f t="shared" si="210"/>
        <v>2002</v>
      </c>
      <c r="B661" s="50" t="str">
        <f t="shared" si="202"/>
        <v>track_2002</v>
      </c>
      <c r="C661" s="46">
        <v>8</v>
      </c>
      <c r="D661" s="46">
        <f t="shared" si="168"/>
        <v>1</v>
      </c>
      <c r="E661" s="46">
        <f t="shared" si="169"/>
        <v>1</v>
      </c>
      <c r="F661" s="46">
        <f t="shared" si="170"/>
        <v>4</v>
      </c>
      <c r="G661" s="46">
        <f t="shared" si="171"/>
        <v>9</v>
      </c>
      <c r="H661" s="46">
        <f t="shared" si="172"/>
        <v>8</v>
      </c>
      <c r="I661" s="46">
        <v>12</v>
      </c>
      <c r="J661" s="42">
        <f t="shared" si="203"/>
        <v>1</v>
      </c>
      <c r="K661" s="42">
        <f t="shared" si="204"/>
        <v>1</v>
      </c>
      <c r="L661" s="42">
        <v>1</v>
      </c>
      <c r="M661" s="42">
        <v>1</v>
      </c>
      <c r="N661" s="42">
        <f t="shared" si="207"/>
        <v>1</v>
      </c>
      <c r="O661" s="42">
        <v>1</v>
      </c>
      <c r="P661" s="42">
        <v>1</v>
      </c>
      <c r="Q661" s="42" t="s">
        <v>1394</v>
      </c>
      <c r="R661" s="42">
        <v>0</v>
      </c>
      <c r="S661" s="46">
        <v>0</v>
      </c>
      <c r="T661" s="46">
        <v>0</v>
      </c>
      <c r="U661" s="68" t="s">
        <v>295</v>
      </c>
      <c r="V661" s="68">
        <v>0</v>
      </c>
      <c r="W661" s="46" t="s">
        <v>1396</v>
      </c>
      <c r="X661" s="46"/>
      <c r="Y661" s="44"/>
      <c r="Z661" s="44"/>
      <c r="AA661" s="44"/>
      <c r="AE661" s="44"/>
    </row>
    <row r="662" s="44" customFormat="1" hidden="1" spans="1:46">
      <c r="A662" s="88" t="str">
        <f t="shared" si="210"/>
        <v>2003</v>
      </c>
      <c r="B662" s="50" t="str">
        <f t="shared" si="202"/>
        <v>track_2003</v>
      </c>
      <c r="C662" s="46">
        <v>7</v>
      </c>
      <c r="D662" s="46">
        <f t="shared" si="168"/>
        <v>1</v>
      </c>
      <c r="E662" s="46">
        <f t="shared" si="169"/>
        <v>3</v>
      </c>
      <c r="F662" s="46">
        <f t="shared" si="170"/>
        <v>4</v>
      </c>
      <c r="G662" s="46">
        <f t="shared" si="171"/>
        <v>9</v>
      </c>
      <c r="H662" s="46">
        <f t="shared" si="172"/>
        <v>9</v>
      </c>
      <c r="I662" s="46">
        <v>12</v>
      </c>
      <c r="J662" s="42">
        <f t="shared" si="203"/>
        <v>1</v>
      </c>
      <c r="K662" s="42">
        <f t="shared" si="204"/>
        <v>1</v>
      </c>
      <c r="L662" s="42">
        <v>1</v>
      </c>
      <c r="M662" s="42">
        <v>1</v>
      </c>
      <c r="N662" s="42">
        <f t="shared" si="207"/>
        <v>1</v>
      </c>
      <c r="O662" s="42">
        <v>1</v>
      </c>
      <c r="P662" s="42">
        <v>1</v>
      </c>
      <c r="Q662" s="42" t="s">
        <v>1394</v>
      </c>
      <c r="R662" s="42">
        <v>0</v>
      </c>
      <c r="S662" s="46">
        <v>0</v>
      </c>
      <c r="T662" s="46">
        <v>0</v>
      </c>
      <c r="U662" s="68" t="s">
        <v>295</v>
      </c>
      <c r="V662" s="68">
        <v>0</v>
      </c>
      <c r="W662" s="46" t="s">
        <v>1397</v>
      </c>
      <c r="X662" s="46"/>
      <c r="AT662" s="42"/>
    </row>
    <row r="663" s="44" customFormat="1" hidden="1" spans="1:46">
      <c r="A663" s="88" t="str">
        <f t="shared" si="210"/>
        <v>2004</v>
      </c>
      <c r="B663" s="50" t="str">
        <f t="shared" si="202"/>
        <v>track_2004</v>
      </c>
      <c r="C663" s="46">
        <v>10</v>
      </c>
      <c r="D663" s="46">
        <f t="shared" si="168"/>
        <v>1</v>
      </c>
      <c r="E663" s="46">
        <f t="shared" si="169"/>
        <v>4</v>
      </c>
      <c r="F663" s="46">
        <f t="shared" si="170"/>
        <v>2</v>
      </c>
      <c r="G663" s="46">
        <f t="shared" si="171"/>
        <v>9</v>
      </c>
      <c r="H663" s="46">
        <f t="shared" si="172"/>
        <v>10</v>
      </c>
      <c r="I663" s="46">
        <v>12</v>
      </c>
      <c r="J663" s="42">
        <f t="shared" si="203"/>
        <v>1</v>
      </c>
      <c r="K663" s="42">
        <f t="shared" si="204"/>
        <v>1</v>
      </c>
      <c r="L663" s="42">
        <v>1</v>
      </c>
      <c r="M663" s="42">
        <v>1</v>
      </c>
      <c r="N663" s="42">
        <f t="shared" si="207"/>
        <v>1</v>
      </c>
      <c r="O663" s="42">
        <v>1</v>
      </c>
      <c r="P663" s="42">
        <v>1</v>
      </c>
      <c r="Q663" s="42" t="s">
        <v>1394</v>
      </c>
      <c r="R663" s="42">
        <v>0</v>
      </c>
      <c r="S663" s="46">
        <v>0</v>
      </c>
      <c r="T663" s="46">
        <v>0</v>
      </c>
      <c r="U663" s="68" t="s">
        <v>295</v>
      </c>
      <c r="V663" s="68">
        <v>0</v>
      </c>
      <c r="W663" s="46" t="s">
        <v>1398</v>
      </c>
      <c r="X663" s="46"/>
      <c r="AT663" s="42"/>
    </row>
    <row r="664" s="44" customFormat="1" hidden="1" spans="1:46">
      <c r="A664" s="88" t="str">
        <f t="shared" si="210"/>
        <v>2005</v>
      </c>
      <c r="B664" s="50" t="str">
        <f t="shared" si="202"/>
        <v>track_2005</v>
      </c>
      <c r="C664" s="46">
        <v>13</v>
      </c>
      <c r="D664" s="46">
        <f t="shared" si="168"/>
        <v>1</v>
      </c>
      <c r="E664" s="46">
        <f t="shared" si="169"/>
        <v>2</v>
      </c>
      <c r="F664" s="46">
        <f t="shared" si="170"/>
        <v>4</v>
      </c>
      <c r="G664" s="46">
        <f t="shared" si="171"/>
        <v>9</v>
      </c>
      <c r="H664" s="46">
        <f t="shared" si="172"/>
        <v>11</v>
      </c>
      <c r="I664" s="46">
        <v>12</v>
      </c>
      <c r="J664" s="42">
        <f t="shared" si="203"/>
        <v>1</v>
      </c>
      <c r="K664" s="42">
        <f t="shared" si="204"/>
        <v>1</v>
      </c>
      <c r="L664" s="42">
        <v>1</v>
      </c>
      <c r="M664" s="42">
        <v>1</v>
      </c>
      <c r="N664" s="42">
        <f t="shared" si="207"/>
        <v>1</v>
      </c>
      <c r="O664" s="42">
        <v>1</v>
      </c>
      <c r="P664" s="42">
        <v>1</v>
      </c>
      <c r="Q664" s="42" t="s">
        <v>1394</v>
      </c>
      <c r="R664" s="42">
        <v>0</v>
      </c>
      <c r="S664" s="46">
        <v>0</v>
      </c>
      <c r="T664" s="46">
        <v>0</v>
      </c>
      <c r="U664" s="68" t="s">
        <v>295</v>
      </c>
      <c r="V664" s="68">
        <v>0</v>
      </c>
      <c r="W664" s="46" t="s">
        <v>1399</v>
      </c>
      <c r="X664" s="46"/>
      <c r="AT664" s="42"/>
    </row>
    <row r="665" s="44" customFormat="1" hidden="1" spans="1:46">
      <c r="A665" s="88" t="str">
        <f t="shared" si="210"/>
        <v>2060</v>
      </c>
      <c r="B665" s="50" t="str">
        <f t="shared" si="202"/>
        <v>track_2060</v>
      </c>
      <c r="C665" s="46">
        <f>INT(RIGHT(LEFT(W665,8),2))</f>
        <v>1</v>
      </c>
      <c r="D665" s="46">
        <f t="shared" si="168"/>
        <v>0</v>
      </c>
      <c r="E665" s="46">
        <f t="shared" si="169"/>
        <v>4</v>
      </c>
      <c r="F665" s="46">
        <f t="shared" si="170"/>
        <v>4</v>
      </c>
      <c r="G665" s="46">
        <f t="shared" si="171"/>
        <v>9</v>
      </c>
      <c r="H665" s="46">
        <f t="shared" si="172"/>
        <v>1</v>
      </c>
      <c r="I665" s="46">
        <v>13</v>
      </c>
      <c r="J665" s="51">
        <v>1</v>
      </c>
      <c r="K665" s="51">
        <v>1</v>
      </c>
      <c r="L665" s="51">
        <v>1</v>
      </c>
      <c r="M665" s="51">
        <v>1</v>
      </c>
      <c r="N665" s="42">
        <f t="shared" si="207"/>
        <v>0</v>
      </c>
      <c r="O665" s="51">
        <v>1</v>
      </c>
      <c r="P665" s="51">
        <v>1</v>
      </c>
      <c r="Q665" s="42" t="s">
        <v>1394</v>
      </c>
      <c r="R665" s="42">
        <v>0</v>
      </c>
      <c r="S665" s="46">
        <v>0</v>
      </c>
      <c r="T665" s="46">
        <v>0</v>
      </c>
      <c r="U665" s="68" t="s">
        <v>295</v>
      </c>
      <c r="V665" s="68">
        <v>0</v>
      </c>
      <c r="W665" s="46" t="s">
        <v>1400</v>
      </c>
      <c r="X665" s="45"/>
      <c r="AT665" s="42"/>
    </row>
    <row r="666" s="44" customFormat="1" hidden="1" spans="1:46">
      <c r="A666" s="88" t="str">
        <f t="shared" si="210"/>
        <v>2061</v>
      </c>
      <c r="B666" s="50" t="str">
        <f t="shared" si="202"/>
        <v>track_2061</v>
      </c>
      <c r="C666" s="46">
        <f>INT(RIGHT(LEFT(W666,8),2))</f>
        <v>1</v>
      </c>
      <c r="D666" s="46">
        <f t="shared" si="168"/>
        <v>0</v>
      </c>
      <c r="E666" s="46">
        <f t="shared" si="169"/>
        <v>2</v>
      </c>
      <c r="F666" s="46">
        <f t="shared" si="170"/>
        <v>3</v>
      </c>
      <c r="G666" s="46">
        <f t="shared" si="171"/>
        <v>9</v>
      </c>
      <c r="H666" s="46">
        <f t="shared" si="172"/>
        <v>1</v>
      </c>
      <c r="I666" s="46">
        <v>13</v>
      </c>
      <c r="J666" s="51">
        <v>1</v>
      </c>
      <c r="K666" s="51">
        <v>1</v>
      </c>
      <c r="L666" s="51">
        <v>1</v>
      </c>
      <c r="M666" s="51">
        <v>1</v>
      </c>
      <c r="N666" s="42">
        <f t="shared" si="207"/>
        <v>0</v>
      </c>
      <c r="O666" s="51">
        <v>1</v>
      </c>
      <c r="P666" s="51">
        <v>1</v>
      </c>
      <c r="Q666" s="42" t="s">
        <v>1394</v>
      </c>
      <c r="R666" s="42">
        <v>0</v>
      </c>
      <c r="S666" s="46">
        <v>0</v>
      </c>
      <c r="T666" s="46">
        <v>0</v>
      </c>
      <c r="U666" s="68" t="s">
        <v>295</v>
      </c>
      <c r="V666" s="68">
        <v>0</v>
      </c>
      <c r="W666" s="46" t="s">
        <v>1401</v>
      </c>
      <c r="X666" s="45"/>
      <c r="AT666" s="42"/>
    </row>
    <row r="667" s="44" customFormat="1" hidden="1" spans="1:46">
      <c r="A667" s="88" t="str">
        <f t="shared" si="210"/>
        <v>2062</v>
      </c>
      <c r="B667" s="50" t="str">
        <f t="shared" si="202"/>
        <v>track_2062</v>
      </c>
      <c r="C667" s="46">
        <f>INT(RIGHT(LEFT(W667,8),2))</f>
        <v>1</v>
      </c>
      <c r="D667" s="46">
        <f t="shared" si="168"/>
        <v>1</v>
      </c>
      <c r="E667" s="46">
        <f t="shared" si="169"/>
        <v>3</v>
      </c>
      <c r="F667" s="46">
        <f t="shared" si="170"/>
        <v>4</v>
      </c>
      <c r="G667" s="46">
        <f t="shared" si="171"/>
        <v>9</v>
      </c>
      <c r="H667" s="46">
        <f t="shared" si="172"/>
        <v>1</v>
      </c>
      <c r="I667" s="46">
        <v>13</v>
      </c>
      <c r="J667" s="51">
        <v>1</v>
      </c>
      <c r="K667" s="51">
        <v>1</v>
      </c>
      <c r="L667" s="51">
        <v>1</v>
      </c>
      <c r="M667" s="51">
        <v>1</v>
      </c>
      <c r="N667" s="42">
        <f t="shared" si="207"/>
        <v>0</v>
      </c>
      <c r="O667" s="51">
        <v>1</v>
      </c>
      <c r="P667" s="51">
        <v>1</v>
      </c>
      <c r="Q667" s="42" t="s">
        <v>1394</v>
      </c>
      <c r="R667" s="42">
        <v>0</v>
      </c>
      <c r="S667" s="46">
        <v>0</v>
      </c>
      <c r="T667" s="46">
        <v>0</v>
      </c>
      <c r="U667" s="68" t="s">
        <v>295</v>
      </c>
      <c r="V667" s="68">
        <v>0</v>
      </c>
      <c r="W667" s="46" t="s">
        <v>1402</v>
      </c>
      <c r="X667" s="45"/>
      <c r="AT667" s="42"/>
    </row>
    <row r="668" s="44" customFormat="1" hidden="1" spans="1:46">
      <c r="A668" s="88" t="str">
        <f t="shared" si="210"/>
        <v>2063</v>
      </c>
      <c r="B668" s="50" t="str">
        <f t="shared" si="202"/>
        <v>track_2063</v>
      </c>
      <c r="C668" s="46">
        <f>INT(RIGHT(LEFT(W668,8),2))</f>
        <v>1</v>
      </c>
      <c r="D668" s="46">
        <f t="shared" si="168"/>
        <v>1</v>
      </c>
      <c r="E668" s="46">
        <f t="shared" si="169"/>
        <v>4</v>
      </c>
      <c r="F668" s="46">
        <f t="shared" si="170"/>
        <v>1</v>
      </c>
      <c r="G668" s="46">
        <f t="shared" si="171"/>
        <v>9</v>
      </c>
      <c r="H668" s="46">
        <f t="shared" si="172"/>
        <v>1</v>
      </c>
      <c r="I668" s="46">
        <v>13</v>
      </c>
      <c r="J668" s="51">
        <v>1</v>
      </c>
      <c r="K668" s="51">
        <v>1</v>
      </c>
      <c r="L668" s="51">
        <v>1</v>
      </c>
      <c r="M668" s="51">
        <v>1</v>
      </c>
      <c r="N668" s="42">
        <f t="shared" si="207"/>
        <v>0</v>
      </c>
      <c r="O668" s="51">
        <v>1</v>
      </c>
      <c r="P668" s="51">
        <v>1</v>
      </c>
      <c r="Q668" s="42" t="s">
        <v>1394</v>
      </c>
      <c r="R668" s="42">
        <v>0</v>
      </c>
      <c r="S668" s="46">
        <v>0</v>
      </c>
      <c r="T668" s="46">
        <v>0</v>
      </c>
      <c r="U668" s="68" t="s">
        <v>295</v>
      </c>
      <c r="V668" s="68">
        <v>0</v>
      </c>
      <c r="W668" s="46" t="s">
        <v>1403</v>
      </c>
      <c r="X668" s="45"/>
      <c r="AT668" s="42"/>
    </row>
    <row r="669" s="44" customFormat="1" hidden="1" spans="1:46">
      <c r="A669" s="88" t="str">
        <f t="shared" si="210"/>
        <v>2064</v>
      </c>
      <c r="B669" s="50" t="str">
        <f t="shared" si="202"/>
        <v>track_2064</v>
      </c>
      <c r="C669" s="46">
        <f>INT(RIGHT(LEFT(W669,8),2))</f>
        <v>1</v>
      </c>
      <c r="D669" s="46">
        <f t="shared" si="168"/>
        <v>1</v>
      </c>
      <c r="E669" s="46">
        <f t="shared" si="169"/>
        <v>1</v>
      </c>
      <c r="F669" s="46">
        <f t="shared" si="170"/>
        <v>2</v>
      </c>
      <c r="G669" s="46">
        <f t="shared" si="171"/>
        <v>9</v>
      </c>
      <c r="H669" s="46">
        <f t="shared" si="172"/>
        <v>1</v>
      </c>
      <c r="I669" s="46">
        <v>13</v>
      </c>
      <c r="J669" s="51">
        <v>1</v>
      </c>
      <c r="K669" s="51">
        <v>1</v>
      </c>
      <c r="L669" s="51">
        <v>1</v>
      </c>
      <c r="M669" s="51">
        <v>1</v>
      </c>
      <c r="N669" s="42">
        <f t="shared" si="207"/>
        <v>0</v>
      </c>
      <c r="O669" s="51">
        <v>1</v>
      </c>
      <c r="P669" s="51">
        <v>1</v>
      </c>
      <c r="Q669" s="42" t="s">
        <v>1394</v>
      </c>
      <c r="R669" s="42">
        <v>0</v>
      </c>
      <c r="S669" s="46">
        <v>0</v>
      </c>
      <c r="T669" s="46">
        <v>0</v>
      </c>
      <c r="U669" s="68" t="s">
        <v>295</v>
      </c>
      <c r="V669" s="68">
        <v>0</v>
      </c>
      <c r="W669" s="46" t="s">
        <v>1404</v>
      </c>
      <c r="X669" s="45"/>
      <c r="Y669" s="46"/>
      <c r="AT669" s="42"/>
    </row>
    <row r="670" s="44" customFormat="1" hidden="1" spans="1:46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68"/>
      <c r="V670" s="68"/>
      <c r="W670" s="42"/>
      <c r="X670" s="42"/>
      <c r="Y670" s="42"/>
      <c r="Z670" s="43"/>
      <c r="AA670" s="43"/>
      <c r="AE670" s="43"/>
      <c r="AT670" s="42"/>
    </row>
    <row r="671" s="44" customFormat="1" hidden="1" spans="1:46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68"/>
      <c r="V671" s="68"/>
      <c r="W671" s="42"/>
      <c r="X671" s="42"/>
      <c r="Y671" s="42"/>
      <c r="Z671" s="43"/>
      <c r="AA671" s="43"/>
      <c r="AE671" s="43"/>
      <c r="AT671" s="42"/>
    </row>
    <row r="672" s="43" customFormat="1" spans="1:2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68"/>
      <c r="V672" s="68"/>
      <c r="W672" s="42"/>
      <c r="X672" s="42"/>
      <c r="Y672" s="42"/>
    </row>
    <row r="673" s="43" customFormat="1" spans="1:2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68"/>
      <c r="V673" s="68"/>
      <c r="W673" s="42"/>
      <c r="X673" s="42"/>
      <c r="Y673" s="42"/>
    </row>
    <row r="674" s="43" customFormat="1" spans="1:2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68"/>
      <c r="V674" s="68"/>
      <c r="W674" s="42"/>
      <c r="X674" s="42"/>
      <c r="Y674" s="42"/>
    </row>
    <row r="675" s="43" customFormat="1" spans="1:2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68"/>
      <c r="V675" s="68"/>
      <c r="W675" s="42"/>
      <c r="X675" s="42"/>
      <c r="Y675" s="42"/>
    </row>
    <row r="676" s="43" customFormat="1" spans="1:2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68"/>
      <c r="V676" s="68"/>
      <c r="W676" s="42"/>
      <c r="X676" s="42"/>
      <c r="Y676" s="42"/>
    </row>
    <row r="677" s="43" customFormat="1" spans="1:2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68"/>
      <c r="V677" s="68"/>
      <c r="W677" s="42"/>
      <c r="X677" s="42"/>
      <c r="Y677" s="42"/>
    </row>
    <row r="678" s="43" customFormat="1" spans="1:2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68"/>
      <c r="V678" s="68"/>
      <c r="W678" s="42"/>
      <c r="X678" s="42"/>
      <c r="Y678" s="42"/>
    </row>
    <row r="679" s="43" customFormat="1" spans="1:2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68"/>
      <c r="V679" s="68"/>
      <c r="W679" s="42"/>
      <c r="X679" s="42"/>
      <c r="Y679" s="42"/>
    </row>
    <row r="680" s="43" customFormat="1" spans="1:2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68"/>
      <c r="V680" s="68"/>
      <c r="W680" s="42"/>
      <c r="X680" s="42"/>
      <c r="Y680" s="42"/>
    </row>
    <row r="681" s="43" customFormat="1" spans="1:2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68"/>
      <c r="V681" s="68"/>
      <c r="W681" s="42"/>
      <c r="X681" s="42"/>
      <c r="Y681" s="42"/>
    </row>
    <row r="682" s="43" customFormat="1" spans="1:2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68"/>
      <c r="V682" s="68"/>
      <c r="W682" s="42"/>
      <c r="X682" s="42"/>
      <c r="Y682" s="42"/>
    </row>
    <row r="683" s="43" customFormat="1" spans="1:3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68"/>
      <c r="V683" s="68"/>
      <c r="W683" s="42"/>
      <c r="X683" s="42"/>
      <c r="Y683" s="42"/>
      <c r="Z683" s="42"/>
      <c r="AA683" s="42"/>
      <c r="AE683" s="42"/>
    </row>
    <row r="684" s="43" customFormat="1" spans="1:3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7"/>
      <c r="V684" s="47"/>
      <c r="W684" s="46"/>
      <c r="X684" s="45"/>
      <c r="Y684" s="46"/>
      <c r="Z684" s="46"/>
      <c r="AA684" s="46"/>
      <c r="AE684" s="46"/>
    </row>
    <row r="685" s="42" customFormat="1" spans="1:3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7"/>
      <c r="V685" s="47"/>
      <c r="W685" s="46"/>
      <c r="X685" s="45"/>
      <c r="Y685" s="46"/>
      <c r="Z685" s="46"/>
      <c r="AA685" s="46"/>
      <c r="AE685" s="46"/>
    </row>
    <row r="686" spans="24:24">
      <c r="X686" s="45"/>
    </row>
    <row r="687" spans="24:24">
      <c r="X687" s="45"/>
    </row>
    <row r="688" spans="24:24">
      <c r="X688" s="45"/>
    </row>
    <row r="689" spans="24:24">
      <c r="X689" s="45"/>
    </row>
    <row r="690" spans="24:24">
      <c r="X690" s="45"/>
    </row>
    <row r="691" spans="24:24">
      <c r="X691" s="45"/>
    </row>
    <row r="692" spans="24:24">
      <c r="X692" s="45"/>
    </row>
    <row r="693" spans="24:24">
      <c r="X693" s="45"/>
    </row>
    <row r="694" spans="24:24">
      <c r="X694" s="45"/>
    </row>
    <row r="695" spans="24:24">
      <c r="X695" s="45"/>
    </row>
    <row r="696" spans="24:24">
      <c r="X696" s="45"/>
    </row>
    <row r="697" spans="24:24">
      <c r="X697" s="45"/>
    </row>
    <row r="698" spans="24:24">
      <c r="X698" s="45"/>
    </row>
    <row r="699" spans="24:24">
      <c r="X699" s="45"/>
    </row>
    <row r="700" spans="24:24">
      <c r="X700" s="45"/>
    </row>
    <row r="701" spans="24:24">
      <c r="X701" s="45"/>
    </row>
    <row r="702" spans="24:24">
      <c r="X702" s="45"/>
    </row>
    <row r="703" spans="24:24">
      <c r="X703" s="45"/>
    </row>
    <row r="704" spans="24:24">
      <c r="X704" s="45"/>
    </row>
    <row r="705" spans="24:25">
      <c r="X705" s="45"/>
      <c r="Y705" s="45"/>
    </row>
    <row r="706" spans="24:25">
      <c r="X706" s="45"/>
      <c r="Y706" s="45"/>
    </row>
    <row r="707" spans="24:25">
      <c r="X707" s="45"/>
      <c r="Y707" s="45"/>
    </row>
    <row r="708" spans="24:25">
      <c r="X708" s="45"/>
      <c r="Y708" s="45"/>
    </row>
    <row r="709" spans="24:25">
      <c r="X709" s="45"/>
      <c r="Y709" s="45"/>
    </row>
    <row r="710" spans="24:25">
      <c r="X710" s="45"/>
      <c r="Y710" s="45"/>
    </row>
    <row r="711" spans="24:25">
      <c r="X711" s="45"/>
      <c r="Y711" s="45"/>
    </row>
    <row r="712" spans="24:25">
      <c r="X712" s="45"/>
      <c r="Y712" s="45"/>
    </row>
    <row r="713" spans="25:25">
      <c r="Y713" s="45"/>
    </row>
    <row r="714" spans="25:25">
      <c r="Y714" s="45"/>
    </row>
    <row r="715" spans="25:25">
      <c r="Y715" s="45"/>
    </row>
    <row r="716" spans="25:25">
      <c r="Y716" s="45"/>
    </row>
    <row r="717" spans="25:25">
      <c r="Y717" s="45"/>
    </row>
    <row r="718" spans="25:38">
      <c r="Y718" s="45"/>
      <c r="AI718" s="79"/>
      <c r="AJ718" s="79"/>
      <c r="AK718" s="79"/>
      <c r="AL718" s="79"/>
    </row>
    <row r="719" spans="25:38">
      <c r="Y719" s="45"/>
      <c r="Z719" s="45"/>
      <c r="AA719" s="45"/>
      <c r="AE719" s="45"/>
      <c r="AI719" s="79"/>
      <c r="AJ719" s="79"/>
      <c r="AK719" s="79"/>
      <c r="AL719" s="79"/>
    </row>
    <row r="720" spans="25:38">
      <c r="Y720" s="45"/>
      <c r="Z720" s="45"/>
      <c r="AA720" s="45"/>
      <c r="AE720" s="45"/>
      <c r="AI720" s="79"/>
      <c r="AJ720" s="79"/>
      <c r="AK720" s="79"/>
      <c r="AL720" s="79"/>
    </row>
    <row r="721" s="45" customFormat="1" spans="1:46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7"/>
      <c r="V721" s="47"/>
      <c r="W721" s="46"/>
      <c r="X721" s="46"/>
      <c r="AI721" s="79"/>
      <c r="AJ721" s="79"/>
      <c r="AK721" s="79"/>
      <c r="AL721" s="79"/>
      <c r="AM721" s="46"/>
      <c r="AN721" s="46"/>
      <c r="AO721" s="46"/>
      <c r="AP721" s="46"/>
      <c r="AQ721" s="46"/>
      <c r="AR721" s="46"/>
      <c r="AS721" s="46"/>
      <c r="AT721" s="46"/>
    </row>
    <row r="722" s="45" customFormat="1" spans="1:46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7"/>
      <c r="V722" s="47"/>
      <c r="W722" s="46"/>
      <c r="X722" s="46"/>
      <c r="AI722" s="79"/>
      <c r="AJ722" s="79"/>
      <c r="AK722" s="79"/>
      <c r="AL722" s="79"/>
      <c r="AM722" s="46"/>
      <c r="AN722" s="46"/>
      <c r="AO722" s="46"/>
      <c r="AP722" s="46"/>
      <c r="AQ722" s="46"/>
      <c r="AR722" s="46"/>
      <c r="AS722" s="46"/>
      <c r="AT722" s="46"/>
    </row>
    <row r="723" s="45" customFormat="1" spans="1:38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7"/>
      <c r="V723" s="47"/>
      <c r="W723" s="46"/>
      <c r="X723" s="46"/>
      <c r="AI723" s="90"/>
      <c r="AJ723" s="90"/>
      <c r="AK723" s="90"/>
      <c r="AL723" s="90"/>
    </row>
    <row r="724" s="45" customFormat="1" spans="1:38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7"/>
      <c r="V724" s="47"/>
      <c r="W724" s="46"/>
      <c r="X724" s="46"/>
      <c r="AI724" s="90"/>
      <c r="AJ724" s="90"/>
      <c r="AK724" s="90"/>
      <c r="AL724" s="90"/>
    </row>
    <row r="725" s="45" customFormat="1" spans="1:38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7"/>
      <c r="V725" s="47"/>
      <c r="W725" s="46"/>
      <c r="X725" s="46"/>
      <c r="AI725" s="90"/>
      <c r="AJ725" s="90"/>
      <c r="AK725" s="90"/>
      <c r="AL725" s="90"/>
    </row>
    <row r="726" s="45" customFormat="1" spans="1:38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7"/>
      <c r="V726" s="47"/>
      <c r="W726" s="46"/>
      <c r="X726" s="46"/>
      <c r="AI726" s="90"/>
      <c r="AJ726" s="90"/>
      <c r="AK726" s="90"/>
      <c r="AL726" s="90"/>
    </row>
    <row r="727" s="45" customFormat="1" spans="1:38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7"/>
      <c r="V727" s="47"/>
      <c r="W727" s="46"/>
      <c r="X727" s="46"/>
      <c r="AI727" s="90"/>
      <c r="AJ727" s="90"/>
      <c r="AK727" s="90"/>
      <c r="AL727" s="90"/>
    </row>
    <row r="728" s="45" customFormat="1" spans="1:38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7"/>
      <c r="V728" s="47"/>
      <c r="W728" s="46"/>
      <c r="X728" s="46"/>
      <c r="AI728" s="90"/>
      <c r="AJ728" s="90"/>
      <c r="AK728" s="90"/>
      <c r="AL728" s="90"/>
    </row>
    <row r="729" s="45" customFormat="1" spans="1:38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7"/>
      <c r="V729" s="47"/>
      <c r="W729" s="46"/>
      <c r="X729" s="46"/>
      <c r="AI729" s="90"/>
      <c r="AJ729" s="90"/>
      <c r="AK729" s="90"/>
      <c r="AL729" s="90"/>
    </row>
    <row r="730" s="45" customFormat="1" spans="1:38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7"/>
      <c r="V730" s="47"/>
      <c r="W730" s="46"/>
      <c r="X730" s="46"/>
      <c r="AI730" s="90"/>
      <c r="AJ730" s="90"/>
      <c r="AK730" s="90"/>
      <c r="AL730" s="90"/>
    </row>
    <row r="731" s="45" customFormat="1" spans="1:38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7"/>
      <c r="V731" s="47"/>
      <c r="W731" s="46"/>
      <c r="X731" s="46"/>
      <c r="AI731" s="90"/>
      <c r="AJ731" s="90"/>
      <c r="AK731" s="90"/>
      <c r="AL731" s="90"/>
    </row>
    <row r="732" s="45" customFormat="1" spans="1:38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7"/>
      <c r="V732" s="47"/>
      <c r="W732" s="46"/>
      <c r="X732" s="46"/>
      <c r="AI732" s="90"/>
      <c r="AJ732" s="90"/>
      <c r="AK732" s="90"/>
      <c r="AL732" s="90"/>
    </row>
    <row r="733" s="45" customFormat="1" spans="1:38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7"/>
      <c r="V733" s="47"/>
      <c r="W733" s="46"/>
      <c r="X733" s="46"/>
      <c r="AI733" s="90"/>
      <c r="AJ733" s="90"/>
      <c r="AK733" s="90"/>
      <c r="AL733" s="90"/>
    </row>
    <row r="734" s="45" customFormat="1" spans="1:38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7"/>
      <c r="V734" s="47"/>
      <c r="W734" s="46"/>
      <c r="X734" s="46"/>
      <c r="AI734" s="90"/>
      <c r="AJ734" s="90"/>
      <c r="AK734" s="90"/>
      <c r="AL734" s="90"/>
    </row>
    <row r="735" s="45" customFormat="1" spans="1:38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7"/>
      <c r="V735" s="47"/>
      <c r="W735" s="46"/>
      <c r="X735" s="46"/>
      <c r="AI735" s="90"/>
      <c r="AJ735" s="90"/>
      <c r="AK735" s="90"/>
      <c r="AL735" s="90"/>
    </row>
    <row r="736" s="45" customFormat="1" spans="1:38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7"/>
      <c r="V736" s="47"/>
      <c r="W736" s="46"/>
      <c r="X736" s="46"/>
      <c r="AI736" s="90"/>
      <c r="AJ736" s="90"/>
      <c r="AK736" s="90"/>
      <c r="AL736" s="90"/>
    </row>
    <row r="737" s="45" customFormat="1" spans="1:38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7"/>
      <c r="V737" s="47"/>
      <c r="W737" s="46"/>
      <c r="X737" s="46"/>
      <c r="AI737" s="90"/>
      <c r="AJ737" s="90"/>
      <c r="AK737" s="90"/>
      <c r="AL737" s="90"/>
    </row>
    <row r="738" s="45" customFormat="1" spans="1:38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7"/>
      <c r="V738" s="47"/>
      <c r="W738" s="46"/>
      <c r="X738" s="46"/>
      <c r="AI738" s="90"/>
      <c r="AJ738" s="90"/>
      <c r="AK738" s="90"/>
      <c r="AL738" s="90"/>
    </row>
    <row r="739" s="45" customFormat="1" spans="1:38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7"/>
      <c r="V739" s="47"/>
      <c r="W739" s="46"/>
      <c r="X739" s="46"/>
      <c r="AI739" s="90"/>
      <c r="AJ739" s="90"/>
      <c r="AK739" s="90"/>
      <c r="AL739" s="90"/>
    </row>
    <row r="740" s="45" customFormat="1" spans="1:38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7"/>
      <c r="V740" s="47"/>
      <c r="W740" s="46"/>
      <c r="X740" s="46"/>
      <c r="AI740" s="90"/>
      <c r="AJ740" s="90"/>
      <c r="AK740" s="90"/>
      <c r="AL740" s="90"/>
    </row>
    <row r="741" s="45" customFormat="1" spans="1:38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7"/>
      <c r="V741" s="47"/>
      <c r="W741" s="46"/>
      <c r="X741" s="46"/>
      <c r="AI741" s="90"/>
      <c r="AJ741" s="90"/>
      <c r="AK741" s="90"/>
      <c r="AL741" s="90"/>
    </row>
    <row r="742" s="45" customFormat="1" spans="1:38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7"/>
      <c r="V742" s="47"/>
      <c r="W742" s="46"/>
      <c r="X742" s="46"/>
      <c r="AI742" s="90"/>
      <c r="AJ742" s="90"/>
      <c r="AK742" s="90"/>
      <c r="AL742" s="90"/>
    </row>
    <row r="743" s="45" customFormat="1" spans="1:38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7"/>
      <c r="V743" s="47"/>
      <c r="W743" s="46"/>
      <c r="X743" s="46"/>
      <c r="AI743" s="90"/>
      <c r="AJ743" s="90"/>
      <c r="AK743" s="90"/>
      <c r="AL743" s="90"/>
    </row>
    <row r="744" s="45" customFormat="1" spans="1:38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7"/>
      <c r="V744" s="47"/>
      <c r="W744" s="46"/>
      <c r="X744" s="46"/>
      <c r="AI744" s="90"/>
      <c r="AJ744" s="90"/>
      <c r="AK744" s="90"/>
      <c r="AL744" s="90"/>
    </row>
    <row r="745" s="45" customFormat="1" spans="1:38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7"/>
      <c r="V745" s="47"/>
      <c r="W745" s="46"/>
      <c r="X745" s="46"/>
      <c r="AI745" s="90"/>
      <c r="AJ745" s="90"/>
      <c r="AK745" s="90"/>
      <c r="AL745" s="90"/>
    </row>
    <row r="746" s="45" customFormat="1" spans="1:38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7"/>
      <c r="V746" s="47"/>
      <c r="W746" s="46"/>
      <c r="X746" s="46"/>
      <c r="AI746" s="90"/>
      <c r="AJ746" s="90"/>
      <c r="AK746" s="90"/>
      <c r="AL746" s="90"/>
    </row>
    <row r="747" s="45" customFormat="1" spans="1:38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7"/>
      <c r="V747" s="47"/>
      <c r="W747" s="46"/>
      <c r="X747" s="46"/>
      <c r="AI747" s="90"/>
      <c r="AJ747" s="90"/>
      <c r="AK747" s="90"/>
      <c r="AL747" s="90"/>
    </row>
    <row r="748" s="45" customFormat="1" spans="1:38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7"/>
      <c r="V748" s="47"/>
      <c r="W748" s="46"/>
      <c r="X748" s="46"/>
      <c r="AI748" s="90"/>
      <c r="AJ748" s="90"/>
      <c r="AK748" s="90"/>
      <c r="AL748" s="90"/>
    </row>
    <row r="749" s="45" customFormat="1" spans="1:38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7"/>
      <c r="V749" s="47"/>
      <c r="W749" s="46"/>
      <c r="X749" s="46"/>
      <c r="AI749" s="90"/>
      <c r="AJ749" s="90"/>
      <c r="AK749" s="90"/>
      <c r="AL749" s="90"/>
    </row>
    <row r="750" s="45" customFormat="1" spans="1:38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7"/>
      <c r="V750" s="47"/>
      <c r="W750" s="46"/>
      <c r="X750" s="46"/>
      <c r="AI750" s="90"/>
      <c r="AJ750" s="90"/>
      <c r="AK750" s="90"/>
      <c r="AL750" s="90"/>
    </row>
    <row r="751" s="45" customFormat="1" spans="1:38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7"/>
      <c r="V751" s="47"/>
      <c r="W751" s="46"/>
      <c r="X751" s="46"/>
      <c r="AI751" s="90"/>
      <c r="AJ751" s="90"/>
      <c r="AK751" s="90"/>
      <c r="AL751" s="90"/>
    </row>
    <row r="752" s="45" customFormat="1" spans="1:38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7"/>
      <c r="V752" s="47"/>
      <c r="W752" s="46"/>
      <c r="X752" s="46"/>
      <c r="AI752" s="90"/>
      <c r="AJ752" s="90"/>
      <c r="AK752" s="90"/>
      <c r="AL752" s="90"/>
    </row>
    <row r="753" s="45" customFormat="1" spans="1:38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7"/>
      <c r="V753" s="47"/>
      <c r="W753" s="46"/>
      <c r="X753" s="46"/>
      <c r="Y753" s="46"/>
      <c r="AI753" s="90"/>
      <c r="AJ753" s="90"/>
      <c r="AK753" s="90"/>
      <c r="AL753" s="90"/>
    </row>
    <row r="754" s="45" customFormat="1" spans="1:38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7"/>
      <c r="V754" s="47"/>
      <c r="W754" s="46"/>
      <c r="X754" s="46"/>
      <c r="Y754" s="46"/>
      <c r="AI754" s="90"/>
      <c r="AJ754" s="90"/>
      <c r="AK754" s="90"/>
      <c r="AL754" s="90"/>
    </row>
    <row r="755" s="45" customFormat="1" spans="1:38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7"/>
      <c r="V755" s="47"/>
      <c r="W755" s="46"/>
      <c r="X755" s="46"/>
      <c r="Y755" s="46"/>
      <c r="AI755" s="90"/>
      <c r="AJ755" s="90"/>
      <c r="AK755" s="90"/>
      <c r="AL755" s="90"/>
    </row>
    <row r="756" s="45" customFormat="1" spans="1:38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7"/>
      <c r="V756" s="47"/>
      <c r="W756" s="46"/>
      <c r="X756" s="46"/>
      <c r="Y756" s="46"/>
      <c r="AI756" s="90"/>
      <c r="AJ756" s="90"/>
      <c r="AK756" s="90"/>
      <c r="AL756" s="90"/>
    </row>
    <row r="757" s="45" customFormat="1" spans="1:38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7"/>
      <c r="V757" s="47"/>
      <c r="W757" s="46"/>
      <c r="X757" s="46"/>
      <c r="Y757" s="46"/>
      <c r="AI757" s="90"/>
      <c r="AJ757" s="90"/>
      <c r="AK757" s="90"/>
      <c r="AL757" s="90"/>
    </row>
    <row r="758" s="45" customFormat="1" spans="1:38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7"/>
      <c r="V758" s="47"/>
      <c r="W758" s="46"/>
      <c r="X758" s="46"/>
      <c r="Y758" s="46"/>
      <c r="AI758" s="90"/>
      <c r="AJ758" s="90"/>
      <c r="AK758" s="90"/>
      <c r="AL758" s="90"/>
    </row>
    <row r="759" s="45" customFormat="1" spans="1:38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7"/>
      <c r="V759" s="47"/>
      <c r="W759" s="46"/>
      <c r="X759" s="46"/>
      <c r="Y759" s="46"/>
      <c r="AI759" s="90"/>
      <c r="AJ759" s="90"/>
      <c r="AK759" s="90"/>
      <c r="AL759" s="90"/>
    </row>
    <row r="760" s="45" customFormat="1" spans="1:38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7"/>
      <c r="V760" s="47"/>
      <c r="W760" s="46"/>
      <c r="X760" s="46"/>
      <c r="Y760" s="46"/>
      <c r="AI760" s="90"/>
      <c r="AJ760" s="90"/>
      <c r="AK760" s="90"/>
      <c r="AL760" s="90"/>
    </row>
    <row r="761" s="45" customFormat="1" spans="1:38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7"/>
      <c r="V761" s="47"/>
      <c r="W761" s="46"/>
      <c r="X761" s="46"/>
      <c r="Y761" s="46"/>
      <c r="AI761" s="90"/>
      <c r="AJ761" s="90"/>
      <c r="AK761" s="90"/>
      <c r="AL761" s="90"/>
    </row>
    <row r="762" s="45" customFormat="1" spans="1:38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7"/>
      <c r="V762" s="47"/>
      <c r="W762" s="46"/>
      <c r="X762" s="46"/>
      <c r="Y762" s="46"/>
      <c r="AI762" s="90"/>
      <c r="AJ762" s="90"/>
      <c r="AK762" s="90"/>
      <c r="AL762" s="90"/>
    </row>
    <row r="763" s="45" customFormat="1" spans="1:38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7"/>
      <c r="V763" s="47"/>
      <c r="W763" s="46"/>
      <c r="X763" s="46"/>
      <c r="Y763" s="46"/>
      <c r="AI763" s="90"/>
      <c r="AJ763" s="90"/>
      <c r="AK763" s="90"/>
      <c r="AL763" s="90"/>
    </row>
    <row r="764" s="45" customFormat="1" spans="1:38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7"/>
      <c r="V764" s="47"/>
      <c r="W764" s="46"/>
      <c r="X764" s="46"/>
      <c r="Y764" s="46"/>
      <c r="AI764" s="90"/>
      <c r="AJ764" s="90"/>
      <c r="AK764" s="90"/>
      <c r="AL764" s="90"/>
    </row>
    <row r="765" s="45" customFormat="1" spans="1:38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7"/>
      <c r="V765" s="47"/>
      <c r="W765" s="46"/>
      <c r="X765" s="46"/>
      <c r="Y765" s="46"/>
      <c r="AI765" s="90"/>
      <c r="AJ765" s="90"/>
      <c r="AK765" s="90"/>
      <c r="AL765" s="90"/>
    </row>
    <row r="766" s="45" customFormat="1" spans="1:38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7"/>
      <c r="V766" s="47"/>
      <c r="W766" s="46"/>
      <c r="X766" s="46"/>
      <c r="Y766" s="46"/>
      <c r="AI766" s="90"/>
      <c r="AJ766" s="90"/>
      <c r="AK766" s="90"/>
      <c r="AL766" s="90"/>
    </row>
    <row r="767" s="45" customFormat="1" spans="1:38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7"/>
      <c r="V767" s="47"/>
      <c r="W767" s="46"/>
      <c r="X767" s="46"/>
      <c r="Y767" s="46"/>
      <c r="Z767" s="46"/>
      <c r="AA767" s="46"/>
      <c r="AE767" s="46"/>
      <c r="AI767" s="90"/>
      <c r="AJ767" s="90"/>
      <c r="AK767" s="90"/>
      <c r="AL767" s="90"/>
    </row>
    <row r="768" s="45" customFormat="1" spans="1:38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7"/>
      <c r="V768" s="47"/>
      <c r="W768" s="46"/>
      <c r="X768" s="46"/>
      <c r="Y768" s="46"/>
      <c r="Z768" s="46"/>
      <c r="AA768" s="46"/>
      <c r="AE768" s="46"/>
      <c r="AI768" s="90"/>
      <c r="AJ768" s="90"/>
      <c r="AK768" s="90"/>
      <c r="AL768" s="90"/>
    </row>
  </sheetData>
  <autoFilter ref="A4:AV671">
    <filterColumn colId="2">
      <customFilters>
        <customFilter operator="equal" val="40"/>
      </customFilters>
    </filterColumn>
    <extLst/>
  </autoFilter>
  <mergeCells count="1">
    <mergeCell ref="AV108:AV118"/>
  </mergeCells>
  <conditionalFormatting sqref="C14">
    <cfRule type="containsText" dxfId="0" priority="1577" operator="between" text=" ">
      <formula>NOT(ISERROR(SEARCH(" ",C14)))</formula>
    </cfRule>
  </conditionalFormatting>
  <conditionalFormatting sqref="C15">
    <cfRule type="containsText" dxfId="0" priority="1576" operator="between" text=" ">
      <formula>NOT(ISERROR(SEARCH(" ",C15)))</formula>
    </cfRule>
  </conditionalFormatting>
  <conditionalFormatting sqref="C16:D16">
    <cfRule type="containsText" dxfId="0" priority="1585" operator="between" text=" ">
      <formula>NOT(ISERROR(SEARCH(" ",C16)))</formula>
    </cfRule>
  </conditionalFormatting>
  <conditionalFormatting sqref="V16">
    <cfRule type="containsText" dxfId="0" priority="956" operator="between" text=" ">
      <formula>NOT(ISERROR(SEARCH(" ",V16)))</formula>
    </cfRule>
  </conditionalFormatting>
  <conditionalFormatting sqref="C17:D17">
    <cfRule type="containsText" dxfId="0" priority="1583" operator="between" text=" ">
      <formula>NOT(ISERROR(SEARCH(" ",C17)))</formula>
    </cfRule>
  </conditionalFormatting>
  <conditionalFormatting sqref="V17">
    <cfRule type="containsText" dxfId="0" priority="955" operator="between" text=" ">
      <formula>NOT(ISERROR(SEARCH(" ",V17)))</formula>
    </cfRule>
  </conditionalFormatting>
  <conditionalFormatting sqref="C18:D18">
    <cfRule type="containsText" dxfId="0" priority="1572" operator="between" text=" ">
      <formula>NOT(ISERROR(SEARCH(" ",C18)))</formula>
    </cfRule>
  </conditionalFormatting>
  <conditionalFormatting sqref="V18">
    <cfRule type="containsText" dxfId="0" priority="954" operator="between" text=" ">
      <formula>NOT(ISERROR(SEARCH(" ",V18)))</formula>
    </cfRule>
  </conditionalFormatting>
  <conditionalFormatting sqref="C19:D19">
    <cfRule type="containsText" dxfId="0" priority="1570" operator="between" text=" ">
      <formula>NOT(ISERROR(SEARCH(" ",C19)))</formula>
    </cfRule>
  </conditionalFormatting>
  <conditionalFormatting sqref="V19">
    <cfRule type="containsText" dxfId="0" priority="953" operator="between" text=" ">
      <formula>NOT(ISERROR(SEARCH(" ",V19)))</formula>
    </cfRule>
  </conditionalFormatting>
  <conditionalFormatting sqref="C20:D20">
    <cfRule type="containsText" dxfId="0" priority="1561" operator="between" text=" ">
      <formula>NOT(ISERROR(SEARCH(" ",C20)))</formula>
    </cfRule>
  </conditionalFormatting>
  <conditionalFormatting sqref="E20:F20">
    <cfRule type="containsText" dxfId="0" priority="1560" operator="between" text=" ">
      <formula>NOT(ISERROR(SEARCH(" ",E20)))</formula>
    </cfRule>
  </conditionalFormatting>
  <conditionalFormatting sqref="J20:O20">
    <cfRule type="cellIs" dxfId="2" priority="1557" operator="equal">
      <formula>0</formula>
    </cfRule>
    <cfRule type="containsText" dxfId="0" priority="1558" operator="between" text=" ">
      <formula>NOT(ISERROR(SEARCH(" ",J20)))</formula>
    </cfRule>
  </conditionalFormatting>
  <conditionalFormatting sqref="P20">
    <cfRule type="cellIs" dxfId="2" priority="262" operator="equal">
      <formula>0</formula>
    </cfRule>
    <cfRule type="containsText" dxfId="0" priority="263" operator="between" text=" ">
      <formula>NOT(ISERROR(SEARCH(" ",P20)))</formula>
    </cfRule>
  </conditionalFormatting>
  <conditionalFormatting sqref="Q20">
    <cfRule type="containsText" dxfId="0" priority="1559" operator="between" text=" ">
      <formula>NOT(ISERROR(SEARCH(" ",Q20)))</formula>
    </cfRule>
  </conditionalFormatting>
  <conditionalFormatting sqref="V20">
    <cfRule type="containsText" dxfId="0" priority="952" operator="between" text=" ">
      <formula>NOT(ISERROR(SEARCH(" ",V20)))</formula>
    </cfRule>
  </conditionalFormatting>
  <conditionalFormatting sqref="W20">
    <cfRule type="containsText" dxfId="0" priority="1563" operator="between" text=" ">
      <formula>NOT(ISERROR(SEARCH(" ",W20)))</formula>
    </cfRule>
  </conditionalFormatting>
  <conditionalFormatting sqref="C21:D21">
    <cfRule type="containsText" dxfId="0" priority="1533" operator="between" text=" ">
      <formula>NOT(ISERROR(SEARCH(" ",C21)))</formula>
    </cfRule>
  </conditionalFormatting>
  <conditionalFormatting sqref="E21:F21">
    <cfRule type="containsText" dxfId="0" priority="1532" operator="between" text=" ">
      <formula>NOT(ISERROR(SEARCH(" ",E21)))</formula>
    </cfRule>
  </conditionalFormatting>
  <conditionalFormatting sqref="P21">
    <cfRule type="cellIs" dxfId="2" priority="256" operator="equal">
      <formula>0</formula>
    </cfRule>
    <cfRule type="containsText" dxfId="0" priority="257" operator="between" text=" ">
      <formula>NOT(ISERROR(SEARCH(" ",P21)))</formula>
    </cfRule>
  </conditionalFormatting>
  <conditionalFormatting sqref="Q21">
    <cfRule type="containsText" dxfId="0" priority="1531" operator="between" text=" ">
      <formula>NOT(ISERROR(SEARCH(" ",Q21)))</formula>
    </cfRule>
  </conditionalFormatting>
  <conditionalFormatting sqref="V21">
    <cfRule type="containsText" dxfId="0" priority="949" operator="between" text=" ">
      <formula>NOT(ISERROR(SEARCH(" ",V21)))</formula>
    </cfRule>
  </conditionalFormatting>
  <conditionalFormatting sqref="W21">
    <cfRule type="containsText" dxfId="0" priority="1535" operator="between" text=" ">
      <formula>NOT(ISERROR(SEARCH(" ",W21)))</formula>
    </cfRule>
  </conditionalFormatting>
  <conditionalFormatting sqref="C22:D22">
    <cfRule type="containsText" dxfId="0" priority="1525" operator="between" text=" ">
      <formula>NOT(ISERROR(SEARCH(" ",C22)))</formula>
    </cfRule>
  </conditionalFormatting>
  <conditionalFormatting sqref="E22:F22">
    <cfRule type="containsText" dxfId="0" priority="1524" operator="between" text=" ">
      <formula>NOT(ISERROR(SEARCH(" ",E22)))</formula>
    </cfRule>
  </conditionalFormatting>
  <conditionalFormatting sqref="J22:O22">
    <cfRule type="cellIs" dxfId="2" priority="1521" operator="equal">
      <formula>0</formula>
    </cfRule>
    <cfRule type="containsText" dxfId="0" priority="1522" operator="between" text=" ">
      <formula>NOT(ISERROR(SEARCH(" ",J22)))</formula>
    </cfRule>
  </conditionalFormatting>
  <conditionalFormatting sqref="P22">
    <cfRule type="cellIs" dxfId="2" priority="254" operator="equal">
      <formula>0</formula>
    </cfRule>
    <cfRule type="containsText" dxfId="0" priority="255" operator="between" text=" ">
      <formula>NOT(ISERROR(SEARCH(" ",P22)))</formula>
    </cfRule>
  </conditionalFormatting>
  <conditionalFormatting sqref="Q22">
    <cfRule type="containsText" dxfId="0" priority="1523" operator="between" text=" ">
      <formula>NOT(ISERROR(SEARCH(" ",Q22)))</formula>
    </cfRule>
  </conditionalFormatting>
  <conditionalFormatting sqref="V22">
    <cfRule type="containsText" dxfId="0" priority="948" operator="between" text=" ">
      <formula>NOT(ISERROR(SEARCH(" ",V22)))</formula>
    </cfRule>
  </conditionalFormatting>
  <conditionalFormatting sqref="W22">
    <cfRule type="containsText" dxfId="0" priority="1527" operator="between" text=" ">
      <formula>NOT(ISERROR(SEARCH(" ",W22)))</formula>
    </cfRule>
  </conditionalFormatting>
  <conditionalFormatting sqref="E23:F23">
    <cfRule type="containsText" dxfId="0" priority="1516" operator="between" text=" ">
      <formula>NOT(ISERROR(SEARCH(" ",E23)))</formula>
    </cfRule>
  </conditionalFormatting>
  <conditionalFormatting sqref="Q23">
    <cfRule type="containsText" dxfId="0" priority="1515" operator="between" text=" ">
      <formula>NOT(ISERROR(SEARCH(" ",Q23)))</formula>
    </cfRule>
  </conditionalFormatting>
  <conditionalFormatting sqref="V23">
    <cfRule type="containsText" dxfId="0" priority="947" operator="between" text=" ">
      <formula>NOT(ISERROR(SEARCH(" ",V23)))</formula>
    </cfRule>
  </conditionalFormatting>
  <conditionalFormatting sqref="Q24">
    <cfRule type="containsText" dxfId="0" priority="1510" operator="between" text=" ">
      <formula>NOT(ISERROR(SEARCH(" ",Q24)))</formula>
    </cfRule>
  </conditionalFormatting>
  <conditionalFormatting sqref="R24:U24">
    <cfRule type="containsText" dxfId="0" priority="1511" operator="between" text=" ">
      <formula>NOT(ISERROR(SEARCH(" ",R24)))</formula>
    </cfRule>
  </conditionalFormatting>
  <conditionalFormatting sqref="V24">
    <cfRule type="containsText" dxfId="0" priority="946" operator="between" text=" ">
      <formula>NOT(ISERROR(SEARCH(" ",V24)))</formula>
    </cfRule>
  </conditionalFormatting>
  <conditionalFormatting sqref="Q25">
    <cfRule type="containsText" dxfId="0" priority="1508" operator="between" text=" ">
      <formula>NOT(ISERROR(SEARCH(" ",Q25)))</formula>
    </cfRule>
  </conditionalFormatting>
  <conditionalFormatting sqref="R25:U25">
    <cfRule type="containsText" dxfId="0" priority="1509" operator="between" text=" ">
      <formula>NOT(ISERROR(SEARCH(" ",R25)))</formula>
    </cfRule>
  </conditionalFormatting>
  <conditionalFormatting sqref="V25">
    <cfRule type="containsText" dxfId="0" priority="945" operator="between" text=" ">
      <formula>NOT(ISERROR(SEARCH(" ",V25)))</formula>
    </cfRule>
  </conditionalFormatting>
  <conditionalFormatting sqref="Q26">
    <cfRule type="containsText" dxfId="0" priority="1490" operator="between" text=" ">
      <formula>NOT(ISERROR(SEARCH(" ",Q26)))</formula>
    </cfRule>
  </conditionalFormatting>
  <conditionalFormatting sqref="R26:U26">
    <cfRule type="containsText" dxfId="0" priority="1491" operator="between" text=" ">
      <formula>NOT(ISERROR(SEARCH(" ",R26)))</formula>
    </cfRule>
  </conditionalFormatting>
  <conditionalFormatting sqref="V26">
    <cfRule type="containsText" dxfId="0" priority="944" operator="between" text=" ">
      <formula>NOT(ISERROR(SEARCH(" ",V26)))</formula>
    </cfRule>
  </conditionalFormatting>
  <conditionalFormatting sqref="Q27">
    <cfRule type="containsText" dxfId="0" priority="1488" operator="between" text=" ">
      <formula>NOT(ISERROR(SEARCH(" ",Q27)))</formula>
    </cfRule>
  </conditionalFormatting>
  <conditionalFormatting sqref="R27:U27">
    <cfRule type="containsText" dxfId="0" priority="1489" operator="between" text=" ">
      <formula>NOT(ISERROR(SEARCH(" ",R27)))</formula>
    </cfRule>
  </conditionalFormatting>
  <conditionalFormatting sqref="V27">
    <cfRule type="containsText" dxfId="0" priority="943" operator="between" text=" ">
      <formula>NOT(ISERROR(SEARCH(" ",V27)))</formula>
    </cfRule>
  </conditionalFormatting>
  <conditionalFormatting sqref="C28:D28">
    <cfRule type="containsText" dxfId="0" priority="937" operator="between" text=" ">
      <formula>NOT(ISERROR(SEARCH(" ",C28)))</formula>
    </cfRule>
  </conditionalFormatting>
  <conditionalFormatting sqref="V28">
    <cfRule type="containsText" dxfId="0" priority="932" operator="between" text=" ">
      <formula>NOT(ISERROR(SEARCH(" ",V28)))</formula>
    </cfRule>
  </conditionalFormatting>
  <conditionalFormatting sqref="C29:D29">
    <cfRule type="containsText" dxfId="0" priority="935" operator="between" text=" ">
      <formula>NOT(ISERROR(SEARCH(" ",C29)))</formula>
    </cfRule>
  </conditionalFormatting>
  <conditionalFormatting sqref="V29">
    <cfRule type="containsText" dxfId="0" priority="931" operator="between" text=" ">
      <formula>NOT(ISERROR(SEARCH(" ",V29)))</formula>
    </cfRule>
  </conditionalFormatting>
  <conditionalFormatting sqref="C30:D30">
    <cfRule type="containsText" dxfId="0" priority="728" operator="between" text=" ">
      <formula>NOT(ISERROR(SEARCH(" ",C30)))</formula>
    </cfRule>
  </conditionalFormatting>
  <conditionalFormatting sqref="V30">
    <cfRule type="containsText" dxfId="0" priority="723" operator="between" text=" ">
      <formula>NOT(ISERROR(SEARCH(" ",V30)))</formula>
    </cfRule>
  </conditionalFormatting>
  <conditionalFormatting sqref="C31:D31">
    <cfRule type="containsText" dxfId="0" priority="726" operator="between" text=" ">
      <formula>NOT(ISERROR(SEARCH(" ",C31)))</formula>
    </cfRule>
  </conditionalFormatting>
  <conditionalFormatting sqref="V31">
    <cfRule type="containsText" dxfId="0" priority="722" operator="between" text=" ">
      <formula>NOT(ISERROR(SEARCH(" ",V31)))</formula>
    </cfRule>
  </conditionalFormatting>
  <conditionalFormatting sqref="Q32">
    <cfRule type="containsText" dxfId="0" priority="708" operator="between" text=" ">
      <formula>NOT(ISERROR(SEARCH(" ",Q32)))</formula>
    </cfRule>
  </conditionalFormatting>
  <conditionalFormatting sqref="R32:U32">
    <cfRule type="containsText" dxfId="0" priority="709" operator="between" text=" ">
      <formula>NOT(ISERROR(SEARCH(" ",R32)))</formula>
    </cfRule>
  </conditionalFormatting>
  <conditionalFormatting sqref="V32">
    <cfRule type="containsText" dxfId="0" priority="705" operator="between" text=" ">
      <formula>NOT(ISERROR(SEARCH(" ",V32)))</formula>
    </cfRule>
  </conditionalFormatting>
  <conditionalFormatting sqref="Q33">
    <cfRule type="containsText" dxfId="0" priority="706" operator="between" text=" ">
      <formula>NOT(ISERROR(SEARCH(" ",Q33)))</formula>
    </cfRule>
  </conditionalFormatting>
  <conditionalFormatting sqref="R33:U33">
    <cfRule type="containsText" dxfId="0" priority="707" operator="between" text=" ">
      <formula>NOT(ISERROR(SEARCH(" ",R33)))</formula>
    </cfRule>
  </conditionalFormatting>
  <conditionalFormatting sqref="V33">
    <cfRule type="containsText" dxfId="0" priority="704" operator="between" text=" ">
      <formula>NOT(ISERROR(SEARCH(" ",V33)))</formula>
    </cfRule>
  </conditionalFormatting>
  <conditionalFormatting sqref="Q34">
    <cfRule type="containsText" dxfId="0" priority="692" operator="between" text=" ">
      <formula>NOT(ISERROR(SEARCH(" ",Q34)))</formula>
    </cfRule>
  </conditionalFormatting>
  <conditionalFormatting sqref="R34:U34">
    <cfRule type="containsText" dxfId="0" priority="693" operator="between" text=" ">
      <formula>NOT(ISERROR(SEARCH(" ",R34)))</formula>
    </cfRule>
  </conditionalFormatting>
  <conditionalFormatting sqref="V34">
    <cfRule type="containsText" dxfId="0" priority="689" operator="between" text=" ">
      <formula>NOT(ISERROR(SEARCH(" ",V34)))</formula>
    </cfRule>
  </conditionalFormatting>
  <conditionalFormatting sqref="Q35">
    <cfRule type="containsText" dxfId="0" priority="690" operator="between" text=" ">
      <formula>NOT(ISERROR(SEARCH(" ",Q35)))</formula>
    </cfRule>
  </conditionalFormatting>
  <conditionalFormatting sqref="R35:U35">
    <cfRule type="containsText" dxfId="0" priority="691" operator="between" text=" ">
      <formula>NOT(ISERROR(SEARCH(" ",R35)))</formula>
    </cfRule>
  </conditionalFormatting>
  <conditionalFormatting sqref="V35">
    <cfRule type="containsText" dxfId="0" priority="688" operator="between" text=" ">
      <formula>NOT(ISERROR(SEARCH(" ",V35)))</formula>
    </cfRule>
  </conditionalFormatting>
  <conditionalFormatting sqref="Q36">
    <cfRule type="containsText" dxfId="0" priority="571" operator="between" text=" ">
      <formula>NOT(ISERROR(SEARCH(" ",Q36)))</formula>
    </cfRule>
  </conditionalFormatting>
  <conditionalFormatting sqref="R36:U36">
    <cfRule type="containsText" dxfId="0" priority="572" operator="between" text=" ">
      <formula>NOT(ISERROR(SEARCH(" ",R36)))</formula>
    </cfRule>
  </conditionalFormatting>
  <conditionalFormatting sqref="V36">
    <cfRule type="containsText" dxfId="0" priority="568" operator="between" text=" ">
      <formula>NOT(ISERROR(SEARCH(" ",V36)))</formula>
    </cfRule>
  </conditionalFormatting>
  <conditionalFormatting sqref="Q37">
    <cfRule type="containsText" dxfId="0" priority="569" operator="between" text=" ">
      <formula>NOT(ISERROR(SEARCH(" ",Q37)))</formula>
    </cfRule>
  </conditionalFormatting>
  <conditionalFormatting sqref="R37:U37">
    <cfRule type="containsText" dxfId="0" priority="570" operator="between" text=" ">
      <formula>NOT(ISERROR(SEARCH(" ",R37)))</formula>
    </cfRule>
  </conditionalFormatting>
  <conditionalFormatting sqref="V37">
    <cfRule type="containsText" dxfId="0" priority="567" operator="between" text=" ">
      <formula>NOT(ISERROR(SEARCH(" ",V37)))</formula>
    </cfRule>
  </conditionalFormatting>
  <conditionalFormatting sqref="Q38">
    <cfRule type="containsText" dxfId="0" priority="675" operator="between" text=" ">
      <formula>NOT(ISERROR(SEARCH(" ",Q38)))</formula>
    </cfRule>
  </conditionalFormatting>
  <conditionalFormatting sqref="R38:U38">
    <cfRule type="containsText" dxfId="0" priority="676" operator="between" text=" ">
      <formula>NOT(ISERROR(SEARCH(" ",R38)))</formula>
    </cfRule>
  </conditionalFormatting>
  <conditionalFormatting sqref="V38">
    <cfRule type="containsText" dxfId="0" priority="672" operator="between" text=" ">
      <formula>NOT(ISERROR(SEARCH(" ",V38)))</formula>
    </cfRule>
  </conditionalFormatting>
  <conditionalFormatting sqref="Q39">
    <cfRule type="containsText" dxfId="0" priority="673" operator="between" text=" ">
      <formula>NOT(ISERROR(SEARCH(" ",Q39)))</formula>
    </cfRule>
  </conditionalFormatting>
  <conditionalFormatting sqref="R39:U39">
    <cfRule type="containsText" dxfId="0" priority="674" operator="between" text=" ">
      <formula>NOT(ISERROR(SEARCH(" ",R39)))</formula>
    </cfRule>
  </conditionalFormatting>
  <conditionalFormatting sqref="V39">
    <cfRule type="containsText" dxfId="0" priority="671" operator="between" text=" ">
      <formula>NOT(ISERROR(SEARCH(" ",V39)))</formula>
    </cfRule>
  </conditionalFormatting>
  <conditionalFormatting sqref="C40:D40">
    <cfRule type="containsText" dxfId="0" priority="446" operator="between" text=" ">
      <formula>NOT(ISERROR(SEARCH(" ",C40)))</formula>
    </cfRule>
  </conditionalFormatting>
  <conditionalFormatting sqref="V40">
    <cfRule type="containsText" dxfId="0" priority="441" operator="between" text=" ">
      <formula>NOT(ISERROR(SEARCH(" ",V40)))</formula>
    </cfRule>
  </conditionalFormatting>
  <conditionalFormatting sqref="C41:D41">
    <cfRule type="containsText" dxfId="0" priority="444" operator="between" text=" ">
      <formula>NOT(ISERROR(SEARCH(" ",C41)))</formula>
    </cfRule>
  </conditionalFormatting>
  <conditionalFormatting sqref="V41">
    <cfRule type="containsText" dxfId="0" priority="440" operator="between" text=" ">
      <formula>NOT(ISERROR(SEARCH(" ",V41)))</formula>
    </cfRule>
  </conditionalFormatting>
  <conditionalFormatting sqref="Q42">
    <cfRule type="containsText" dxfId="0" priority="426" operator="between" text=" ">
      <formula>NOT(ISERROR(SEARCH(" ",Q42)))</formula>
    </cfRule>
  </conditionalFormatting>
  <conditionalFormatting sqref="R42:U42">
    <cfRule type="containsText" dxfId="0" priority="427" operator="between" text=" ">
      <formula>NOT(ISERROR(SEARCH(" ",R42)))</formula>
    </cfRule>
  </conditionalFormatting>
  <conditionalFormatting sqref="V42">
    <cfRule type="containsText" dxfId="0" priority="423" operator="between" text=" ">
      <formula>NOT(ISERROR(SEARCH(" ",V42)))</formula>
    </cfRule>
  </conditionalFormatting>
  <conditionalFormatting sqref="Q43">
    <cfRule type="containsText" dxfId="0" priority="424" operator="between" text=" ">
      <formula>NOT(ISERROR(SEARCH(" ",Q43)))</formula>
    </cfRule>
  </conditionalFormatting>
  <conditionalFormatting sqref="R43:U43">
    <cfRule type="containsText" dxfId="0" priority="425" operator="between" text=" ">
      <formula>NOT(ISERROR(SEARCH(" ",R43)))</formula>
    </cfRule>
  </conditionalFormatting>
  <conditionalFormatting sqref="V43">
    <cfRule type="containsText" dxfId="0" priority="422" operator="between" text=" ">
      <formula>NOT(ISERROR(SEARCH(" ",V43)))</formula>
    </cfRule>
  </conditionalFormatting>
  <conditionalFormatting sqref="A44">
    <cfRule type="duplicateValues" dxfId="8" priority="396"/>
  </conditionalFormatting>
  <conditionalFormatting sqref="Q44">
    <cfRule type="containsText" dxfId="0" priority="381" operator="between" text=" ">
      <formula>NOT(ISERROR(SEARCH(" ",Q44)))</formula>
    </cfRule>
  </conditionalFormatting>
  <conditionalFormatting sqref="R44:U44">
    <cfRule type="containsText" dxfId="0" priority="382" operator="between" text=" ">
      <formula>NOT(ISERROR(SEARCH(" ",R44)))</formula>
    </cfRule>
  </conditionalFormatting>
  <conditionalFormatting sqref="V44">
    <cfRule type="containsText" dxfId="0" priority="378" operator="between" text=" ">
      <formula>NOT(ISERROR(SEARCH(" ",V44)))</formula>
    </cfRule>
  </conditionalFormatting>
  <conditionalFormatting sqref="A45">
    <cfRule type="duplicateValues" dxfId="8" priority="395"/>
  </conditionalFormatting>
  <conditionalFormatting sqref="Q45">
    <cfRule type="containsText" dxfId="0" priority="379" operator="between" text=" ">
      <formula>NOT(ISERROR(SEARCH(" ",Q45)))</formula>
    </cfRule>
  </conditionalFormatting>
  <conditionalFormatting sqref="R45:U45">
    <cfRule type="containsText" dxfId="0" priority="380" operator="between" text=" ">
      <formula>NOT(ISERROR(SEARCH(" ",R45)))</formula>
    </cfRule>
  </conditionalFormatting>
  <conditionalFormatting sqref="V45">
    <cfRule type="containsText" dxfId="0" priority="377" operator="between" text=" ">
      <formula>NOT(ISERROR(SEARCH(" ",V45)))</formula>
    </cfRule>
  </conditionalFormatting>
  <conditionalFormatting sqref="A46">
    <cfRule type="duplicateValues" dxfId="8" priority="376"/>
  </conditionalFormatting>
  <conditionalFormatting sqref="Q46">
    <cfRule type="containsText" dxfId="0" priority="361" operator="between" text=" ">
      <formula>NOT(ISERROR(SEARCH(" ",Q46)))</formula>
    </cfRule>
  </conditionalFormatting>
  <conditionalFormatting sqref="R46:U46">
    <cfRule type="containsText" dxfId="0" priority="362" operator="between" text=" ">
      <formula>NOT(ISERROR(SEARCH(" ",R46)))</formula>
    </cfRule>
  </conditionalFormatting>
  <conditionalFormatting sqref="V46">
    <cfRule type="containsText" dxfId="0" priority="358" operator="between" text=" ">
      <formula>NOT(ISERROR(SEARCH(" ",V46)))</formula>
    </cfRule>
  </conditionalFormatting>
  <conditionalFormatting sqref="A47">
    <cfRule type="duplicateValues" dxfId="8" priority="375"/>
  </conditionalFormatting>
  <conditionalFormatting sqref="Q47">
    <cfRule type="containsText" dxfId="0" priority="359" operator="between" text=" ">
      <formula>NOT(ISERROR(SEARCH(" ",Q47)))</formula>
    </cfRule>
  </conditionalFormatting>
  <conditionalFormatting sqref="R47:U47">
    <cfRule type="containsText" dxfId="0" priority="360" operator="between" text=" ">
      <formula>NOT(ISERROR(SEARCH(" ",R47)))</formula>
    </cfRule>
  </conditionalFormatting>
  <conditionalFormatting sqref="V47">
    <cfRule type="containsText" dxfId="0" priority="357" operator="between" text=" ">
      <formula>NOT(ISERROR(SEARCH(" ",V47)))</formula>
    </cfRule>
  </conditionalFormatting>
  <conditionalFormatting sqref="A48">
    <cfRule type="duplicateValues" dxfId="8" priority="356"/>
  </conditionalFormatting>
  <conditionalFormatting sqref="Q48">
    <cfRule type="containsText" dxfId="0" priority="343" operator="between" text=" ">
      <formula>NOT(ISERROR(SEARCH(" ",Q48)))</formula>
    </cfRule>
  </conditionalFormatting>
  <conditionalFormatting sqref="R48:U48">
    <cfRule type="containsText" dxfId="0" priority="344" operator="between" text=" ">
      <formula>NOT(ISERROR(SEARCH(" ",R48)))</formula>
    </cfRule>
  </conditionalFormatting>
  <conditionalFormatting sqref="V48">
    <cfRule type="containsText" dxfId="0" priority="340" operator="between" text=" ">
      <formula>NOT(ISERROR(SEARCH(" ",V48)))</formula>
    </cfRule>
  </conditionalFormatting>
  <conditionalFormatting sqref="A49">
    <cfRule type="duplicateValues" dxfId="8" priority="355"/>
  </conditionalFormatting>
  <conditionalFormatting sqref="Q49">
    <cfRule type="containsText" dxfId="0" priority="341" operator="between" text=" ">
      <formula>NOT(ISERROR(SEARCH(" ",Q49)))</formula>
    </cfRule>
  </conditionalFormatting>
  <conditionalFormatting sqref="R49:U49">
    <cfRule type="containsText" dxfId="0" priority="342" operator="between" text=" ">
      <formula>NOT(ISERROR(SEARCH(" ",R49)))</formula>
    </cfRule>
  </conditionalFormatting>
  <conditionalFormatting sqref="V49">
    <cfRule type="containsText" dxfId="0" priority="339" operator="between" text=" ">
      <formula>NOT(ISERROR(SEARCH(" ",V49)))</formula>
    </cfRule>
  </conditionalFormatting>
  <conditionalFormatting sqref="A50">
    <cfRule type="duplicateValues" dxfId="8" priority="338"/>
  </conditionalFormatting>
  <conditionalFormatting sqref="Q50">
    <cfRule type="containsText" dxfId="0" priority="325" operator="between" text=" ">
      <formula>NOT(ISERROR(SEARCH(" ",Q50)))</formula>
    </cfRule>
  </conditionalFormatting>
  <conditionalFormatting sqref="R50:U50">
    <cfRule type="containsText" dxfId="0" priority="326" operator="between" text=" ">
      <formula>NOT(ISERROR(SEARCH(" ",R50)))</formula>
    </cfRule>
  </conditionalFormatting>
  <conditionalFormatting sqref="V50">
    <cfRule type="containsText" dxfId="0" priority="322" operator="between" text=" ">
      <formula>NOT(ISERROR(SEARCH(" ",V50)))</formula>
    </cfRule>
  </conditionalFormatting>
  <conditionalFormatting sqref="A51">
    <cfRule type="duplicateValues" dxfId="8" priority="337"/>
  </conditionalFormatting>
  <conditionalFormatting sqref="Q51">
    <cfRule type="containsText" dxfId="0" priority="323" operator="between" text=" ">
      <formula>NOT(ISERROR(SEARCH(" ",Q51)))</formula>
    </cfRule>
  </conditionalFormatting>
  <conditionalFormatting sqref="R51:U51">
    <cfRule type="containsText" dxfId="0" priority="324" operator="between" text=" ">
      <formula>NOT(ISERROR(SEARCH(" ",R51)))</formula>
    </cfRule>
  </conditionalFormatting>
  <conditionalFormatting sqref="V51">
    <cfRule type="containsText" dxfId="0" priority="321" operator="between" text=" ">
      <formula>NOT(ISERROR(SEARCH(" ",V51)))</formula>
    </cfRule>
  </conditionalFormatting>
  <conditionalFormatting sqref="A52">
    <cfRule type="duplicateValues" dxfId="8" priority="320"/>
  </conditionalFormatting>
  <conditionalFormatting sqref="Q52">
    <cfRule type="containsText" dxfId="0" priority="307" operator="between" text=" ">
      <formula>NOT(ISERROR(SEARCH(" ",Q52)))</formula>
    </cfRule>
  </conditionalFormatting>
  <conditionalFormatting sqref="R52:U52">
    <cfRule type="containsText" dxfId="0" priority="308" operator="between" text=" ">
      <formula>NOT(ISERROR(SEARCH(" ",R52)))</formula>
    </cfRule>
  </conditionalFormatting>
  <conditionalFormatting sqref="V52">
    <cfRule type="containsText" dxfId="0" priority="304" operator="between" text=" ">
      <formula>NOT(ISERROR(SEARCH(" ",V52)))</formula>
    </cfRule>
  </conditionalFormatting>
  <conditionalFormatting sqref="A53">
    <cfRule type="duplicateValues" dxfId="8" priority="319"/>
  </conditionalFormatting>
  <conditionalFormatting sqref="Q53">
    <cfRule type="containsText" dxfId="0" priority="305" operator="between" text=" ">
      <formula>NOT(ISERROR(SEARCH(" ",Q53)))</formula>
    </cfRule>
  </conditionalFormatting>
  <conditionalFormatting sqref="R53:U53">
    <cfRule type="containsText" dxfId="0" priority="306" operator="between" text=" ">
      <formula>NOT(ISERROR(SEARCH(" ",R53)))</formula>
    </cfRule>
  </conditionalFormatting>
  <conditionalFormatting sqref="V53">
    <cfRule type="containsText" dxfId="0" priority="303" operator="between" text=" ">
      <formula>NOT(ISERROR(SEARCH(" ",V53)))</formula>
    </cfRule>
  </conditionalFormatting>
  <conditionalFormatting sqref="A54">
    <cfRule type="duplicateValues" dxfId="8" priority="302"/>
  </conditionalFormatting>
  <conditionalFormatting sqref="Q54">
    <cfRule type="containsText" dxfId="0" priority="289" operator="between" text=" ">
      <formula>NOT(ISERROR(SEARCH(" ",Q54)))</formula>
    </cfRule>
  </conditionalFormatting>
  <conditionalFormatting sqref="R54:U54">
    <cfRule type="containsText" dxfId="0" priority="290" operator="between" text=" ">
      <formula>NOT(ISERROR(SEARCH(" ",R54)))</formula>
    </cfRule>
  </conditionalFormatting>
  <conditionalFormatting sqref="V54">
    <cfRule type="containsText" dxfId="0" priority="286" operator="between" text=" ">
      <formula>NOT(ISERROR(SEARCH(" ",V54)))</formula>
    </cfRule>
  </conditionalFormatting>
  <conditionalFormatting sqref="A55">
    <cfRule type="duplicateValues" dxfId="8" priority="301"/>
  </conditionalFormatting>
  <conditionalFormatting sqref="Q55">
    <cfRule type="containsText" dxfId="0" priority="287" operator="between" text=" ">
      <formula>NOT(ISERROR(SEARCH(" ",Q55)))</formula>
    </cfRule>
  </conditionalFormatting>
  <conditionalFormatting sqref="R55:U55">
    <cfRule type="containsText" dxfId="0" priority="288" operator="between" text=" ">
      <formula>NOT(ISERROR(SEARCH(" ",R55)))</formula>
    </cfRule>
  </conditionalFormatting>
  <conditionalFormatting sqref="V55">
    <cfRule type="containsText" dxfId="0" priority="285" operator="between" text=" ">
      <formula>NOT(ISERROR(SEARCH(" ",V55)))</formula>
    </cfRule>
  </conditionalFormatting>
  <conditionalFormatting sqref="B66">
    <cfRule type="containsText" dxfId="0" priority="761" operator="between" text=" ">
      <formula>NOT(ISERROR(SEARCH(" ",B66)))</formula>
    </cfRule>
  </conditionalFormatting>
  <conditionalFormatting sqref="C66">
    <cfRule type="colorScale" priority="763">
      <colorScale>
        <cfvo type="min"/>
        <cfvo type="max"/>
        <color rgb="FFF8696B"/>
        <color rgb="FFFCFCFF"/>
      </colorScale>
    </cfRule>
    <cfRule type="colorScale" priority="76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66:F66">
    <cfRule type="containsText" dxfId="0" priority="756" operator="between" text=" ">
      <formula>NOT(ISERROR(SEARCH(" ",E66)))</formula>
    </cfRule>
  </conditionalFormatting>
  <conditionalFormatting sqref="I66">
    <cfRule type="containsText" dxfId="0" priority="758" operator="between" text=" ">
      <formula>NOT(ISERROR(SEARCH(" ",I66)))</formula>
    </cfRule>
  </conditionalFormatting>
  <conditionalFormatting sqref="V66">
    <cfRule type="containsText" dxfId="0" priority="757" operator="between" text=" ">
      <formula>NOT(ISERROR(SEARCH(" ",V66)))</formula>
    </cfRule>
  </conditionalFormatting>
  <conditionalFormatting sqref="X66">
    <cfRule type="containsText" dxfId="0" priority="762" operator="between" text=" ">
      <formula>NOT(ISERROR(SEARCH(" ",X66)))</formula>
    </cfRule>
  </conditionalFormatting>
  <conditionalFormatting sqref="AU66:XFD66">
    <cfRule type="containsText" dxfId="0" priority="759" operator="between" text=" ">
      <formula>NOT(ISERROR(SEARCH(" ",AU66)))</formula>
    </cfRule>
  </conditionalFormatting>
  <conditionalFormatting sqref="X67">
    <cfRule type="containsText" dxfId="0" priority="818" operator="between" text=" ">
      <formula>NOT(ISERROR(SEARCH(" ",X67)))</formula>
    </cfRule>
  </conditionalFormatting>
  <conditionalFormatting sqref="B68">
    <cfRule type="containsText" dxfId="0" priority="752" operator="between" text=" ">
      <formula>NOT(ISERROR(SEARCH(" ",B68)))</formula>
    </cfRule>
  </conditionalFormatting>
  <conditionalFormatting sqref="C68">
    <cfRule type="colorScale" priority="753">
      <colorScale>
        <cfvo type="min"/>
        <cfvo type="max"/>
        <color rgb="FFF8696B"/>
        <color rgb="FFFCFCFF"/>
      </colorScale>
    </cfRule>
    <cfRule type="colorScale" priority="7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68:F68">
    <cfRule type="containsText" dxfId="0" priority="746" operator="between" text=" ">
      <formula>NOT(ISERROR(SEARCH(" ",E68)))</formula>
    </cfRule>
  </conditionalFormatting>
  <conditionalFormatting sqref="I68">
    <cfRule type="containsText" dxfId="0" priority="748" operator="between" text=" ">
      <formula>NOT(ISERROR(SEARCH(" ",I68)))</formula>
    </cfRule>
  </conditionalFormatting>
  <conditionalFormatting sqref="V68">
    <cfRule type="containsText" dxfId="0" priority="747" operator="between" text=" ">
      <formula>NOT(ISERROR(SEARCH(" ",V68)))</formula>
    </cfRule>
  </conditionalFormatting>
  <conditionalFormatting sqref="X68">
    <cfRule type="containsText" dxfId="0" priority="749" operator="between" text=" ">
      <formula>NOT(ISERROR(SEARCH(" ",X68)))</formula>
    </cfRule>
  </conditionalFormatting>
  <conditionalFormatting sqref="AU68:XFD68">
    <cfRule type="containsText" dxfId="0" priority="750" operator="between" text=" ">
      <formula>NOT(ISERROR(SEARCH(" ",AU68)))</formula>
    </cfRule>
  </conditionalFormatting>
  <conditionalFormatting sqref="X69">
    <cfRule type="containsText" dxfId="0" priority="813" operator="between" text=" ">
      <formula>NOT(ISERROR(SEARCH(" ",X69)))</formula>
    </cfRule>
  </conditionalFormatting>
  <conditionalFormatting sqref="B70">
    <cfRule type="containsText" dxfId="0" priority="554" operator="between" text=" ">
      <formula>NOT(ISERROR(SEARCH(" ",B70)))</formula>
    </cfRule>
  </conditionalFormatting>
  <conditionalFormatting sqref="E70:F70">
    <cfRule type="containsText" dxfId="0" priority="549" operator="between" text=" ">
      <formula>NOT(ISERROR(SEARCH(" ",E70)))</formula>
    </cfRule>
  </conditionalFormatting>
  <conditionalFormatting sqref="I70">
    <cfRule type="containsText" dxfId="0" priority="551" operator="between" text=" ">
      <formula>NOT(ISERROR(SEARCH(" ",I70)))</formula>
    </cfRule>
  </conditionalFormatting>
  <conditionalFormatting sqref="V70">
    <cfRule type="containsText" dxfId="0" priority="550" operator="between" text=" ">
      <formula>NOT(ISERROR(SEARCH(" ",V70)))</formula>
    </cfRule>
  </conditionalFormatting>
  <conditionalFormatting sqref="X70">
    <cfRule type="containsText" dxfId="0" priority="555" operator="between" text=" ">
      <formula>NOT(ISERROR(SEARCH(" ",X70)))</formula>
    </cfRule>
  </conditionalFormatting>
  <conditionalFormatting sqref="AU70:XFD70">
    <cfRule type="containsText" dxfId="0" priority="552" operator="between" text=" ">
      <formula>NOT(ISERROR(SEARCH(" ",AU70)))</formula>
    </cfRule>
  </conditionalFormatting>
  <conditionalFormatting sqref="X71">
    <cfRule type="containsText" dxfId="0" priority="563" operator="between" text=" ">
      <formula>NOT(ISERROR(SEARCH(" ",X71)))</formula>
    </cfRule>
  </conditionalFormatting>
  <conditionalFormatting sqref="B72">
    <cfRule type="containsText" dxfId="0" priority="548" operator="between" text=" ">
      <formula>NOT(ISERROR(SEARCH(" ",B72)))</formula>
    </cfRule>
  </conditionalFormatting>
  <conditionalFormatting sqref="E72:F72">
    <cfRule type="containsText" dxfId="0" priority="542" operator="between" text=" ">
      <formula>NOT(ISERROR(SEARCH(" ",E72)))</formula>
    </cfRule>
  </conditionalFormatting>
  <conditionalFormatting sqref="I72">
    <cfRule type="containsText" dxfId="0" priority="544" operator="between" text=" ">
      <formula>NOT(ISERROR(SEARCH(" ",I72)))</formula>
    </cfRule>
  </conditionalFormatting>
  <conditionalFormatting sqref="V72">
    <cfRule type="containsText" dxfId="0" priority="543" operator="between" text=" ">
      <formula>NOT(ISERROR(SEARCH(" ",V72)))</formula>
    </cfRule>
  </conditionalFormatting>
  <conditionalFormatting sqref="X72">
    <cfRule type="containsText" dxfId="0" priority="545" operator="between" text=" ">
      <formula>NOT(ISERROR(SEARCH(" ",X72)))</formula>
    </cfRule>
  </conditionalFormatting>
  <conditionalFormatting sqref="AU72:XFD72">
    <cfRule type="containsText" dxfId="0" priority="546" operator="between" text=" ">
      <formula>NOT(ISERROR(SEARCH(" ",AU72)))</formula>
    </cfRule>
  </conditionalFormatting>
  <conditionalFormatting sqref="X73">
    <cfRule type="containsText" dxfId="0" priority="559" operator="between" text=" ">
      <formula>NOT(ISERROR(SEARCH(" ",X73)))</formula>
    </cfRule>
  </conditionalFormatting>
  <conditionalFormatting sqref="C74">
    <cfRule type="colorScale" priority="80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01">
      <colorScale>
        <cfvo type="min"/>
        <cfvo type="max"/>
        <color rgb="FFF8696B"/>
        <color rgb="FFFCFCFF"/>
      </colorScale>
    </cfRule>
  </conditionalFormatting>
  <conditionalFormatting sqref="E74:F74">
    <cfRule type="containsText" dxfId="0" priority="804" operator="between" text=" ">
      <formula>NOT(ISERROR(SEARCH(" ",E74)))</formula>
    </cfRule>
  </conditionalFormatting>
  <conditionalFormatting sqref="J74:O74">
    <cfRule type="cellIs" dxfId="2" priority="802" operator="equal">
      <formula>0</formula>
    </cfRule>
    <cfRule type="containsText" dxfId="0" priority="803" operator="between" text=" ">
      <formula>NOT(ISERROR(SEARCH(" ",J74)))</formula>
    </cfRule>
  </conditionalFormatting>
  <conditionalFormatting sqref="P74">
    <cfRule type="cellIs" dxfId="2" priority="206" operator="equal">
      <formula>0</formula>
    </cfRule>
    <cfRule type="containsText" dxfId="0" priority="207" operator="between" text=" ">
      <formula>NOT(ISERROR(SEARCH(" ",P74)))</formula>
    </cfRule>
  </conditionalFormatting>
  <conditionalFormatting sqref="V74">
    <cfRule type="containsText" dxfId="0" priority="789" operator="between" text=" ">
      <formula>NOT(ISERROR(SEARCH(" ",V74)))</formula>
    </cfRule>
  </conditionalFormatting>
  <conditionalFormatting sqref="J75:O75">
    <cfRule type="cellIs" dxfId="2" priority="809" operator="equal">
      <formula>0</formula>
    </cfRule>
    <cfRule type="containsText" dxfId="0" priority="810" operator="between" text=" ">
      <formula>NOT(ISERROR(SEARCH(" ",J75)))</formula>
    </cfRule>
  </conditionalFormatting>
  <conditionalFormatting sqref="P75">
    <cfRule type="cellIs" dxfId="2" priority="210" operator="equal">
      <formula>0</formula>
    </cfRule>
    <cfRule type="containsText" dxfId="0" priority="211" operator="between" text=" ">
      <formula>NOT(ISERROR(SEARCH(" ",P75)))</formula>
    </cfRule>
  </conditionalFormatting>
  <conditionalFormatting sqref="C76">
    <cfRule type="colorScale" priority="79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93">
      <colorScale>
        <cfvo type="min"/>
        <cfvo type="max"/>
        <color rgb="FFF8696B"/>
        <color rgb="FFFCFCFF"/>
      </colorScale>
    </cfRule>
  </conditionalFormatting>
  <conditionalFormatting sqref="E76:F76">
    <cfRule type="containsText" dxfId="0" priority="796" operator="between" text=" ">
      <formula>NOT(ISERROR(SEARCH(" ",E76)))</formula>
    </cfRule>
  </conditionalFormatting>
  <conditionalFormatting sqref="J76:O76">
    <cfRule type="cellIs" dxfId="2" priority="794" operator="equal">
      <formula>0</formula>
    </cfRule>
    <cfRule type="containsText" dxfId="0" priority="795" operator="between" text=" ">
      <formula>NOT(ISERROR(SEARCH(" ",J76)))</formula>
    </cfRule>
  </conditionalFormatting>
  <conditionalFormatting sqref="P76">
    <cfRule type="cellIs" dxfId="2" priority="204" operator="equal">
      <formula>0</formula>
    </cfRule>
    <cfRule type="containsText" dxfId="0" priority="205" operator="between" text=" ">
      <formula>NOT(ISERROR(SEARCH(" ",P76)))</formula>
    </cfRule>
  </conditionalFormatting>
  <conditionalFormatting sqref="V76">
    <cfRule type="containsText" dxfId="0" priority="788" operator="between" text=" ">
      <formula>NOT(ISERROR(SEARCH(" ",V76)))</formula>
    </cfRule>
  </conditionalFormatting>
  <conditionalFormatting sqref="J77:O77">
    <cfRule type="cellIs" dxfId="2" priority="807" operator="equal">
      <formula>0</formula>
    </cfRule>
    <cfRule type="containsText" dxfId="0" priority="808" operator="between" text=" ">
      <formula>NOT(ISERROR(SEARCH(" ",J77)))</formula>
    </cfRule>
  </conditionalFormatting>
  <conditionalFormatting sqref="P77">
    <cfRule type="cellIs" dxfId="2" priority="208" operator="equal">
      <formula>0</formula>
    </cfRule>
    <cfRule type="containsText" dxfId="0" priority="209" operator="between" text=" ">
      <formula>NOT(ISERROR(SEARCH(" ",P77)))</formula>
    </cfRule>
  </conditionalFormatting>
  <conditionalFormatting sqref="V77">
    <cfRule type="containsText" dxfId="0" priority="790" operator="between" text=" ">
      <formula>NOT(ISERROR(SEARCH(" ",V77)))</formula>
    </cfRule>
  </conditionalFormatting>
  <conditionalFormatting sqref="C78">
    <cfRule type="colorScale" priority="76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68">
      <colorScale>
        <cfvo type="min"/>
        <cfvo type="max"/>
        <color rgb="FFF8696B"/>
        <color rgb="FFFCFCFF"/>
      </colorScale>
    </cfRule>
  </conditionalFormatting>
  <conditionalFormatting sqref="E78:F78">
    <cfRule type="containsText" dxfId="0" priority="771" operator="between" text=" ">
      <formula>NOT(ISERROR(SEARCH(" ",E78)))</formula>
    </cfRule>
  </conditionalFormatting>
  <conditionalFormatting sqref="J78:O78">
    <cfRule type="cellIs" dxfId="2" priority="769" operator="equal">
      <formula>0</formula>
    </cfRule>
    <cfRule type="containsText" dxfId="0" priority="770" operator="between" text=" ">
      <formula>NOT(ISERROR(SEARCH(" ",J78)))</formula>
    </cfRule>
  </conditionalFormatting>
  <conditionalFormatting sqref="P78">
    <cfRule type="cellIs" dxfId="2" priority="200" operator="equal">
      <formula>0</formula>
    </cfRule>
    <cfRule type="containsText" dxfId="0" priority="201" operator="between" text=" ">
      <formula>NOT(ISERROR(SEARCH(" ",P78)))</formula>
    </cfRule>
  </conditionalFormatting>
  <conditionalFormatting sqref="V78">
    <cfRule type="containsText" dxfId="0" priority="765" operator="between" text=" ">
      <formula>NOT(ISERROR(SEARCH(" ",V78)))</formula>
    </cfRule>
  </conditionalFormatting>
  <conditionalFormatting sqref="AU78:XFD78">
    <cfRule type="containsText" dxfId="0" priority="785" operator="between" text=" ">
      <formula>NOT(ISERROR(SEARCH(" ",AU78)))</formula>
    </cfRule>
  </conditionalFormatting>
  <conditionalFormatting sqref="C79">
    <cfRule type="colorScale" priority="782">
      <colorScale>
        <cfvo type="min"/>
        <cfvo type="max"/>
        <color rgb="FFF8696B"/>
        <color rgb="FFFCFCFF"/>
      </colorScale>
    </cfRule>
    <cfRule type="colorScale" priority="78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79:F79">
    <cfRule type="containsText" dxfId="0" priority="777" operator="between" text=" ">
      <formula>NOT(ISERROR(SEARCH(" ",E79)))</formula>
    </cfRule>
  </conditionalFormatting>
  <conditionalFormatting sqref="J79:O79">
    <cfRule type="cellIs" dxfId="2" priority="775" operator="equal">
      <formula>0</formula>
    </cfRule>
    <cfRule type="containsText" dxfId="0" priority="776" operator="between" text=" ">
      <formula>NOT(ISERROR(SEARCH(" ",J79)))</formula>
    </cfRule>
  </conditionalFormatting>
  <conditionalFormatting sqref="P79">
    <cfRule type="cellIs" dxfId="2" priority="202" operator="equal">
      <formula>0</formula>
    </cfRule>
    <cfRule type="containsText" dxfId="0" priority="203" operator="between" text=" ">
      <formula>NOT(ISERROR(SEARCH(" ",P79)))</formula>
    </cfRule>
  </conditionalFormatting>
  <conditionalFormatting sqref="V79">
    <cfRule type="containsText" dxfId="0" priority="766" operator="between" text=" ">
      <formula>NOT(ISERROR(SEARCH(" ",V79)))</formula>
    </cfRule>
  </conditionalFormatting>
  <conditionalFormatting sqref="AU79:XFD79">
    <cfRule type="containsText" dxfId="0" priority="786" operator="between" text=" ">
      <formula>NOT(ISERROR(SEARCH(" ",AU79)))</formula>
    </cfRule>
  </conditionalFormatting>
  <conditionalFormatting sqref="E80:F80">
    <cfRule type="containsText" dxfId="0" priority="666" operator="between" text=" ">
      <formula>NOT(ISERROR(SEARCH(" ",E80)))</formula>
    </cfRule>
  </conditionalFormatting>
  <conditionalFormatting sqref="I80">
    <cfRule type="containsText" dxfId="0" priority="669" operator="between" text=" ">
      <formula>NOT(ISERROR(SEARCH(" ",I80)))</formula>
    </cfRule>
  </conditionalFormatting>
  <conditionalFormatting sqref="J80:O80">
    <cfRule type="cellIs" dxfId="2" priority="664" operator="equal">
      <formula>0</formula>
    </cfRule>
    <cfRule type="containsText" dxfId="0" priority="665" operator="between" text=" ">
      <formula>NOT(ISERROR(SEARCH(" ",J80)))</formula>
    </cfRule>
  </conditionalFormatting>
  <conditionalFormatting sqref="P80">
    <cfRule type="cellIs" dxfId="2" priority="190" operator="equal">
      <formula>0</formula>
    </cfRule>
    <cfRule type="containsText" dxfId="0" priority="191" operator="between" text=" ">
      <formula>NOT(ISERROR(SEARCH(" ",P80)))</formula>
    </cfRule>
  </conditionalFormatting>
  <conditionalFormatting sqref="V80">
    <cfRule type="containsText" dxfId="0" priority="663" operator="between" text=" ">
      <formula>NOT(ISERROR(SEARCH(" ",V80)))</formula>
    </cfRule>
  </conditionalFormatting>
  <conditionalFormatting sqref="Y80">
    <cfRule type="containsText" dxfId="0" priority="670" operator="between" text=" ">
      <formula>NOT(ISERROR(SEARCH(" ",Y80)))</formula>
    </cfRule>
  </conditionalFormatting>
  <conditionalFormatting sqref="E81:F81">
    <cfRule type="containsText" dxfId="0" priority="656" operator="between" text=" ">
      <formula>NOT(ISERROR(SEARCH(" ",E81)))</formula>
    </cfRule>
  </conditionalFormatting>
  <conditionalFormatting sqref="I81">
    <cfRule type="containsText" dxfId="0" priority="661" operator="between" text=" ">
      <formula>NOT(ISERROR(SEARCH(" ",I81)))</formula>
    </cfRule>
  </conditionalFormatting>
  <conditionalFormatting sqref="J81:O81">
    <cfRule type="cellIs" dxfId="2" priority="654" operator="equal">
      <formula>0</formula>
    </cfRule>
    <cfRule type="containsText" dxfId="0" priority="655" operator="between" text=" ">
      <formula>NOT(ISERROR(SEARCH(" ",J81)))</formula>
    </cfRule>
  </conditionalFormatting>
  <conditionalFormatting sqref="P81">
    <cfRule type="cellIs" dxfId="2" priority="188" operator="equal">
      <formula>0</formula>
    </cfRule>
    <cfRule type="containsText" dxfId="0" priority="189" operator="between" text=" ">
      <formula>NOT(ISERROR(SEARCH(" ",P81)))</formula>
    </cfRule>
  </conditionalFormatting>
  <conditionalFormatting sqref="S81">
    <cfRule type="containsText" dxfId="0" priority="660" operator="between" text=" ">
      <formula>NOT(ISERROR(SEARCH(" ",S81)))</formula>
    </cfRule>
  </conditionalFormatting>
  <conditionalFormatting sqref="V81">
    <cfRule type="containsText" dxfId="0" priority="653" operator="between" text=" ">
      <formula>NOT(ISERROR(SEARCH(" ",V81)))</formula>
    </cfRule>
  </conditionalFormatting>
  <conditionalFormatting sqref="Y81">
    <cfRule type="containsText" dxfId="0" priority="662" operator="between" text=" ">
      <formula>NOT(ISERROR(SEARCH(" ",Y81)))</formula>
    </cfRule>
  </conditionalFormatting>
  <conditionalFormatting sqref="E82:F82">
    <cfRule type="containsText" dxfId="0" priority="643" operator="between" text=" ">
      <formula>NOT(ISERROR(SEARCH(" ",E82)))</formula>
    </cfRule>
  </conditionalFormatting>
  <conditionalFormatting sqref="I82">
    <cfRule type="containsText" dxfId="0" priority="646" operator="between" text=" ">
      <formula>NOT(ISERROR(SEARCH(" ",I82)))</formula>
    </cfRule>
  </conditionalFormatting>
  <conditionalFormatting sqref="J82:O82">
    <cfRule type="cellIs" dxfId="2" priority="641" operator="equal">
      <formula>0</formula>
    </cfRule>
    <cfRule type="containsText" dxfId="0" priority="642" operator="between" text=" ">
      <formula>NOT(ISERROR(SEARCH(" ",J82)))</formula>
    </cfRule>
  </conditionalFormatting>
  <conditionalFormatting sqref="P82">
    <cfRule type="cellIs" dxfId="2" priority="186" operator="equal">
      <formula>0</formula>
    </cfRule>
    <cfRule type="containsText" dxfId="0" priority="187" operator="between" text=" ">
      <formula>NOT(ISERROR(SEARCH(" ",P82)))</formula>
    </cfRule>
  </conditionalFormatting>
  <conditionalFormatting sqref="V82">
    <cfRule type="containsText" dxfId="0" priority="640" operator="between" text=" ">
      <formula>NOT(ISERROR(SEARCH(" ",V82)))</formula>
    </cfRule>
  </conditionalFormatting>
  <conditionalFormatting sqref="Y82">
    <cfRule type="containsText" dxfId="0" priority="647" operator="between" text=" ">
      <formula>NOT(ISERROR(SEARCH(" ",Y82)))</formula>
    </cfRule>
  </conditionalFormatting>
  <conditionalFormatting sqref="E83:F83">
    <cfRule type="containsText" dxfId="0" priority="633" operator="between" text=" ">
      <formula>NOT(ISERROR(SEARCH(" ",E83)))</formula>
    </cfRule>
  </conditionalFormatting>
  <conditionalFormatting sqref="I83">
    <cfRule type="containsText" dxfId="0" priority="638" operator="between" text=" ">
      <formula>NOT(ISERROR(SEARCH(" ",I83)))</formula>
    </cfRule>
  </conditionalFormatting>
  <conditionalFormatting sqref="J83:O83">
    <cfRule type="cellIs" dxfId="2" priority="631" operator="equal">
      <formula>0</formula>
    </cfRule>
    <cfRule type="containsText" dxfId="0" priority="632" operator="between" text=" ">
      <formula>NOT(ISERROR(SEARCH(" ",J83)))</formula>
    </cfRule>
  </conditionalFormatting>
  <conditionalFormatting sqref="P83">
    <cfRule type="cellIs" dxfId="2" priority="184" operator="equal">
      <formula>0</formula>
    </cfRule>
    <cfRule type="containsText" dxfId="0" priority="185" operator="between" text=" ">
      <formula>NOT(ISERROR(SEARCH(" ",P83)))</formula>
    </cfRule>
  </conditionalFormatting>
  <conditionalFormatting sqref="S83">
    <cfRule type="containsText" dxfId="0" priority="637" operator="between" text=" ">
      <formula>NOT(ISERROR(SEARCH(" ",S83)))</formula>
    </cfRule>
  </conditionalFormatting>
  <conditionalFormatting sqref="V83">
    <cfRule type="containsText" dxfId="0" priority="630" operator="between" text=" ">
      <formula>NOT(ISERROR(SEARCH(" ",V83)))</formula>
    </cfRule>
  </conditionalFormatting>
  <conditionalFormatting sqref="Y83">
    <cfRule type="containsText" dxfId="0" priority="639" operator="between" text=" ">
      <formula>NOT(ISERROR(SEARCH(" ",Y83)))</formula>
    </cfRule>
  </conditionalFormatting>
  <conditionalFormatting sqref="B84">
    <cfRule type="containsText" dxfId="0" priority="533" operator="between" text=" ">
      <formula>NOT(ISERROR(SEARCH(" ",B84)))</formula>
    </cfRule>
  </conditionalFormatting>
  <conditionalFormatting sqref="C84">
    <cfRule type="colorScale" priority="534">
      <colorScale>
        <cfvo type="min"/>
        <cfvo type="max"/>
        <color rgb="FFF8696B"/>
        <color rgb="FFFCFCFF"/>
      </colorScale>
    </cfRule>
    <cfRule type="colorScale" priority="53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4:D84">
    <cfRule type="containsText" dxfId="0" priority="532" operator="between" text=" ">
      <formula>NOT(ISERROR(SEARCH(" ",C84)))</formula>
    </cfRule>
  </conditionalFormatting>
  <conditionalFormatting sqref="E84:F84">
    <cfRule type="containsText" dxfId="0" priority="470" operator="between" text=" ">
      <formula>NOT(ISERROR(SEARCH(" ",E84)))</formula>
    </cfRule>
  </conditionalFormatting>
  <conditionalFormatting sqref="I84">
    <cfRule type="containsText" dxfId="0" priority="473" operator="between" text=" ">
      <formula>NOT(ISERROR(SEARCH(" ",I84)))</formula>
    </cfRule>
  </conditionalFormatting>
  <conditionalFormatting sqref="J84:O84">
    <cfRule type="cellIs" dxfId="2" priority="468" operator="equal">
      <formula>0</formula>
    </cfRule>
    <cfRule type="containsText" dxfId="0" priority="469" operator="between" text=" ">
      <formula>NOT(ISERROR(SEARCH(" ",J84)))</formula>
    </cfRule>
  </conditionalFormatting>
  <conditionalFormatting sqref="P84">
    <cfRule type="cellIs" dxfId="2" priority="164" operator="equal">
      <formula>0</formula>
    </cfRule>
    <cfRule type="containsText" dxfId="0" priority="165" operator="between" text=" ">
      <formula>NOT(ISERROR(SEARCH(" ",P84)))</formula>
    </cfRule>
  </conditionalFormatting>
  <conditionalFormatting sqref="V84">
    <cfRule type="containsText" dxfId="0" priority="467" operator="between" text=" ">
      <formula>NOT(ISERROR(SEARCH(" ",V84)))</formula>
    </cfRule>
  </conditionalFormatting>
  <conditionalFormatting sqref="W84:X84">
    <cfRule type="containsText" dxfId="0" priority="471" operator="between" text=" ">
      <formula>NOT(ISERROR(SEARCH(" ",W84)))</formula>
    </cfRule>
  </conditionalFormatting>
  <conditionalFormatting sqref="Y84">
    <cfRule type="containsText" dxfId="0" priority="474" operator="between" text=" ">
      <formula>NOT(ISERROR(SEARCH(" ",Y84)))</formula>
    </cfRule>
  </conditionalFormatting>
  <conditionalFormatting sqref="AU84:XFD84">
    <cfRule type="containsText" dxfId="0" priority="531" operator="between" text=" ">
      <formula>NOT(ISERROR(SEARCH(" ",AU84)))</formula>
    </cfRule>
  </conditionalFormatting>
  <conditionalFormatting sqref="B85">
    <cfRule type="containsText" dxfId="0" priority="528" operator="between" text=" ">
      <formula>NOT(ISERROR(SEARCH(" ",B85)))</formula>
    </cfRule>
  </conditionalFormatting>
  <conditionalFormatting sqref="C85">
    <cfRule type="colorScale" priority="529">
      <colorScale>
        <cfvo type="min"/>
        <cfvo type="max"/>
        <color rgb="FFF8696B"/>
        <color rgb="FFFCFCFF"/>
      </colorScale>
    </cfRule>
    <cfRule type="colorScale" priority="5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5:D85">
    <cfRule type="containsText" dxfId="0" priority="527" operator="between" text=" ">
      <formula>NOT(ISERROR(SEARCH(" ",C85)))</formula>
    </cfRule>
  </conditionalFormatting>
  <conditionalFormatting sqref="E85:F85">
    <cfRule type="containsText" dxfId="0" priority="460" operator="between" text=" ">
      <formula>NOT(ISERROR(SEARCH(" ",E85)))</formula>
    </cfRule>
  </conditionalFormatting>
  <conditionalFormatting sqref="G85:H85">
    <cfRule type="containsText" dxfId="0" priority="463" operator="between" text=" ">
      <formula>NOT(ISERROR(SEARCH(" ",G85)))</formula>
    </cfRule>
  </conditionalFormatting>
  <conditionalFormatting sqref="I85">
    <cfRule type="containsText" dxfId="0" priority="465" operator="between" text=" ">
      <formula>NOT(ISERROR(SEARCH(" ",I85)))</formula>
    </cfRule>
  </conditionalFormatting>
  <conditionalFormatting sqref="J85:O85">
    <cfRule type="cellIs" dxfId="2" priority="458" operator="equal">
      <formula>0</formula>
    </cfRule>
    <cfRule type="containsText" dxfId="0" priority="459" operator="between" text=" ">
      <formula>NOT(ISERROR(SEARCH(" ",J85)))</formula>
    </cfRule>
  </conditionalFormatting>
  <conditionalFormatting sqref="P85">
    <cfRule type="cellIs" dxfId="2" priority="162" operator="equal">
      <formula>0</formula>
    </cfRule>
    <cfRule type="containsText" dxfId="0" priority="163" operator="between" text=" ">
      <formula>NOT(ISERROR(SEARCH(" ",P85)))</formula>
    </cfRule>
  </conditionalFormatting>
  <conditionalFormatting sqref="S85">
    <cfRule type="containsText" dxfId="0" priority="464" operator="between" text=" ">
      <formula>NOT(ISERROR(SEARCH(" ",S85)))</formula>
    </cfRule>
  </conditionalFormatting>
  <conditionalFormatting sqref="V85">
    <cfRule type="containsText" dxfId="0" priority="457" operator="between" text=" ">
      <formula>NOT(ISERROR(SEARCH(" ",V85)))</formula>
    </cfRule>
  </conditionalFormatting>
  <conditionalFormatting sqref="W85:X85">
    <cfRule type="containsText" dxfId="0" priority="462" operator="between" text=" ">
      <formula>NOT(ISERROR(SEARCH(" ",W85)))</formula>
    </cfRule>
  </conditionalFormatting>
  <conditionalFormatting sqref="Y85">
    <cfRule type="containsText" dxfId="0" priority="466" operator="between" text=" ">
      <formula>NOT(ISERROR(SEARCH(" ",Y85)))</formula>
    </cfRule>
  </conditionalFormatting>
  <conditionalFormatting sqref="AU85:XFD85">
    <cfRule type="containsText" dxfId="0" priority="526" operator="between" text=" ">
      <formula>NOT(ISERROR(SEARCH(" ",AU85)))</formula>
    </cfRule>
  </conditionalFormatting>
  <conditionalFormatting sqref="B86">
    <cfRule type="containsText" dxfId="0" priority="522" operator="between" text=" ">
      <formula>NOT(ISERROR(SEARCH(" ",B86)))</formula>
    </cfRule>
  </conditionalFormatting>
  <conditionalFormatting sqref="D86">
    <cfRule type="containsText" dxfId="0" priority="521" operator="between" text=" ">
      <formula>NOT(ISERROR(SEARCH(" ",D86)))</formula>
    </cfRule>
  </conditionalFormatting>
  <conditionalFormatting sqref="E86:F86">
    <cfRule type="containsText" dxfId="0" priority="506" operator="between" text=" ">
      <formula>NOT(ISERROR(SEARCH(" ",E86)))</formula>
    </cfRule>
  </conditionalFormatting>
  <conditionalFormatting sqref="I86">
    <cfRule type="containsText" dxfId="0" priority="509" operator="between" text=" ">
      <formula>NOT(ISERROR(SEARCH(" ",I86)))</formula>
    </cfRule>
  </conditionalFormatting>
  <conditionalFormatting sqref="J86:O86">
    <cfRule type="cellIs" dxfId="2" priority="504" operator="equal">
      <formula>0</formula>
    </cfRule>
    <cfRule type="containsText" dxfId="0" priority="505" operator="between" text=" ">
      <formula>NOT(ISERROR(SEARCH(" ",J86)))</formula>
    </cfRule>
  </conditionalFormatting>
  <conditionalFormatting sqref="P86">
    <cfRule type="cellIs" dxfId="2" priority="172" operator="equal">
      <formula>0</formula>
    </cfRule>
    <cfRule type="containsText" dxfId="0" priority="173" operator="between" text=" ">
      <formula>NOT(ISERROR(SEARCH(" ",P86)))</formula>
    </cfRule>
  </conditionalFormatting>
  <conditionalFormatting sqref="V86">
    <cfRule type="containsText" dxfId="0" priority="503" operator="between" text=" ">
      <formula>NOT(ISERROR(SEARCH(" ",V86)))</formula>
    </cfRule>
  </conditionalFormatting>
  <conditionalFormatting sqref="W86:X86">
    <cfRule type="containsText" dxfId="0" priority="507" operator="between" text=" ">
      <formula>NOT(ISERROR(SEARCH(" ",W86)))</formula>
    </cfRule>
  </conditionalFormatting>
  <conditionalFormatting sqref="Y86">
    <cfRule type="containsText" dxfId="0" priority="510" operator="between" text=" ">
      <formula>NOT(ISERROR(SEARCH(" ",Y86)))</formula>
    </cfRule>
  </conditionalFormatting>
  <conditionalFormatting sqref="AU86:XFD86">
    <cfRule type="containsText" dxfId="0" priority="520" operator="between" text=" ">
      <formula>NOT(ISERROR(SEARCH(" ",AU86)))</formula>
    </cfRule>
  </conditionalFormatting>
  <conditionalFormatting sqref="E87:F87">
    <cfRule type="containsText" dxfId="0" priority="496" operator="between" text=" ">
      <formula>NOT(ISERROR(SEARCH(" ",E87)))</formula>
    </cfRule>
  </conditionalFormatting>
  <conditionalFormatting sqref="G87:H87">
    <cfRule type="containsText" dxfId="0" priority="499" operator="between" text=" ">
      <formula>NOT(ISERROR(SEARCH(" ",G87)))</formula>
    </cfRule>
  </conditionalFormatting>
  <conditionalFormatting sqref="I87">
    <cfRule type="containsText" dxfId="0" priority="501" operator="between" text=" ">
      <formula>NOT(ISERROR(SEARCH(" ",I87)))</formula>
    </cfRule>
  </conditionalFormatting>
  <conditionalFormatting sqref="J87:O87">
    <cfRule type="cellIs" dxfId="2" priority="494" operator="equal">
      <formula>0</formula>
    </cfRule>
    <cfRule type="containsText" dxfId="0" priority="495" operator="between" text=" ">
      <formula>NOT(ISERROR(SEARCH(" ",J87)))</formula>
    </cfRule>
  </conditionalFormatting>
  <conditionalFormatting sqref="P87">
    <cfRule type="cellIs" dxfId="2" priority="170" operator="equal">
      <formula>0</formula>
    </cfRule>
    <cfRule type="containsText" dxfId="0" priority="171" operator="between" text=" ">
      <formula>NOT(ISERROR(SEARCH(" ",P87)))</formula>
    </cfRule>
  </conditionalFormatting>
  <conditionalFormatting sqref="S87">
    <cfRule type="containsText" dxfId="0" priority="500" operator="between" text=" ">
      <formula>NOT(ISERROR(SEARCH(" ",S87)))</formula>
    </cfRule>
  </conditionalFormatting>
  <conditionalFormatting sqref="V87">
    <cfRule type="containsText" dxfId="0" priority="493" operator="between" text=" ">
      <formula>NOT(ISERROR(SEARCH(" ",V87)))</formula>
    </cfRule>
  </conditionalFormatting>
  <conditionalFormatting sqref="W87:X87">
    <cfRule type="containsText" dxfId="0" priority="498" operator="between" text=" ">
      <formula>NOT(ISERROR(SEARCH(" ",W87)))</formula>
    </cfRule>
  </conditionalFormatting>
  <conditionalFormatting sqref="Y87">
    <cfRule type="containsText" dxfId="0" priority="502" operator="between" text=" ">
      <formula>NOT(ISERROR(SEARCH(" ",Y87)))</formula>
    </cfRule>
  </conditionalFormatting>
  <conditionalFormatting sqref="B88">
    <cfRule type="containsText" dxfId="0" priority="519" operator="between" text=" ">
      <formula>NOT(ISERROR(SEARCH(" ",B88)))</formula>
    </cfRule>
  </conditionalFormatting>
  <conditionalFormatting sqref="D88">
    <cfRule type="containsText" dxfId="0" priority="518" operator="between" text=" ">
      <formula>NOT(ISERROR(SEARCH(" ",D88)))</formula>
    </cfRule>
  </conditionalFormatting>
  <conditionalFormatting sqref="E88:F88">
    <cfRule type="containsText" dxfId="0" priority="488" operator="between" text=" ">
      <formula>NOT(ISERROR(SEARCH(" ",E88)))</formula>
    </cfRule>
  </conditionalFormatting>
  <conditionalFormatting sqref="I88">
    <cfRule type="containsText" dxfId="0" priority="491" operator="between" text=" ">
      <formula>NOT(ISERROR(SEARCH(" ",I88)))</formula>
    </cfRule>
  </conditionalFormatting>
  <conditionalFormatting sqref="J88:O88">
    <cfRule type="cellIs" dxfId="2" priority="486" operator="equal">
      <formula>0</formula>
    </cfRule>
    <cfRule type="containsText" dxfId="0" priority="487" operator="between" text=" ">
      <formula>NOT(ISERROR(SEARCH(" ",J88)))</formula>
    </cfRule>
  </conditionalFormatting>
  <conditionalFormatting sqref="P88">
    <cfRule type="cellIs" dxfId="2" priority="168" operator="equal">
      <formula>0</formula>
    </cfRule>
    <cfRule type="containsText" dxfId="0" priority="169" operator="between" text=" ">
      <formula>NOT(ISERROR(SEARCH(" ",P88)))</formula>
    </cfRule>
  </conditionalFormatting>
  <conditionalFormatting sqref="V88">
    <cfRule type="containsText" dxfId="0" priority="485" operator="between" text=" ">
      <formula>NOT(ISERROR(SEARCH(" ",V88)))</formula>
    </cfRule>
  </conditionalFormatting>
  <conditionalFormatting sqref="W88:X88">
    <cfRule type="containsText" dxfId="0" priority="489" operator="between" text=" ">
      <formula>NOT(ISERROR(SEARCH(" ",W88)))</formula>
    </cfRule>
  </conditionalFormatting>
  <conditionalFormatting sqref="Y88">
    <cfRule type="containsText" dxfId="0" priority="492" operator="between" text=" ">
      <formula>NOT(ISERROR(SEARCH(" ",Y88)))</formula>
    </cfRule>
  </conditionalFormatting>
  <conditionalFormatting sqref="AU88:XFD88">
    <cfRule type="containsText" dxfId="0" priority="517" operator="between" text=" ">
      <formula>NOT(ISERROR(SEARCH(" ",AU88)))</formula>
    </cfRule>
  </conditionalFormatting>
  <conditionalFormatting sqref="E89:F89">
    <cfRule type="containsText" dxfId="0" priority="478" operator="between" text=" ">
      <formula>NOT(ISERROR(SEARCH(" ",E89)))</formula>
    </cfRule>
  </conditionalFormatting>
  <conditionalFormatting sqref="G89:H89">
    <cfRule type="containsText" dxfId="0" priority="481" operator="between" text=" ">
      <formula>NOT(ISERROR(SEARCH(" ",G89)))</formula>
    </cfRule>
  </conditionalFormatting>
  <conditionalFormatting sqref="I89">
    <cfRule type="containsText" dxfId="0" priority="483" operator="between" text=" ">
      <formula>NOT(ISERROR(SEARCH(" ",I89)))</formula>
    </cfRule>
  </conditionalFormatting>
  <conditionalFormatting sqref="J89:O89">
    <cfRule type="cellIs" dxfId="2" priority="476" operator="equal">
      <formula>0</formula>
    </cfRule>
    <cfRule type="containsText" dxfId="0" priority="477" operator="between" text=" ">
      <formula>NOT(ISERROR(SEARCH(" ",J89)))</formula>
    </cfRule>
  </conditionalFormatting>
  <conditionalFormatting sqref="P89">
    <cfRule type="cellIs" dxfId="2" priority="166" operator="equal">
      <formula>0</formula>
    </cfRule>
    <cfRule type="containsText" dxfId="0" priority="167" operator="between" text=" ">
      <formula>NOT(ISERROR(SEARCH(" ",P89)))</formula>
    </cfRule>
  </conditionalFormatting>
  <conditionalFormatting sqref="S89">
    <cfRule type="containsText" dxfId="0" priority="482" operator="between" text=" ">
      <formula>NOT(ISERROR(SEARCH(" ",S89)))</formula>
    </cfRule>
  </conditionalFormatting>
  <conditionalFormatting sqref="V89">
    <cfRule type="containsText" dxfId="0" priority="475" operator="between" text=" ">
      <formula>NOT(ISERROR(SEARCH(" ",V89)))</formula>
    </cfRule>
  </conditionalFormatting>
  <conditionalFormatting sqref="W89:X89">
    <cfRule type="containsText" dxfId="0" priority="480" operator="between" text=" ">
      <formula>NOT(ISERROR(SEARCH(" ",W89)))</formula>
    </cfRule>
  </conditionalFormatting>
  <conditionalFormatting sqref="Y89">
    <cfRule type="containsText" dxfId="0" priority="484" operator="between" text=" ">
      <formula>NOT(ISERROR(SEARCH(" ",Y89)))</formula>
    </cfRule>
  </conditionalFormatting>
  <conditionalFormatting sqref="C90">
    <cfRule type="containsText" dxfId="0" priority="397" operator="between" text=" ">
      <formula>NOT(ISERROR(SEARCH(" ",C90)))</formula>
    </cfRule>
    <cfRule type="colorScale" priority="398">
      <colorScale>
        <cfvo type="min"/>
        <cfvo type="max"/>
        <color rgb="FFF8696B"/>
        <color rgb="FFFCFCFF"/>
      </colorScale>
    </cfRule>
    <cfRule type="colorScale" priority="39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90:F90">
    <cfRule type="containsText" dxfId="0" priority="404" operator="between" text=" ">
      <formula>NOT(ISERROR(SEARCH(" ",E90)))</formula>
    </cfRule>
  </conditionalFormatting>
  <conditionalFormatting sqref="J90:O90">
    <cfRule type="cellIs" dxfId="2" priority="402" operator="equal">
      <formula>0</formula>
    </cfRule>
    <cfRule type="containsText" dxfId="0" priority="403" operator="between" text=" ">
      <formula>NOT(ISERROR(SEARCH(" ",J90)))</formula>
    </cfRule>
  </conditionalFormatting>
  <conditionalFormatting sqref="P90">
    <cfRule type="cellIs" dxfId="2" priority="154" operator="equal">
      <formula>0</formula>
    </cfRule>
    <cfRule type="containsText" dxfId="0" priority="155" operator="between" text=" ">
      <formula>NOT(ISERROR(SEARCH(" ",P90)))</formula>
    </cfRule>
  </conditionalFormatting>
  <conditionalFormatting sqref="V90">
    <cfRule type="containsText" dxfId="0" priority="400" operator="between" text=" ">
      <formula>NOT(ISERROR(SEARCH(" ",V90)))</formula>
    </cfRule>
  </conditionalFormatting>
  <conditionalFormatting sqref="W90:X90">
    <cfRule type="containsText" dxfId="0" priority="406" operator="between" text=" ">
      <formula>NOT(ISERROR(SEARCH(" ",W90)))</formula>
    </cfRule>
  </conditionalFormatting>
  <conditionalFormatting sqref="AU90:XFD90">
    <cfRule type="containsText" dxfId="0" priority="418" operator="between" text=" ">
      <formula>NOT(ISERROR(SEARCH(" ",AU90)))</formula>
    </cfRule>
  </conditionalFormatting>
  <conditionalFormatting sqref="C91">
    <cfRule type="colorScale" priority="415">
      <colorScale>
        <cfvo type="min"/>
        <cfvo type="max"/>
        <color rgb="FFF8696B"/>
        <color rgb="FFFCFCFF"/>
      </colorScale>
    </cfRule>
    <cfRule type="colorScale" priority="4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91:F91">
    <cfRule type="containsText" dxfId="0" priority="410" operator="between" text=" ">
      <formula>NOT(ISERROR(SEARCH(" ",E91)))</formula>
    </cfRule>
  </conditionalFormatting>
  <conditionalFormatting sqref="V91">
    <cfRule type="containsText" dxfId="0" priority="401" operator="between" text=" ">
      <formula>NOT(ISERROR(SEARCH(" ",V91)))</formula>
    </cfRule>
  </conditionalFormatting>
  <conditionalFormatting sqref="W91:X91">
    <cfRule type="containsText" dxfId="0" priority="413" operator="between" text=" ">
      <formula>NOT(ISERROR(SEARCH(" ",W91)))</formula>
    </cfRule>
  </conditionalFormatting>
  <conditionalFormatting sqref="AU91:XFD91">
    <cfRule type="containsText" dxfId="0" priority="419" operator="between" text=" ">
      <formula>NOT(ISERROR(SEARCH(" ",AU91)))</formula>
    </cfRule>
  </conditionalFormatting>
  <conditionalFormatting sqref="D96">
    <cfRule type="containsText" dxfId="0" priority="1622" operator="between" text=" ">
      <formula>NOT(ISERROR(SEARCH(" ",D96)))</formula>
    </cfRule>
  </conditionalFormatting>
  <conditionalFormatting sqref="E96:F96">
    <cfRule type="containsText" dxfId="0" priority="827" operator="between" text=" ">
      <formula>NOT(ISERROR(SEARCH(" ",E96)))</formula>
    </cfRule>
  </conditionalFormatting>
  <conditionalFormatting sqref="G96:H96">
    <cfRule type="containsText" dxfId="0" priority="1625" operator="between" text=" ">
      <formula>NOT(ISERROR(SEARCH(" ",G96)))</formula>
    </cfRule>
  </conditionalFormatting>
  <conditionalFormatting sqref="R96:U96">
    <cfRule type="containsText" dxfId="0" priority="1624" operator="between" text=" ">
      <formula>NOT(ISERROR(SEARCH(" ",R96)))</formula>
    </cfRule>
  </conditionalFormatting>
  <conditionalFormatting sqref="V96">
    <cfRule type="containsText" dxfId="0" priority="964" operator="between" text=" ">
      <formula>NOT(ISERROR(SEARCH(" ",V96)))</formula>
    </cfRule>
  </conditionalFormatting>
  <conditionalFormatting sqref="W96">
    <cfRule type="containsText" dxfId="0" priority="1623" operator="between" text=" ">
      <formula>NOT(ISERROR(SEARCH(" ",W96)))</formula>
    </cfRule>
  </conditionalFormatting>
  <conditionalFormatting sqref="D97">
    <cfRule type="containsText" dxfId="0" priority="1618" operator="between" text=" ">
      <formula>NOT(ISERROR(SEARCH(" ",D97)))</formula>
    </cfRule>
  </conditionalFormatting>
  <conditionalFormatting sqref="E97:F97">
    <cfRule type="containsText" dxfId="0" priority="826" operator="between" text=" ">
      <formula>NOT(ISERROR(SEARCH(" ",E97)))</formula>
    </cfRule>
  </conditionalFormatting>
  <conditionalFormatting sqref="G97:H97">
    <cfRule type="containsText" dxfId="0" priority="1621" operator="between" text=" ">
      <formula>NOT(ISERROR(SEARCH(" ",G97)))</formula>
    </cfRule>
  </conditionalFormatting>
  <conditionalFormatting sqref="R97:U97">
    <cfRule type="containsText" dxfId="0" priority="1620" operator="between" text=" ">
      <formula>NOT(ISERROR(SEARCH(" ",R97)))</formula>
    </cfRule>
  </conditionalFormatting>
  <conditionalFormatting sqref="V97">
    <cfRule type="containsText" dxfId="0" priority="963" operator="between" text=" ">
      <formula>NOT(ISERROR(SEARCH(" ",V97)))</formula>
    </cfRule>
  </conditionalFormatting>
  <conditionalFormatting sqref="W97">
    <cfRule type="containsText" dxfId="0" priority="1619" operator="between" text=" ">
      <formula>NOT(ISERROR(SEARCH(" ",W97)))</formula>
    </cfRule>
  </conditionalFormatting>
  <conditionalFormatting sqref="D98">
    <cfRule type="containsText" dxfId="0" priority="1614" operator="between" text=" ">
      <formula>NOT(ISERROR(SEARCH(" ",D98)))</formula>
    </cfRule>
  </conditionalFormatting>
  <conditionalFormatting sqref="E98:F98">
    <cfRule type="containsText" dxfId="0" priority="825" operator="between" text=" ">
      <formula>NOT(ISERROR(SEARCH(" ",E98)))</formula>
    </cfRule>
  </conditionalFormatting>
  <conditionalFormatting sqref="G98:H98">
    <cfRule type="containsText" dxfId="0" priority="1617" operator="between" text=" ">
      <formula>NOT(ISERROR(SEARCH(" ",G98)))</formula>
    </cfRule>
  </conditionalFormatting>
  <conditionalFormatting sqref="R98:U98">
    <cfRule type="containsText" dxfId="0" priority="1616" operator="between" text=" ">
      <formula>NOT(ISERROR(SEARCH(" ",R98)))</formula>
    </cfRule>
  </conditionalFormatting>
  <conditionalFormatting sqref="V98">
    <cfRule type="containsText" dxfId="0" priority="962" operator="between" text=" ">
      <formula>NOT(ISERROR(SEARCH(" ",V98)))</formula>
    </cfRule>
  </conditionalFormatting>
  <conditionalFormatting sqref="W98">
    <cfRule type="containsText" dxfId="0" priority="1615" operator="between" text=" ">
      <formula>NOT(ISERROR(SEARCH(" ",W98)))</formula>
    </cfRule>
  </conditionalFormatting>
  <conditionalFormatting sqref="D99">
    <cfRule type="containsText" dxfId="0" priority="1610" operator="between" text=" ">
      <formula>NOT(ISERROR(SEARCH(" ",D99)))</formula>
    </cfRule>
  </conditionalFormatting>
  <conditionalFormatting sqref="E99:F99">
    <cfRule type="containsText" dxfId="0" priority="824" operator="between" text=" ">
      <formula>NOT(ISERROR(SEARCH(" ",E99)))</formula>
    </cfRule>
  </conditionalFormatting>
  <conditionalFormatting sqref="G99:H99">
    <cfRule type="containsText" dxfId="0" priority="1613" operator="between" text=" ">
      <formula>NOT(ISERROR(SEARCH(" ",G99)))</formula>
    </cfRule>
  </conditionalFormatting>
  <conditionalFormatting sqref="R99:U99">
    <cfRule type="containsText" dxfId="0" priority="1612" operator="between" text=" ">
      <formula>NOT(ISERROR(SEARCH(" ",R99)))</formula>
    </cfRule>
  </conditionalFormatting>
  <conditionalFormatting sqref="V99">
    <cfRule type="containsText" dxfId="0" priority="961" operator="between" text=" ">
      <formula>NOT(ISERROR(SEARCH(" ",V99)))</formula>
    </cfRule>
  </conditionalFormatting>
  <conditionalFormatting sqref="W99">
    <cfRule type="containsText" dxfId="0" priority="1611" operator="between" text=" ">
      <formula>NOT(ISERROR(SEARCH(" ",W99)))</formula>
    </cfRule>
  </conditionalFormatting>
  <conditionalFormatting sqref="D100">
    <cfRule type="containsText" dxfId="0" priority="1606" operator="between" text=" ">
      <formula>NOT(ISERROR(SEARCH(" ",D100)))</formula>
    </cfRule>
  </conditionalFormatting>
  <conditionalFormatting sqref="E100:F100">
    <cfRule type="containsText" dxfId="0" priority="823" operator="between" text=" ">
      <formula>NOT(ISERROR(SEARCH(" ",E100)))</formula>
    </cfRule>
  </conditionalFormatting>
  <conditionalFormatting sqref="G100:H100">
    <cfRule type="containsText" dxfId="0" priority="1609" operator="between" text=" ">
      <formula>NOT(ISERROR(SEARCH(" ",G100)))</formula>
    </cfRule>
  </conditionalFormatting>
  <conditionalFormatting sqref="R100:U100">
    <cfRule type="containsText" dxfId="0" priority="1608" operator="between" text=" ">
      <formula>NOT(ISERROR(SEARCH(" ",R100)))</formula>
    </cfRule>
  </conditionalFormatting>
  <conditionalFormatting sqref="V100">
    <cfRule type="containsText" dxfId="0" priority="960" operator="between" text=" ">
      <formula>NOT(ISERROR(SEARCH(" ",V100)))</formula>
    </cfRule>
  </conditionalFormatting>
  <conditionalFormatting sqref="W100">
    <cfRule type="containsText" dxfId="0" priority="1607" operator="between" text=" ">
      <formula>NOT(ISERROR(SEARCH(" ",W100)))</formula>
    </cfRule>
  </conditionalFormatting>
  <conditionalFormatting sqref="D101">
    <cfRule type="containsText" dxfId="0" priority="1602" operator="between" text=" ">
      <formula>NOT(ISERROR(SEARCH(" ",D101)))</formula>
    </cfRule>
  </conditionalFormatting>
  <conditionalFormatting sqref="E101:F101">
    <cfRule type="containsText" dxfId="0" priority="822" operator="between" text=" ">
      <formula>NOT(ISERROR(SEARCH(" ",E101)))</formula>
    </cfRule>
  </conditionalFormatting>
  <conditionalFormatting sqref="G101:H101">
    <cfRule type="containsText" dxfId="0" priority="1605" operator="between" text=" ">
      <formula>NOT(ISERROR(SEARCH(" ",G101)))</formula>
    </cfRule>
  </conditionalFormatting>
  <conditionalFormatting sqref="R101:U101">
    <cfRule type="containsText" dxfId="0" priority="1604" operator="between" text=" ">
      <formula>NOT(ISERROR(SEARCH(" ",R101)))</formula>
    </cfRule>
  </conditionalFormatting>
  <conditionalFormatting sqref="V101">
    <cfRule type="containsText" dxfId="0" priority="959" operator="between" text=" ">
      <formula>NOT(ISERROR(SEARCH(" ",V101)))</formula>
    </cfRule>
  </conditionalFormatting>
  <conditionalFormatting sqref="W101">
    <cfRule type="containsText" dxfId="0" priority="1603" operator="between" text=" ">
      <formula>NOT(ISERROR(SEARCH(" ",W101)))</formula>
    </cfRule>
  </conditionalFormatting>
  <conditionalFormatting sqref="X113">
    <cfRule type="containsText" dxfId="0" priority="2655" operator="between" text=" ">
      <formula>NOT(ISERROR(SEARCH(" ",X113)))</formula>
    </cfRule>
  </conditionalFormatting>
  <conditionalFormatting sqref="AC115">
    <cfRule type="containsText" dxfId="0" priority="88" operator="between" text=" ">
      <formula>NOT(ISERROR(SEARCH(" ",AC115)))</formula>
    </cfRule>
  </conditionalFormatting>
  <conditionalFormatting sqref="AG115">
    <cfRule type="containsText" dxfId="0" priority="2662" operator="between" text=" ">
      <formula>NOT(ISERROR(SEARCH(" ",AG115)))</formula>
    </cfRule>
  </conditionalFormatting>
  <conditionalFormatting sqref="Y160">
    <cfRule type="containsText" dxfId="0" priority="2668" operator="between" text=" ">
      <formula>NOT(ISERROR(SEARCH(" ",Y160)))</formula>
    </cfRule>
  </conditionalFormatting>
  <conditionalFormatting sqref="X217">
    <cfRule type="containsText" dxfId="0" priority="2671" operator="between" text=" ">
      <formula>NOT(ISERROR(SEARCH(" ",X217)))</formula>
    </cfRule>
  </conditionalFormatting>
  <conditionalFormatting sqref="X218">
    <cfRule type="containsText" dxfId="0" priority="2670" operator="between" text=" ">
      <formula>NOT(ISERROR(SEARCH(" ",X218)))</formula>
    </cfRule>
  </conditionalFormatting>
  <conditionalFormatting sqref="B351">
    <cfRule type="containsText" dxfId="0" priority="2615" operator="between" text=" ">
      <formula>NOT(ISERROR(SEARCH(" ",B351)))</formula>
    </cfRule>
  </conditionalFormatting>
  <conditionalFormatting sqref="V351">
    <cfRule type="containsText" dxfId="0" priority="1190" operator="between" text=" ">
      <formula>NOT(ISERROR(SEARCH(" ",V351)))</formula>
    </cfRule>
  </conditionalFormatting>
  <conditionalFormatting sqref="W351">
    <cfRule type="containsText" dxfId="0" priority="2614" operator="between" text=" ">
      <formula>NOT(ISERROR(SEARCH(" ",W351)))</formula>
    </cfRule>
  </conditionalFormatting>
  <conditionalFormatting sqref="B352">
    <cfRule type="containsText" dxfId="0" priority="2611" operator="between" text=" ">
      <formula>NOT(ISERROR(SEARCH(" ",B352)))</formula>
    </cfRule>
  </conditionalFormatting>
  <conditionalFormatting sqref="V352">
    <cfRule type="containsText" dxfId="0" priority="1189" operator="between" text=" ">
      <formula>NOT(ISERROR(SEARCH(" ",V352)))</formula>
    </cfRule>
  </conditionalFormatting>
  <conditionalFormatting sqref="W352">
    <cfRule type="containsText" dxfId="0" priority="2610" operator="between" text=" ">
      <formula>NOT(ISERROR(SEARCH(" ",W352)))</formula>
    </cfRule>
  </conditionalFormatting>
  <conditionalFormatting sqref="B353">
    <cfRule type="containsText" dxfId="0" priority="2607" operator="between" text=" ">
      <formula>NOT(ISERROR(SEARCH(" ",B353)))</formula>
    </cfRule>
  </conditionalFormatting>
  <conditionalFormatting sqref="V353">
    <cfRule type="containsText" dxfId="0" priority="1188" operator="between" text=" ">
      <formula>NOT(ISERROR(SEARCH(" ",V353)))</formula>
    </cfRule>
  </conditionalFormatting>
  <conditionalFormatting sqref="W353">
    <cfRule type="containsText" dxfId="0" priority="2606" operator="between" text=" ">
      <formula>NOT(ISERROR(SEARCH(" ",W353)))</formula>
    </cfRule>
  </conditionalFormatting>
  <conditionalFormatting sqref="B354">
    <cfRule type="containsText" dxfId="0" priority="2603" operator="between" text=" ">
      <formula>NOT(ISERROR(SEARCH(" ",B354)))</formula>
    </cfRule>
  </conditionalFormatting>
  <conditionalFormatting sqref="V354">
    <cfRule type="containsText" dxfId="0" priority="1187" operator="between" text=" ">
      <formula>NOT(ISERROR(SEARCH(" ",V354)))</formula>
    </cfRule>
  </conditionalFormatting>
  <conditionalFormatting sqref="W354">
    <cfRule type="containsText" dxfId="0" priority="2602" operator="between" text=" ">
      <formula>NOT(ISERROR(SEARCH(" ",W354)))</formula>
    </cfRule>
  </conditionalFormatting>
  <conditionalFormatting sqref="B355">
    <cfRule type="containsText" dxfId="0" priority="2599" operator="between" text=" ">
      <formula>NOT(ISERROR(SEARCH(" ",B355)))</formula>
    </cfRule>
  </conditionalFormatting>
  <conditionalFormatting sqref="V355">
    <cfRule type="containsText" dxfId="0" priority="1186" operator="between" text=" ">
      <formula>NOT(ISERROR(SEARCH(" ",V355)))</formula>
    </cfRule>
  </conditionalFormatting>
  <conditionalFormatting sqref="W355">
    <cfRule type="containsText" dxfId="0" priority="2598" operator="between" text=" ">
      <formula>NOT(ISERROR(SEARCH(" ",W355)))</formula>
    </cfRule>
  </conditionalFormatting>
  <conditionalFormatting sqref="B356">
    <cfRule type="containsText" dxfId="0" priority="2595" operator="between" text=" ">
      <formula>NOT(ISERROR(SEARCH(" ",B356)))</formula>
    </cfRule>
  </conditionalFormatting>
  <conditionalFormatting sqref="V356">
    <cfRule type="containsText" dxfId="0" priority="1185" operator="between" text=" ">
      <formula>NOT(ISERROR(SEARCH(" ",V356)))</formula>
    </cfRule>
  </conditionalFormatting>
  <conditionalFormatting sqref="W356">
    <cfRule type="containsText" dxfId="0" priority="2594" operator="between" text=" ">
      <formula>NOT(ISERROR(SEARCH(" ",W356)))</formula>
    </cfRule>
  </conditionalFormatting>
  <conditionalFormatting sqref="B357">
    <cfRule type="containsText" dxfId="0" priority="2591" operator="between" text=" ">
      <formula>NOT(ISERROR(SEARCH(" ",B357)))</formula>
    </cfRule>
  </conditionalFormatting>
  <conditionalFormatting sqref="V357">
    <cfRule type="containsText" dxfId="0" priority="1184" operator="between" text=" ">
      <formula>NOT(ISERROR(SEARCH(" ",V357)))</formula>
    </cfRule>
  </conditionalFormatting>
  <conditionalFormatting sqref="W357">
    <cfRule type="containsText" dxfId="0" priority="2590" operator="between" text=" ">
      <formula>NOT(ISERROR(SEARCH(" ",W357)))</formula>
    </cfRule>
  </conditionalFormatting>
  <conditionalFormatting sqref="B358">
    <cfRule type="containsText" dxfId="0" priority="2587" operator="between" text=" ">
      <formula>NOT(ISERROR(SEARCH(" ",B358)))</formula>
    </cfRule>
  </conditionalFormatting>
  <conditionalFormatting sqref="V358">
    <cfRule type="containsText" dxfId="0" priority="1183" operator="between" text=" ">
      <formula>NOT(ISERROR(SEARCH(" ",V358)))</formula>
    </cfRule>
  </conditionalFormatting>
  <conditionalFormatting sqref="W358">
    <cfRule type="containsText" dxfId="0" priority="2586" operator="between" text=" ">
      <formula>NOT(ISERROR(SEARCH(" ",W358)))</formula>
    </cfRule>
  </conditionalFormatting>
  <conditionalFormatting sqref="B359">
    <cfRule type="containsText" dxfId="0" priority="2583" operator="between" text=" ">
      <formula>NOT(ISERROR(SEARCH(" ",B359)))</formula>
    </cfRule>
  </conditionalFormatting>
  <conditionalFormatting sqref="V359">
    <cfRule type="containsText" dxfId="0" priority="1182" operator="between" text=" ">
      <formula>NOT(ISERROR(SEARCH(" ",V359)))</formula>
    </cfRule>
  </conditionalFormatting>
  <conditionalFormatting sqref="W359">
    <cfRule type="containsText" dxfId="0" priority="2582" operator="between" text=" ">
      <formula>NOT(ISERROR(SEARCH(" ",W359)))</formula>
    </cfRule>
  </conditionalFormatting>
  <conditionalFormatting sqref="B360">
    <cfRule type="containsText" dxfId="0" priority="2579" operator="between" text=" ">
      <formula>NOT(ISERROR(SEARCH(" ",B360)))</formula>
    </cfRule>
  </conditionalFormatting>
  <conditionalFormatting sqref="V360">
    <cfRule type="containsText" dxfId="0" priority="1181" operator="between" text=" ">
      <formula>NOT(ISERROR(SEARCH(" ",V360)))</formula>
    </cfRule>
  </conditionalFormatting>
  <conditionalFormatting sqref="W360">
    <cfRule type="containsText" dxfId="0" priority="2578" operator="between" text=" ">
      <formula>NOT(ISERROR(SEARCH(" ",W360)))</formula>
    </cfRule>
  </conditionalFormatting>
  <conditionalFormatting sqref="B361">
    <cfRule type="containsText" dxfId="0" priority="2575" operator="between" text=" ">
      <formula>NOT(ISERROR(SEARCH(" ",B361)))</formula>
    </cfRule>
  </conditionalFormatting>
  <conditionalFormatting sqref="V361">
    <cfRule type="containsText" dxfId="0" priority="1180" operator="between" text=" ">
      <formula>NOT(ISERROR(SEARCH(" ",V361)))</formula>
    </cfRule>
  </conditionalFormatting>
  <conditionalFormatting sqref="W361">
    <cfRule type="containsText" dxfId="0" priority="2574" operator="between" text=" ">
      <formula>NOT(ISERROR(SEARCH(" ",W361)))</formula>
    </cfRule>
  </conditionalFormatting>
  <conditionalFormatting sqref="B362">
    <cfRule type="containsText" dxfId="0" priority="2571" operator="between" text=" ">
      <formula>NOT(ISERROR(SEARCH(" ",B362)))</formula>
    </cfRule>
  </conditionalFormatting>
  <conditionalFormatting sqref="V362">
    <cfRule type="containsText" dxfId="0" priority="1179" operator="between" text=" ">
      <formula>NOT(ISERROR(SEARCH(" ",V362)))</formula>
    </cfRule>
  </conditionalFormatting>
  <conditionalFormatting sqref="W362">
    <cfRule type="containsText" dxfId="0" priority="2570" operator="between" text=" ">
      <formula>NOT(ISERROR(SEARCH(" ",W362)))</formula>
    </cfRule>
  </conditionalFormatting>
  <conditionalFormatting sqref="B363">
    <cfRule type="containsText" dxfId="0" priority="2567" operator="between" text=" ">
      <formula>NOT(ISERROR(SEARCH(" ",B363)))</formula>
    </cfRule>
  </conditionalFormatting>
  <conditionalFormatting sqref="V363">
    <cfRule type="containsText" dxfId="0" priority="1178" operator="between" text=" ">
      <formula>NOT(ISERROR(SEARCH(" ",V363)))</formula>
    </cfRule>
  </conditionalFormatting>
  <conditionalFormatting sqref="W363">
    <cfRule type="containsText" dxfId="0" priority="2566" operator="between" text=" ">
      <formula>NOT(ISERROR(SEARCH(" ",W363)))</formula>
    </cfRule>
  </conditionalFormatting>
  <conditionalFormatting sqref="B364">
    <cfRule type="containsText" dxfId="0" priority="2563" operator="between" text=" ">
      <formula>NOT(ISERROR(SEARCH(" ",B364)))</formula>
    </cfRule>
  </conditionalFormatting>
  <conditionalFormatting sqref="V364">
    <cfRule type="containsText" dxfId="0" priority="1177" operator="between" text=" ">
      <formula>NOT(ISERROR(SEARCH(" ",V364)))</formula>
    </cfRule>
  </conditionalFormatting>
  <conditionalFormatting sqref="W364">
    <cfRule type="containsText" dxfId="0" priority="2562" operator="between" text=" ">
      <formula>NOT(ISERROR(SEARCH(" ",W364)))</formula>
    </cfRule>
  </conditionalFormatting>
  <conditionalFormatting sqref="B365">
    <cfRule type="containsText" dxfId="0" priority="2559" operator="between" text=" ">
      <formula>NOT(ISERROR(SEARCH(" ",B365)))</formula>
    </cfRule>
  </conditionalFormatting>
  <conditionalFormatting sqref="V365">
    <cfRule type="containsText" dxfId="0" priority="1176" operator="between" text=" ">
      <formula>NOT(ISERROR(SEARCH(" ",V365)))</formula>
    </cfRule>
  </conditionalFormatting>
  <conditionalFormatting sqref="W365">
    <cfRule type="containsText" dxfId="0" priority="2558" operator="between" text=" ">
      <formula>NOT(ISERROR(SEARCH(" ",W365)))</formula>
    </cfRule>
  </conditionalFormatting>
  <conditionalFormatting sqref="B366">
    <cfRule type="containsText" dxfId="0" priority="2555" operator="between" text=" ">
      <formula>NOT(ISERROR(SEARCH(" ",B366)))</formula>
    </cfRule>
  </conditionalFormatting>
  <conditionalFormatting sqref="V366">
    <cfRule type="containsText" dxfId="0" priority="1175" operator="between" text=" ">
      <formula>NOT(ISERROR(SEARCH(" ",V366)))</formula>
    </cfRule>
  </conditionalFormatting>
  <conditionalFormatting sqref="W366">
    <cfRule type="containsText" dxfId="0" priority="2554" operator="between" text=" ">
      <formula>NOT(ISERROR(SEARCH(" ",W366)))</formula>
    </cfRule>
  </conditionalFormatting>
  <conditionalFormatting sqref="B367">
    <cfRule type="containsText" dxfId="0" priority="2551" operator="between" text=" ">
      <formula>NOT(ISERROR(SEARCH(" ",B367)))</formula>
    </cfRule>
  </conditionalFormatting>
  <conditionalFormatting sqref="V367">
    <cfRule type="containsText" dxfId="0" priority="1174" operator="between" text=" ">
      <formula>NOT(ISERROR(SEARCH(" ",V367)))</formula>
    </cfRule>
  </conditionalFormatting>
  <conditionalFormatting sqref="W367">
    <cfRule type="containsText" dxfId="0" priority="2550" operator="between" text=" ">
      <formula>NOT(ISERROR(SEARCH(" ",W367)))</formula>
    </cfRule>
  </conditionalFormatting>
  <conditionalFormatting sqref="B368">
    <cfRule type="containsText" dxfId="0" priority="2547" operator="between" text=" ">
      <formula>NOT(ISERROR(SEARCH(" ",B368)))</formula>
    </cfRule>
  </conditionalFormatting>
  <conditionalFormatting sqref="V368">
    <cfRule type="containsText" dxfId="0" priority="1173" operator="between" text=" ">
      <formula>NOT(ISERROR(SEARCH(" ",V368)))</formula>
    </cfRule>
  </conditionalFormatting>
  <conditionalFormatting sqref="W368">
    <cfRule type="containsText" dxfId="0" priority="2546" operator="between" text=" ">
      <formula>NOT(ISERROR(SEARCH(" ",W368)))</formula>
    </cfRule>
  </conditionalFormatting>
  <conditionalFormatting sqref="B369">
    <cfRule type="containsText" dxfId="0" priority="2543" operator="between" text=" ">
      <formula>NOT(ISERROR(SEARCH(" ",B369)))</formula>
    </cfRule>
  </conditionalFormatting>
  <conditionalFormatting sqref="V369">
    <cfRule type="containsText" dxfId="0" priority="1172" operator="between" text=" ">
      <formula>NOT(ISERROR(SEARCH(" ",V369)))</formula>
    </cfRule>
  </conditionalFormatting>
  <conditionalFormatting sqref="W369">
    <cfRule type="containsText" dxfId="0" priority="2542" operator="between" text=" ">
      <formula>NOT(ISERROR(SEARCH(" ",W369)))</formula>
    </cfRule>
  </conditionalFormatting>
  <conditionalFormatting sqref="B370">
    <cfRule type="containsText" dxfId="0" priority="2539" operator="between" text=" ">
      <formula>NOT(ISERROR(SEARCH(" ",B370)))</formula>
    </cfRule>
  </conditionalFormatting>
  <conditionalFormatting sqref="V370">
    <cfRule type="containsText" dxfId="0" priority="1171" operator="between" text=" ">
      <formula>NOT(ISERROR(SEARCH(" ",V370)))</formula>
    </cfRule>
  </conditionalFormatting>
  <conditionalFormatting sqref="W370">
    <cfRule type="containsText" dxfId="0" priority="2538" operator="between" text=" ">
      <formula>NOT(ISERROR(SEARCH(" ",W370)))</formula>
    </cfRule>
  </conditionalFormatting>
  <conditionalFormatting sqref="B371">
    <cfRule type="containsText" dxfId="0" priority="2535" operator="between" text=" ">
      <formula>NOT(ISERROR(SEARCH(" ",B371)))</formula>
    </cfRule>
  </conditionalFormatting>
  <conditionalFormatting sqref="V371">
    <cfRule type="containsText" dxfId="0" priority="1170" operator="between" text=" ">
      <formula>NOT(ISERROR(SEARCH(" ",V371)))</formula>
    </cfRule>
  </conditionalFormatting>
  <conditionalFormatting sqref="W371">
    <cfRule type="containsText" dxfId="0" priority="2534" operator="between" text=" ">
      <formula>NOT(ISERROR(SEARCH(" ",W371)))</formula>
    </cfRule>
  </conditionalFormatting>
  <conditionalFormatting sqref="B372">
    <cfRule type="containsText" dxfId="0" priority="2531" operator="between" text=" ">
      <formula>NOT(ISERROR(SEARCH(" ",B372)))</formula>
    </cfRule>
  </conditionalFormatting>
  <conditionalFormatting sqref="V372">
    <cfRule type="containsText" dxfId="0" priority="1169" operator="between" text=" ">
      <formula>NOT(ISERROR(SEARCH(" ",V372)))</formula>
    </cfRule>
  </conditionalFormatting>
  <conditionalFormatting sqref="W372">
    <cfRule type="containsText" dxfId="0" priority="2530" operator="between" text=" ">
      <formula>NOT(ISERROR(SEARCH(" ",W372)))</formula>
    </cfRule>
  </conditionalFormatting>
  <conditionalFormatting sqref="B373">
    <cfRule type="containsText" dxfId="0" priority="2527" operator="between" text=" ">
      <formula>NOT(ISERROR(SEARCH(" ",B373)))</formula>
    </cfRule>
  </conditionalFormatting>
  <conditionalFormatting sqref="V373">
    <cfRule type="containsText" dxfId="0" priority="1168" operator="between" text=" ">
      <formula>NOT(ISERROR(SEARCH(" ",V373)))</formula>
    </cfRule>
  </conditionalFormatting>
  <conditionalFormatting sqref="W373">
    <cfRule type="containsText" dxfId="0" priority="2526" operator="between" text=" ">
      <formula>NOT(ISERROR(SEARCH(" ",W373)))</formula>
    </cfRule>
  </conditionalFormatting>
  <conditionalFormatting sqref="B374">
    <cfRule type="containsText" dxfId="0" priority="2523" operator="between" text=" ">
      <formula>NOT(ISERROR(SEARCH(" ",B374)))</formula>
    </cfRule>
  </conditionalFormatting>
  <conditionalFormatting sqref="V374">
    <cfRule type="containsText" dxfId="0" priority="1167" operator="between" text=" ">
      <formula>NOT(ISERROR(SEARCH(" ",V374)))</formula>
    </cfRule>
  </conditionalFormatting>
  <conditionalFormatting sqref="W374">
    <cfRule type="containsText" dxfId="0" priority="2522" operator="between" text=" ">
      <formula>NOT(ISERROR(SEARCH(" ",W374)))</formula>
    </cfRule>
  </conditionalFormatting>
  <conditionalFormatting sqref="B375">
    <cfRule type="containsText" dxfId="0" priority="2519" operator="between" text=" ">
      <formula>NOT(ISERROR(SEARCH(" ",B375)))</formula>
    </cfRule>
  </conditionalFormatting>
  <conditionalFormatting sqref="V375">
    <cfRule type="containsText" dxfId="0" priority="1166" operator="between" text=" ">
      <formula>NOT(ISERROR(SEARCH(" ",V375)))</formula>
    </cfRule>
  </conditionalFormatting>
  <conditionalFormatting sqref="W375">
    <cfRule type="containsText" dxfId="0" priority="2518" operator="between" text=" ">
      <formula>NOT(ISERROR(SEARCH(" ",W375)))</formula>
    </cfRule>
  </conditionalFormatting>
  <conditionalFormatting sqref="B376">
    <cfRule type="containsText" dxfId="0" priority="2515" operator="between" text=" ">
      <formula>NOT(ISERROR(SEARCH(" ",B376)))</formula>
    </cfRule>
  </conditionalFormatting>
  <conditionalFormatting sqref="V376">
    <cfRule type="containsText" dxfId="0" priority="1165" operator="between" text=" ">
      <formula>NOT(ISERROR(SEARCH(" ",V376)))</formula>
    </cfRule>
  </conditionalFormatting>
  <conditionalFormatting sqref="W376">
    <cfRule type="containsText" dxfId="0" priority="2514" operator="between" text=" ">
      <formula>NOT(ISERROR(SEARCH(" ",W376)))</formula>
    </cfRule>
  </conditionalFormatting>
  <conditionalFormatting sqref="B377">
    <cfRule type="containsText" dxfId="0" priority="2511" operator="between" text=" ">
      <formula>NOT(ISERROR(SEARCH(" ",B377)))</formula>
    </cfRule>
  </conditionalFormatting>
  <conditionalFormatting sqref="V377">
    <cfRule type="containsText" dxfId="0" priority="1164" operator="between" text=" ">
      <formula>NOT(ISERROR(SEARCH(" ",V377)))</formula>
    </cfRule>
  </conditionalFormatting>
  <conditionalFormatting sqref="W377">
    <cfRule type="containsText" dxfId="0" priority="2510" operator="between" text=" ">
      <formula>NOT(ISERROR(SEARCH(" ",W377)))</formula>
    </cfRule>
  </conditionalFormatting>
  <conditionalFormatting sqref="B378">
    <cfRule type="containsText" dxfId="0" priority="2507" operator="between" text=" ">
      <formula>NOT(ISERROR(SEARCH(" ",B378)))</formula>
    </cfRule>
  </conditionalFormatting>
  <conditionalFormatting sqref="V378">
    <cfRule type="containsText" dxfId="0" priority="1163" operator="between" text=" ">
      <formula>NOT(ISERROR(SEARCH(" ",V378)))</formula>
    </cfRule>
  </conditionalFormatting>
  <conditionalFormatting sqref="W378">
    <cfRule type="containsText" dxfId="0" priority="2506" operator="between" text=" ">
      <formula>NOT(ISERROR(SEARCH(" ",W378)))</formula>
    </cfRule>
  </conditionalFormatting>
  <conditionalFormatting sqref="B379">
    <cfRule type="containsText" dxfId="0" priority="2503" operator="between" text=" ">
      <formula>NOT(ISERROR(SEARCH(" ",B379)))</formula>
    </cfRule>
  </conditionalFormatting>
  <conditionalFormatting sqref="V379">
    <cfRule type="containsText" dxfId="0" priority="1162" operator="between" text=" ">
      <formula>NOT(ISERROR(SEARCH(" ",V379)))</formula>
    </cfRule>
  </conditionalFormatting>
  <conditionalFormatting sqref="W379">
    <cfRule type="containsText" dxfId="0" priority="2502" operator="between" text=" ">
      <formula>NOT(ISERROR(SEARCH(" ",W379)))</formula>
    </cfRule>
  </conditionalFormatting>
  <conditionalFormatting sqref="B380">
    <cfRule type="containsText" dxfId="0" priority="2499" operator="between" text=" ">
      <formula>NOT(ISERROR(SEARCH(" ",B380)))</formula>
    </cfRule>
  </conditionalFormatting>
  <conditionalFormatting sqref="V380">
    <cfRule type="containsText" dxfId="0" priority="1161" operator="between" text=" ">
      <formula>NOT(ISERROR(SEARCH(" ",V380)))</formula>
    </cfRule>
  </conditionalFormatting>
  <conditionalFormatting sqref="W380">
    <cfRule type="containsText" dxfId="0" priority="2498" operator="between" text=" ">
      <formula>NOT(ISERROR(SEARCH(" ",W380)))</formula>
    </cfRule>
  </conditionalFormatting>
  <conditionalFormatting sqref="B381">
    <cfRule type="containsText" dxfId="0" priority="2495" operator="between" text=" ">
      <formula>NOT(ISERROR(SEARCH(" ",B381)))</formula>
    </cfRule>
  </conditionalFormatting>
  <conditionalFormatting sqref="V381">
    <cfRule type="containsText" dxfId="0" priority="1160" operator="between" text=" ">
      <formula>NOT(ISERROR(SEARCH(" ",V381)))</formula>
    </cfRule>
  </conditionalFormatting>
  <conditionalFormatting sqref="W381">
    <cfRule type="containsText" dxfId="0" priority="2494" operator="between" text=" ">
      <formula>NOT(ISERROR(SEARCH(" ",W381)))</formula>
    </cfRule>
  </conditionalFormatting>
  <conditionalFormatting sqref="B382">
    <cfRule type="containsText" dxfId="0" priority="2491" operator="between" text=" ">
      <formula>NOT(ISERROR(SEARCH(" ",B382)))</formula>
    </cfRule>
  </conditionalFormatting>
  <conditionalFormatting sqref="V382">
    <cfRule type="containsText" dxfId="0" priority="1159" operator="between" text=" ">
      <formula>NOT(ISERROR(SEARCH(" ",V382)))</formula>
    </cfRule>
  </conditionalFormatting>
  <conditionalFormatting sqref="W382">
    <cfRule type="containsText" dxfId="0" priority="2490" operator="between" text=" ">
      <formula>NOT(ISERROR(SEARCH(" ",W382)))</formula>
    </cfRule>
  </conditionalFormatting>
  <conditionalFormatting sqref="B383">
    <cfRule type="containsText" dxfId="0" priority="2487" operator="between" text=" ">
      <formula>NOT(ISERROR(SEARCH(" ",B383)))</formula>
    </cfRule>
  </conditionalFormatting>
  <conditionalFormatting sqref="V383">
    <cfRule type="containsText" dxfId="0" priority="1158" operator="between" text=" ">
      <formula>NOT(ISERROR(SEARCH(" ",V383)))</formula>
    </cfRule>
  </conditionalFormatting>
  <conditionalFormatting sqref="W383">
    <cfRule type="containsText" dxfId="0" priority="2486" operator="between" text=" ">
      <formula>NOT(ISERROR(SEARCH(" ",W383)))</formula>
    </cfRule>
  </conditionalFormatting>
  <conditionalFormatting sqref="B384">
    <cfRule type="containsText" dxfId="0" priority="2483" operator="between" text=" ">
      <formula>NOT(ISERROR(SEARCH(" ",B384)))</formula>
    </cfRule>
  </conditionalFormatting>
  <conditionalFormatting sqref="V384">
    <cfRule type="containsText" dxfId="0" priority="1157" operator="between" text=" ">
      <formula>NOT(ISERROR(SEARCH(" ",V384)))</formula>
    </cfRule>
  </conditionalFormatting>
  <conditionalFormatting sqref="W384">
    <cfRule type="containsText" dxfId="0" priority="2482" operator="between" text=" ">
      <formula>NOT(ISERROR(SEARCH(" ",W384)))</formula>
    </cfRule>
  </conditionalFormatting>
  <conditionalFormatting sqref="B385">
    <cfRule type="containsText" dxfId="0" priority="2479" operator="between" text=" ">
      <formula>NOT(ISERROR(SEARCH(" ",B385)))</formula>
    </cfRule>
  </conditionalFormatting>
  <conditionalFormatting sqref="V385">
    <cfRule type="containsText" dxfId="0" priority="1156" operator="between" text=" ">
      <formula>NOT(ISERROR(SEARCH(" ",V385)))</formula>
    </cfRule>
  </conditionalFormatting>
  <conditionalFormatting sqref="W385">
    <cfRule type="containsText" dxfId="0" priority="2478" operator="between" text=" ">
      <formula>NOT(ISERROR(SEARCH(" ",W385)))</formula>
    </cfRule>
  </conditionalFormatting>
  <conditionalFormatting sqref="B386">
    <cfRule type="containsText" dxfId="0" priority="2475" operator="between" text=" ">
      <formula>NOT(ISERROR(SEARCH(" ",B386)))</formula>
    </cfRule>
  </conditionalFormatting>
  <conditionalFormatting sqref="V386">
    <cfRule type="containsText" dxfId="0" priority="1155" operator="between" text=" ">
      <formula>NOT(ISERROR(SEARCH(" ",V386)))</formula>
    </cfRule>
  </conditionalFormatting>
  <conditionalFormatting sqref="W386">
    <cfRule type="containsText" dxfId="0" priority="2474" operator="between" text=" ">
      <formula>NOT(ISERROR(SEARCH(" ",W386)))</formula>
    </cfRule>
  </conditionalFormatting>
  <conditionalFormatting sqref="B387">
    <cfRule type="containsText" dxfId="0" priority="2471" operator="between" text=" ">
      <formula>NOT(ISERROR(SEARCH(" ",B387)))</formula>
    </cfRule>
  </conditionalFormatting>
  <conditionalFormatting sqref="V387">
    <cfRule type="containsText" dxfId="0" priority="1154" operator="between" text=" ">
      <formula>NOT(ISERROR(SEARCH(" ",V387)))</formula>
    </cfRule>
  </conditionalFormatting>
  <conditionalFormatting sqref="W387">
    <cfRule type="containsText" dxfId="0" priority="2470" operator="between" text=" ">
      <formula>NOT(ISERROR(SEARCH(" ",W387)))</formula>
    </cfRule>
  </conditionalFormatting>
  <conditionalFormatting sqref="B388">
    <cfRule type="containsText" dxfId="0" priority="2467" operator="between" text=" ">
      <formula>NOT(ISERROR(SEARCH(" ",B388)))</formula>
    </cfRule>
  </conditionalFormatting>
  <conditionalFormatting sqref="V388">
    <cfRule type="containsText" dxfId="0" priority="1153" operator="between" text=" ">
      <formula>NOT(ISERROR(SEARCH(" ",V388)))</formula>
    </cfRule>
  </conditionalFormatting>
  <conditionalFormatting sqref="W388">
    <cfRule type="containsText" dxfId="0" priority="2466" operator="between" text=" ">
      <formula>NOT(ISERROR(SEARCH(" ",W388)))</formula>
    </cfRule>
  </conditionalFormatting>
  <conditionalFormatting sqref="B389">
    <cfRule type="containsText" dxfId="0" priority="2463" operator="between" text=" ">
      <formula>NOT(ISERROR(SEARCH(" ",B389)))</formula>
    </cfRule>
  </conditionalFormatting>
  <conditionalFormatting sqref="V389">
    <cfRule type="containsText" dxfId="0" priority="1152" operator="between" text=" ">
      <formula>NOT(ISERROR(SEARCH(" ",V389)))</formula>
    </cfRule>
  </conditionalFormatting>
  <conditionalFormatting sqref="W389">
    <cfRule type="containsText" dxfId="0" priority="2462" operator="between" text=" ">
      <formula>NOT(ISERROR(SEARCH(" ",W389)))</formula>
    </cfRule>
  </conditionalFormatting>
  <conditionalFormatting sqref="B390">
    <cfRule type="containsText" dxfId="0" priority="2459" operator="between" text=" ">
      <formula>NOT(ISERROR(SEARCH(" ",B390)))</formula>
    </cfRule>
  </conditionalFormatting>
  <conditionalFormatting sqref="V390">
    <cfRule type="containsText" dxfId="0" priority="1151" operator="between" text=" ">
      <formula>NOT(ISERROR(SEARCH(" ",V390)))</formula>
    </cfRule>
  </conditionalFormatting>
  <conditionalFormatting sqref="W390">
    <cfRule type="containsText" dxfId="0" priority="2458" operator="between" text=" ">
      <formula>NOT(ISERROR(SEARCH(" ",W390)))</formula>
    </cfRule>
  </conditionalFormatting>
  <conditionalFormatting sqref="B391">
    <cfRule type="containsText" dxfId="0" priority="2455" operator="between" text=" ">
      <formula>NOT(ISERROR(SEARCH(" ",B391)))</formula>
    </cfRule>
  </conditionalFormatting>
  <conditionalFormatting sqref="V391">
    <cfRule type="containsText" dxfId="0" priority="1150" operator="between" text=" ">
      <formula>NOT(ISERROR(SEARCH(" ",V391)))</formula>
    </cfRule>
  </conditionalFormatting>
  <conditionalFormatting sqref="W391">
    <cfRule type="containsText" dxfId="0" priority="2454" operator="between" text=" ">
      <formula>NOT(ISERROR(SEARCH(" ",W391)))</formula>
    </cfRule>
  </conditionalFormatting>
  <conditionalFormatting sqref="B392">
    <cfRule type="containsText" dxfId="0" priority="2451" operator="between" text=" ">
      <formula>NOT(ISERROR(SEARCH(" ",B392)))</formula>
    </cfRule>
  </conditionalFormatting>
  <conditionalFormatting sqref="V392">
    <cfRule type="containsText" dxfId="0" priority="1149" operator="between" text=" ">
      <formula>NOT(ISERROR(SEARCH(" ",V392)))</formula>
    </cfRule>
  </conditionalFormatting>
  <conditionalFormatting sqref="W392">
    <cfRule type="containsText" dxfId="0" priority="2450" operator="between" text=" ">
      <formula>NOT(ISERROR(SEARCH(" ",W392)))</formula>
    </cfRule>
  </conditionalFormatting>
  <conditionalFormatting sqref="B393">
    <cfRule type="containsText" dxfId="0" priority="2447" operator="between" text=" ">
      <formula>NOT(ISERROR(SEARCH(" ",B393)))</formula>
    </cfRule>
  </conditionalFormatting>
  <conditionalFormatting sqref="V393">
    <cfRule type="containsText" dxfId="0" priority="1148" operator="between" text=" ">
      <formula>NOT(ISERROR(SEARCH(" ",V393)))</formula>
    </cfRule>
  </conditionalFormatting>
  <conditionalFormatting sqref="W393">
    <cfRule type="containsText" dxfId="0" priority="2446" operator="between" text=" ">
      <formula>NOT(ISERROR(SEARCH(" ",W393)))</formula>
    </cfRule>
  </conditionalFormatting>
  <conditionalFormatting sqref="B394">
    <cfRule type="containsText" dxfId="0" priority="2443" operator="between" text=" ">
      <formula>NOT(ISERROR(SEARCH(" ",B394)))</formula>
    </cfRule>
  </conditionalFormatting>
  <conditionalFormatting sqref="V394">
    <cfRule type="containsText" dxfId="0" priority="1147" operator="between" text=" ">
      <formula>NOT(ISERROR(SEARCH(" ",V394)))</formula>
    </cfRule>
  </conditionalFormatting>
  <conditionalFormatting sqref="W394">
    <cfRule type="containsText" dxfId="0" priority="2442" operator="between" text=" ">
      <formula>NOT(ISERROR(SEARCH(" ",W394)))</formula>
    </cfRule>
  </conditionalFormatting>
  <conditionalFormatting sqref="B395">
    <cfRule type="containsText" dxfId="0" priority="2439" operator="between" text=" ">
      <formula>NOT(ISERROR(SEARCH(" ",B395)))</formula>
    </cfRule>
  </conditionalFormatting>
  <conditionalFormatting sqref="V395">
    <cfRule type="containsText" dxfId="0" priority="1146" operator="between" text=" ">
      <formula>NOT(ISERROR(SEARCH(" ",V395)))</formula>
    </cfRule>
  </conditionalFormatting>
  <conditionalFormatting sqref="W395">
    <cfRule type="containsText" dxfId="0" priority="2438" operator="between" text=" ">
      <formula>NOT(ISERROR(SEARCH(" ",W395)))</formula>
    </cfRule>
  </conditionalFormatting>
  <conditionalFormatting sqref="B396">
    <cfRule type="containsText" dxfId="0" priority="2435" operator="between" text=" ">
      <formula>NOT(ISERROR(SEARCH(" ",B396)))</formula>
    </cfRule>
  </conditionalFormatting>
  <conditionalFormatting sqref="V396">
    <cfRule type="containsText" dxfId="0" priority="1145" operator="between" text=" ">
      <formula>NOT(ISERROR(SEARCH(" ",V396)))</formula>
    </cfRule>
  </conditionalFormatting>
  <conditionalFormatting sqref="W396">
    <cfRule type="containsText" dxfId="0" priority="2434" operator="between" text=" ">
      <formula>NOT(ISERROR(SEARCH(" ",W396)))</formula>
    </cfRule>
  </conditionalFormatting>
  <conditionalFormatting sqref="B397">
    <cfRule type="containsText" dxfId="0" priority="2431" operator="between" text=" ">
      <formula>NOT(ISERROR(SEARCH(" ",B397)))</formula>
    </cfRule>
  </conditionalFormatting>
  <conditionalFormatting sqref="V397">
    <cfRule type="containsText" dxfId="0" priority="1144" operator="between" text=" ">
      <formula>NOT(ISERROR(SEARCH(" ",V397)))</formula>
    </cfRule>
  </conditionalFormatting>
  <conditionalFormatting sqref="W397">
    <cfRule type="containsText" dxfId="0" priority="2430" operator="between" text=" ">
      <formula>NOT(ISERROR(SEARCH(" ",W397)))</formula>
    </cfRule>
  </conditionalFormatting>
  <conditionalFormatting sqref="B398">
    <cfRule type="containsText" dxfId="0" priority="2427" operator="between" text=" ">
      <formula>NOT(ISERROR(SEARCH(" ",B398)))</formula>
    </cfRule>
  </conditionalFormatting>
  <conditionalFormatting sqref="V398">
    <cfRule type="containsText" dxfId="0" priority="1143" operator="between" text=" ">
      <formula>NOT(ISERROR(SEARCH(" ",V398)))</formula>
    </cfRule>
  </conditionalFormatting>
  <conditionalFormatting sqref="W398">
    <cfRule type="containsText" dxfId="0" priority="2426" operator="between" text=" ">
      <formula>NOT(ISERROR(SEARCH(" ",W398)))</formula>
    </cfRule>
  </conditionalFormatting>
  <conditionalFormatting sqref="B399">
    <cfRule type="containsText" dxfId="0" priority="2423" operator="between" text=" ">
      <formula>NOT(ISERROR(SEARCH(" ",B399)))</formula>
    </cfRule>
  </conditionalFormatting>
  <conditionalFormatting sqref="V399">
    <cfRule type="containsText" dxfId="0" priority="1142" operator="between" text=" ">
      <formula>NOT(ISERROR(SEARCH(" ",V399)))</formula>
    </cfRule>
  </conditionalFormatting>
  <conditionalFormatting sqref="W399">
    <cfRule type="containsText" dxfId="0" priority="2422" operator="between" text=" ">
      <formula>NOT(ISERROR(SEARCH(" ",W399)))</formula>
    </cfRule>
  </conditionalFormatting>
  <conditionalFormatting sqref="B400">
    <cfRule type="containsText" dxfId="0" priority="2419" operator="between" text=" ">
      <formula>NOT(ISERROR(SEARCH(" ",B400)))</formula>
    </cfRule>
  </conditionalFormatting>
  <conditionalFormatting sqref="V400">
    <cfRule type="containsText" dxfId="0" priority="1141" operator="between" text=" ">
      <formula>NOT(ISERROR(SEARCH(" ",V400)))</formula>
    </cfRule>
  </conditionalFormatting>
  <conditionalFormatting sqref="W400">
    <cfRule type="containsText" dxfId="0" priority="2418" operator="between" text=" ">
      <formula>NOT(ISERROR(SEARCH(" ",W400)))</formula>
    </cfRule>
  </conditionalFormatting>
  <conditionalFormatting sqref="B401">
    <cfRule type="containsText" dxfId="0" priority="2415" operator="between" text=" ">
      <formula>NOT(ISERROR(SEARCH(" ",B401)))</formula>
    </cfRule>
  </conditionalFormatting>
  <conditionalFormatting sqref="V401">
    <cfRule type="containsText" dxfId="0" priority="1140" operator="between" text=" ">
      <formula>NOT(ISERROR(SEARCH(" ",V401)))</formula>
    </cfRule>
  </conditionalFormatting>
  <conditionalFormatting sqref="W401">
    <cfRule type="containsText" dxfId="0" priority="2414" operator="between" text=" ">
      <formula>NOT(ISERROR(SEARCH(" ",W401)))</formula>
    </cfRule>
  </conditionalFormatting>
  <conditionalFormatting sqref="B402">
    <cfRule type="containsText" dxfId="0" priority="2411" operator="between" text=" ">
      <formula>NOT(ISERROR(SEARCH(" ",B402)))</formula>
    </cfRule>
  </conditionalFormatting>
  <conditionalFormatting sqref="V402">
    <cfRule type="containsText" dxfId="0" priority="1139" operator="between" text=" ">
      <formula>NOT(ISERROR(SEARCH(" ",V402)))</formula>
    </cfRule>
  </conditionalFormatting>
  <conditionalFormatting sqref="W402">
    <cfRule type="containsText" dxfId="0" priority="2410" operator="between" text=" ">
      <formula>NOT(ISERROR(SEARCH(" ",W402)))</formula>
    </cfRule>
  </conditionalFormatting>
  <conditionalFormatting sqref="B403">
    <cfRule type="containsText" dxfId="0" priority="2407" operator="between" text=" ">
      <formula>NOT(ISERROR(SEARCH(" ",B403)))</formula>
    </cfRule>
  </conditionalFormatting>
  <conditionalFormatting sqref="V403">
    <cfRule type="containsText" dxfId="0" priority="1138" operator="between" text=" ">
      <formula>NOT(ISERROR(SEARCH(" ",V403)))</formula>
    </cfRule>
  </conditionalFormatting>
  <conditionalFormatting sqref="W403">
    <cfRule type="containsText" dxfId="0" priority="2406" operator="between" text=" ">
      <formula>NOT(ISERROR(SEARCH(" ",W403)))</formula>
    </cfRule>
  </conditionalFormatting>
  <conditionalFormatting sqref="B404">
    <cfRule type="containsText" dxfId="0" priority="2403" operator="between" text=" ">
      <formula>NOT(ISERROR(SEARCH(" ",B404)))</formula>
    </cfRule>
  </conditionalFormatting>
  <conditionalFormatting sqref="J404:N404">
    <cfRule type="cellIs" dxfId="2" priority="2400" operator="equal">
      <formula>0</formula>
    </cfRule>
  </conditionalFormatting>
  <conditionalFormatting sqref="V404">
    <cfRule type="containsText" dxfId="0" priority="1137" operator="between" text=" ">
      <formula>NOT(ISERROR(SEARCH(" ",V404)))</formula>
    </cfRule>
  </conditionalFormatting>
  <conditionalFormatting sqref="W404">
    <cfRule type="containsText" dxfId="0" priority="2402" operator="between" text=" ">
      <formula>NOT(ISERROR(SEARCH(" ",W404)))</formula>
    </cfRule>
  </conditionalFormatting>
  <conditionalFormatting sqref="B405">
    <cfRule type="containsText" dxfId="0" priority="2399" operator="between" text=" ">
      <formula>NOT(ISERROR(SEARCH(" ",B405)))</formula>
    </cfRule>
  </conditionalFormatting>
  <conditionalFormatting sqref="J405:N405">
    <cfRule type="cellIs" dxfId="2" priority="2396" operator="equal">
      <formula>0</formula>
    </cfRule>
  </conditionalFormatting>
  <conditionalFormatting sqref="V405">
    <cfRule type="containsText" dxfId="0" priority="1136" operator="between" text=" ">
      <formula>NOT(ISERROR(SEARCH(" ",V405)))</formula>
    </cfRule>
  </conditionalFormatting>
  <conditionalFormatting sqref="W405">
    <cfRule type="containsText" dxfId="0" priority="2398" operator="between" text=" ">
      <formula>NOT(ISERROR(SEARCH(" ",W405)))</formula>
    </cfRule>
  </conditionalFormatting>
  <conditionalFormatting sqref="B406">
    <cfRule type="containsText" dxfId="0" priority="2395" operator="between" text=" ">
      <formula>NOT(ISERROR(SEARCH(" ",B406)))</formula>
    </cfRule>
  </conditionalFormatting>
  <conditionalFormatting sqref="J406:N406">
    <cfRule type="cellIs" dxfId="2" priority="2392" operator="equal">
      <formula>0</formula>
    </cfRule>
  </conditionalFormatting>
  <conditionalFormatting sqref="V406">
    <cfRule type="containsText" dxfId="0" priority="1135" operator="between" text=" ">
      <formula>NOT(ISERROR(SEARCH(" ",V406)))</formula>
    </cfRule>
  </conditionalFormatting>
  <conditionalFormatting sqref="W406">
    <cfRule type="containsText" dxfId="0" priority="2394" operator="between" text=" ">
      <formula>NOT(ISERROR(SEARCH(" ",W406)))</formula>
    </cfRule>
  </conditionalFormatting>
  <conditionalFormatting sqref="B407">
    <cfRule type="containsText" dxfId="0" priority="2391" operator="between" text=" ">
      <formula>NOT(ISERROR(SEARCH(" ",B407)))</formula>
    </cfRule>
  </conditionalFormatting>
  <conditionalFormatting sqref="J407:N407">
    <cfRule type="cellIs" dxfId="2" priority="2388" operator="equal">
      <formula>0</formula>
    </cfRule>
  </conditionalFormatting>
  <conditionalFormatting sqref="V407">
    <cfRule type="containsText" dxfId="0" priority="1134" operator="between" text=" ">
      <formula>NOT(ISERROR(SEARCH(" ",V407)))</formula>
    </cfRule>
  </conditionalFormatting>
  <conditionalFormatting sqref="W407">
    <cfRule type="containsText" dxfId="0" priority="2390" operator="between" text=" ">
      <formula>NOT(ISERROR(SEARCH(" ",W407)))</formula>
    </cfRule>
  </conditionalFormatting>
  <conditionalFormatting sqref="B408">
    <cfRule type="containsText" dxfId="0" priority="2387" operator="between" text=" ">
      <formula>NOT(ISERROR(SEARCH(" ",B408)))</formula>
    </cfRule>
  </conditionalFormatting>
  <conditionalFormatting sqref="J408:N408">
    <cfRule type="cellIs" dxfId="2" priority="2384" operator="equal">
      <formula>0</formula>
    </cfRule>
  </conditionalFormatting>
  <conditionalFormatting sqref="V408">
    <cfRule type="containsText" dxfId="0" priority="1133" operator="between" text=" ">
      <formula>NOT(ISERROR(SEARCH(" ",V408)))</formula>
    </cfRule>
  </conditionalFormatting>
  <conditionalFormatting sqref="W408">
    <cfRule type="containsText" dxfId="0" priority="2386" operator="between" text=" ">
      <formula>NOT(ISERROR(SEARCH(" ",W408)))</formula>
    </cfRule>
  </conditionalFormatting>
  <conditionalFormatting sqref="B409">
    <cfRule type="containsText" dxfId="0" priority="2383" operator="between" text=" ">
      <formula>NOT(ISERROR(SEARCH(" ",B409)))</formula>
    </cfRule>
  </conditionalFormatting>
  <conditionalFormatting sqref="J409:N409">
    <cfRule type="cellIs" dxfId="2" priority="2380" operator="equal">
      <formula>0</formula>
    </cfRule>
  </conditionalFormatting>
  <conditionalFormatting sqref="V409">
    <cfRule type="containsText" dxfId="0" priority="1132" operator="between" text=" ">
      <formula>NOT(ISERROR(SEARCH(" ",V409)))</formula>
    </cfRule>
  </conditionalFormatting>
  <conditionalFormatting sqref="W409">
    <cfRule type="containsText" dxfId="0" priority="2382" operator="between" text=" ">
      <formula>NOT(ISERROR(SEARCH(" ",W409)))</formula>
    </cfRule>
  </conditionalFormatting>
  <conditionalFormatting sqref="B410">
    <cfRule type="containsText" dxfId="0" priority="2379" operator="between" text=" ">
      <formula>NOT(ISERROR(SEARCH(" ",B410)))</formula>
    </cfRule>
  </conditionalFormatting>
  <conditionalFormatting sqref="J410:N410">
    <cfRule type="cellIs" dxfId="2" priority="2376" operator="equal">
      <formula>0</formula>
    </cfRule>
  </conditionalFormatting>
  <conditionalFormatting sqref="V410">
    <cfRule type="containsText" dxfId="0" priority="1131" operator="between" text=" ">
      <formula>NOT(ISERROR(SEARCH(" ",V410)))</formula>
    </cfRule>
  </conditionalFormatting>
  <conditionalFormatting sqref="W410">
    <cfRule type="containsText" dxfId="0" priority="2378" operator="between" text=" ">
      <formula>NOT(ISERROR(SEARCH(" ",W410)))</formula>
    </cfRule>
  </conditionalFormatting>
  <conditionalFormatting sqref="B411">
    <cfRule type="containsText" dxfId="0" priority="2375" operator="between" text=" ">
      <formula>NOT(ISERROR(SEARCH(" ",B411)))</formula>
    </cfRule>
  </conditionalFormatting>
  <conditionalFormatting sqref="J411:N411">
    <cfRule type="cellIs" dxfId="2" priority="2372" operator="equal">
      <formula>0</formula>
    </cfRule>
  </conditionalFormatting>
  <conditionalFormatting sqref="V411">
    <cfRule type="containsText" dxfId="0" priority="1130" operator="between" text=" ">
      <formula>NOT(ISERROR(SEARCH(" ",V411)))</formula>
    </cfRule>
  </conditionalFormatting>
  <conditionalFormatting sqref="W411">
    <cfRule type="containsText" dxfId="0" priority="2374" operator="between" text=" ">
      <formula>NOT(ISERROR(SEARCH(" ",W411)))</formula>
    </cfRule>
  </conditionalFormatting>
  <conditionalFormatting sqref="B412">
    <cfRule type="containsText" dxfId="0" priority="2371" operator="between" text=" ">
      <formula>NOT(ISERROR(SEARCH(" ",B412)))</formula>
    </cfRule>
  </conditionalFormatting>
  <conditionalFormatting sqref="J412:N412">
    <cfRule type="cellIs" dxfId="2" priority="2368" operator="equal">
      <formula>0</formula>
    </cfRule>
  </conditionalFormatting>
  <conditionalFormatting sqref="V412">
    <cfRule type="containsText" dxfId="0" priority="1129" operator="between" text=" ">
      <formula>NOT(ISERROR(SEARCH(" ",V412)))</formula>
    </cfRule>
  </conditionalFormatting>
  <conditionalFormatting sqref="W412">
    <cfRule type="containsText" dxfId="0" priority="2370" operator="between" text=" ">
      <formula>NOT(ISERROR(SEARCH(" ",W412)))</formula>
    </cfRule>
  </conditionalFormatting>
  <conditionalFormatting sqref="B413">
    <cfRule type="containsText" dxfId="0" priority="2367" operator="between" text=" ">
      <formula>NOT(ISERROR(SEARCH(" ",B413)))</formula>
    </cfRule>
  </conditionalFormatting>
  <conditionalFormatting sqref="J413:N413">
    <cfRule type="cellIs" dxfId="2" priority="2364" operator="equal">
      <formula>0</formula>
    </cfRule>
  </conditionalFormatting>
  <conditionalFormatting sqref="V413">
    <cfRule type="containsText" dxfId="0" priority="1128" operator="between" text=" ">
      <formula>NOT(ISERROR(SEARCH(" ",V413)))</formula>
    </cfRule>
  </conditionalFormatting>
  <conditionalFormatting sqref="W413">
    <cfRule type="containsText" dxfId="0" priority="2366" operator="between" text=" ">
      <formula>NOT(ISERROR(SEARCH(" ",W413)))</formula>
    </cfRule>
  </conditionalFormatting>
  <conditionalFormatting sqref="B414">
    <cfRule type="containsText" dxfId="0" priority="2363" operator="between" text=" ">
      <formula>NOT(ISERROR(SEARCH(" ",B414)))</formula>
    </cfRule>
  </conditionalFormatting>
  <conditionalFormatting sqref="J414:N414">
    <cfRule type="cellIs" dxfId="2" priority="2360" operator="equal">
      <formula>0</formula>
    </cfRule>
  </conditionalFormatting>
  <conditionalFormatting sqref="V414">
    <cfRule type="containsText" dxfId="0" priority="1127" operator="between" text=" ">
      <formula>NOT(ISERROR(SEARCH(" ",V414)))</formula>
    </cfRule>
  </conditionalFormatting>
  <conditionalFormatting sqref="W414">
    <cfRule type="containsText" dxfId="0" priority="2362" operator="between" text=" ">
      <formula>NOT(ISERROR(SEARCH(" ",W414)))</formula>
    </cfRule>
  </conditionalFormatting>
  <conditionalFormatting sqref="B415">
    <cfRule type="containsText" dxfId="0" priority="2359" operator="between" text=" ">
      <formula>NOT(ISERROR(SEARCH(" ",B415)))</formula>
    </cfRule>
  </conditionalFormatting>
  <conditionalFormatting sqref="J415:N415">
    <cfRule type="cellIs" dxfId="2" priority="2356" operator="equal">
      <formula>0</formula>
    </cfRule>
  </conditionalFormatting>
  <conditionalFormatting sqref="V415">
    <cfRule type="containsText" dxfId="0" priority="1126" operator="between" text=" ">
      <formula>NOT(ISERROR(SEARCH(" ",V415)))</formula>
    </cfRule>
  </conditionalFormatting>
  <conditionalFormatting sqref="W415">
    <cfRule type="containsText" dxfId="0" priority="2358" operator="between" text=" ">
      <formula>NOT(ISERROR(SEARCH(" ",W415)))</formula>
    </cfRule>
  </conditionalFormatting>
  <conditionalFormatting sqref="B416">
    <cfRule type="containsText" dxfId="0" priority="2355" operator="between" text=" ">
      <formula>NOT(ISERROR(SEARCH(" ",B416)))</formula>
    </cfRule>
  </conditionalFormatting>
  <conditionalFormatting sqref="J416:N416">
    <cfRule type="cellIs" dxfId="2" priority="2352" operator="equal">
      <formula>0</formula>
    </cfRule>
  </conditionalFormatting>
  <conditionalFormatting sqref="V416">
    <cfRule type="containsText" dxfId="0" priority="1125" operator="between" text=" ">
      <formula>NOT(ISERROR(SEARCH(" ",V416)))</formula>
    </cfRule>
  </conditionalFormatting>
  <conditionalFormatting sqref="W416">
    <cfRule type="containsText" dxfId="0" priority="2354" operator="between" text=" ">
      <formula>NOT(ISERROR(SEARCH(" ",W416)))</formula>
    </cfRule>
  </conditionalFormatting>
  <conditionalFormatting sqref="B417">
    <cfRule type="containsText" dxfId="0" priority="2351" operator="between" text=" ">
      <formula>NOT(ISERROR(SEARCH(" ",B417)))</formula>
    </cfRule>
  </conditionalFormatting>
  <conditionalFormatting sqref="J417:N417">
    <cfRule type="cellIs" dxfId="2" priority="2348" operator="equal">
      <formula>0</formula>
    </cfRule>
  </conditionalFormatting>
  <conditionalFormatting sqref="V417">
    <cfRule type="containsText" dxfId="0" priority="1124" operator="between" text=" ">
      <formula>NOT(ISERROR(SEARCH(" ",V417)))</formula>
    </cfRule>
  </conditionalFormatting>
  <conditionalFormatting sqref="W417">
    <cfRule type="containsText" dxfId="0" priority="2350" operator="between" text=" ">
      <formula>NOT(ISERROR(SEARCH(" ",W417)))</formula>
    </cfRule>
  </conditionalFormatting>
  <conditionalFormatting sqref="B418">
    <cfRule type="containsText" dxfId="0" priority="2347" operator="between" text=" ">
      <formula>NOT(ISERROR(SEARCH(" ",B418)))</formula>
    </cfRule>
  </conditionalFormatting>
  <conditionalFormatting sqref="J418:N418">
    <cfRule type="cellIs" dxfId="2" priority="2344" operator="equal">
      <formula>0</formula>
    </cfRule>
  </conditionalFormatting>
  <conditionalFormatting sqref="V418">
    <cfRule type="containsText" dxfId="0" priority="1123" operator="between" text=" ">
      <formula>NOT(ISERROR(SEARCH(" ",V418)))</formula>
    </cfRule>
  </conditionalFormatting>
  <conditionalFormatting sqref="W418">
    <cfRule type="containsText" dxfId="0" priority="2346" operator="between" text=" ">
      <formula>NOT(ISERROR(SEARCH(" ",W418)))</formula>
    </cfRule>
  </conditionalFormatting>
  <conditionalFormatting sqref="B419">
    <cfRule type="containsText" dxfId="0" priority="2343" operator="between" text=" ">
      <formula>NOT(ISERROR(SEARCH(" ",B419)))</formula>
    </cfRule>
  </conditionalFormatting>
  <conditionalFormatting sqref="J419:N419">
    <cfRule type="cellIs" dxfId="2" priority="2340" operator="equal">
      <formula>0</formula>
    </cfRule>
  </conditionalFormatting>
  <conditionalFormatting sqref="V419">
    <cfRule type="containsText" dxfId="0" priority="1122" operator="between" text=" ">
      <formula>NOT(ISERROR(SEARCH(" ",V419)))</formula>
    </cfRule>
  </conditionalFormatting>
  <conditionalFormatting sqref="W419">
    <cfRule type="containsText" dxfId="0" priority="2342" operator="between" text=" ">
      <formula>NOT(ISERROR(SEARCH(" ",W419)))</formula>
    </cfRule>
  </conditionalFormatting>
  <conditionalFormatting sqref="B420">
    <cfRule type="containsText" dxfId="0" priority="2339" operator="between" text=" ">
      <formula>NOT(ISERROR(SEARCH(" ",B420)))</formula>
    </cfRule>
  </conditionalFormatting>
  <conditionalFormatting sqref="J420:N420">
    <cfRule type="cellIs" dxfId="2" priority="2336" operator="equal">
      <formula>0</formula>
    </cfRule>
  </conditionalFormatting>
  <conditionalFormatting sqref="V420">
    <cfRule type="containsText" dxfId="0" priority="1121" operator="between" text=" ">
      <formula>NOT(ISERROR(SEARCH(" ",V420)))</formula>
    </cfRule>
  </conditionalFormatting>
  <conditionalFormatting sqref="W420">
    <cfRule type="containsText" dxfId="0" priority="2338" operator="between" text=" ">
      <formula>NOT(ISERROR(SEARCH(" ",W420)))</formula>
    </cfRule>
  </conditionalFormatting>
  <conditionalFormatting sqref="B421">
    <cfRule type="containsText" dxfId="0" priority="2335" operator="between" text=" ">
      <formula>NOT(ISERROR(SEARCH(" ",B421)))</formula>
    </cfRule>
  </conditionalFormatting>
  <conditionalFormatting sqref="J421:N421">
    <cfRule type="cellIs" dxfId="2" priority="2332" operator="equal">
      <formula>0</formula>
    </cfRule>
  </conditionalFormatting>
  <conditionalFormatting sqref="V421">
    <cfRule type="containsText" dxfId="0" priority="1120" operator="between" text=" ">
      <formula>NOT(ISERROR(SEARCH(" ",V421)))</formula>
    </cfRule>
  </conditionalFormatting>
  <conditionalFormatting sqref="W421">
    <cfRule type="containsText" dxfId="0" priority="2334" operator="between" text=" ">
      <formula>NOT(ISERROR(SEARCH(" ",W421)))</formula>
    </cfRule>
  </conditionalFormatting>
  <conditionalFormatting sqref="B422">
    <cfRule type="containsText" dxfId="0" priority="2331" operator="between" text=" ">
      <formula>NOT(ISERROR(SEARCH(" ",B422)))</formula>
    </cfRule>
  </conditionalFormatting>
  <conditionalFormatting sqref="J422:N422">
    <cfRule type="cellIs" dxfId="2" priority="2328" operator="equal">
      <formula>0</formula>
    </cfRule>
  </conditionalFormatting>
  <conditionalFormatting sqref="V422">
    <cfRule type="containsText" dxfId="0" priority="1119" operator="between" text=" ">
      <formula>NOT(ISERROR(SEARCH(" ",V422)))</formula>
    </cfRule>
  </conditionalFormatting>
  <conditionalFormatting sqref="W422">
    <cfRule type="containsText" dxfId="0" priority="2330" operator="between" text=" ">
      <formula>NOT(ISERROR(SEARCH(" ",W422)))</formula>
    </cfRule>
  </conditionalFormatting>
  <conditionalFormatting sqref="B423">
    <cfRule type="containsText" dxfId="0" priority="2327" operator="between" text=" ">
      <formula>NOT(ISERROR(SEARCH(" ",B423)))</formula>
    </cfRule>
  </conditionalFormatting>
  <conditionalFormatting sqref="J423:N423">
    <cfRule type="cellIs" dxfId="2" priority="2324" operator="equal">
      <formula>0</formula>
    </cfRule>
  </conditionalFormatting>
  <conditionalFormatting sqref="V423">
    <cfRule type="containsText" dxfId="0" priority="1118" operator="between" text=" ">
      <formula>NOT(ISERROR(SEARCH(" ",V423)))</formula>
    </cfRule>
  </conditionalFormatting>
  <conditionalFormatting sqref="W423">
    <cfRule type="containsText" dxfId="0" priority="2326" operator="between" text=" ">
      <formula>NOT(ISERROR(SEARCH(" ",W423)))</formula>
    </cfRule>
  </conditionalFormatting>
  <conditionalFormatting sqref="B424">
    <cfRule type="containsText" dxfId="0" priority="2323" operator="between" text=" ">
      <formula>NOT(ISERROR(SEARCH(" ",B424)))</formula>
    </cfRule>
  </conditionalFormatting>
  <conditionalFormatting sqref="J424:N424">
    <cfRule type="cellIs" dxfId="2" priority="2320" operator="equal">
      <formula>0</formula>
    </cfRule>
  </conditionalFormatting>
  <conditionalFormatting sqref="V424">
    <cfRule type="containsText" dxfId="0" priority="1117" operator="between" text=" ">
      <formula>NOT(ISERROR(SEARCH(" ",V424)))</formula>
    </cfRule>
  </conditionalFormatting>
  <conditionalFormatting sqref="W424">
    <cfRule type="containsText" dxfId="0" priority="2322" operator="between" text=" ">
      <formula>NOT(ISERROR(SEARCH(" ",W424)))</formula>
    </cfRule>
  </conditionalFormatting>
  <conditionalFormatting sqref="B425">
    <cfRule type="containsText" dxfId="0" priority="2319" operator="between" text=" ">
      <formula>NOT(ISERROR(SEARCH(" ",B425)))</formula>
    </cfRule>
  </conditionalFormatting>
  <conditionalFormatting sqref="J425:N425">
    <cfRule type="cellIs" dxfId="2" priority="2316" operator="equal">
      <formula>0</formula>
    </cfRule>
  </conditionalFormatting>
  <conditionalFormatting sqref="V425">
    <cfRule type="containsText" dxfId="0" priority="1116" operator="between" text=" ">
      <formula>NOT(ISERROR(SEARCH(" ",V425)))</formula>
    </cfRule>
  </conditionalFormatting>
  <conditionalFormatting sqref="W425">
    <cfRule type="containsText" dxfId="0" priority="2318" operator="between" text=" ">
      <formula>NOT(ISERROR(SEARCH(" ",W425)))</formula>
    </cfRule>
  </conditionalFormatting>
  <conditionalFormatting sqref="B426">
    <cfRule type="containsText" dxfId="0" priority="2315" operator="between" text=" ">
      <formula>NOT(ISERROR(SEARCH(" ",B426)))</formula>
    </cfRule>
  </conditionalFormatting>
  <conditionalFormatting sqref="J426:N426">
    <cfRule type="cellIs" dxfId="2" priority="2312" operator="equal">
      <formula>0</formula>
    </cfRule>
  </conditionalFormatting>
  <conditionalFormatting sqref="V426">
    <cfRule type="containsText" dxfId="0" priority="1115" operator="between" text=" ">
      <formula>NOT(ISERROR(SEARCH(" ",V426)))</formula>
    </cfRule>
  </conditionalFormatting>
  <conditionalFormatting sqref="W426">
    <cfRule type="containsText" dxfId="0" priority="2314" operator="between" text=" ">
      <formula>NOT(ISERROR(SEARCH(" ",W426)))</formula>
    </cfRule>
  </conditionalFormatting>
  <conditionalFormatting sqref="B427">
    <cfRule type="containsText" dxfId="0" priority="2311" operator="between" text=" ">
      <formula>NOT(ISERROR(SEARCH(" ",B427)))</formula>
    </cfRule>
  </conditionalFormatting>
  <conditionalFormatting sqref="J427:N427">
    <cfRule type="cellIs" dxfId="2" priority="2308" operator="equal">
      <formula>0</formula>
    </cfRule>
  </conditionalFormatting>
  <conditionalFormatting sqref="V427">
    <cfRule type="containsText" dxfId="0" priority="1114" operator="between" text=" ">
      <formula>NOT(ISERROR(SEARCH(" ",V427)))</formula>
    </cfRule>
  </conditionalFormatting>
  <conditionalFormatting sqref="W427">
    <cfRule type="containsText" dxfId="0" priority="2310" operator="between" text=" ">
      <formula>NOT(ISERROR(SEARCH(" ",W427)))</formula>
    </cfRule>
  </conditionalFormatting>
  <conditionalFormatting sqref="B428">
    <cfRule type="containsText" dxfId="0" priority="2307" operator="between" text=" ">
      <formula>NOT(ISERROR(SEARCH(" ",B428)))</formula>
    </cfRule>
  </conditionalFormatting>
  <conditionalFormatting sqref="J428:N428">
    <cfRule type="cellIs" dxfId="2" priority="2304" operator="equal">
      <formula>0</formula>
    </cfRule>
  </conditionalFormatting>
  <conditionalFormatting sqref="V428">
    <cfRule type="containsText" dxfId="0" priority="1113" operator="between" text=" ">
      <formula>NOT(ISERROR(SEARCH(" ",V428)))</formula>
    </cfRule>
  </conditionalFormatting>
  <conditionalFormatting sqref="W428">
    <cfRule type="containsText" dxfId="0" priority="2306" operator="between" text=" ">
      <formula>NOT(ISERROR(SEARCH(" ",W428)))</formula>
    </cfRule>
  </conditionalFormatting>
  <conditionalFormatting sqref="B429">
    <cfRule type="containsText" dxfId="0" priority="2303" operator="between" text=" ">
      <formula>NOT(ISERROR(SEARCH(" ",B429)))</formula>
    </cfRule>
  </conditionalFormatting>
  <conditionalFormatting sqref="J429:N429">
    <cfRule type="cellIs" dxfId="2" priority="2300" operator="equal">
      <formula>0</formula>
    </cfRule>
  </conditionalFormatting>
  <conditionalFormatting sqref="V429">
    <cfRule type="containsText" dxfId="0" priority="1112" operator="between" text=" ">
      <formula>NOT(ISERROR(SEARCH(" ",V429)))</formula>
    </cfRule>
  </conditionalFormatting>
  <conditionalFormatting sqref="W429">
    <cfRule type="containsText" dxfId="0" priority="2302" operator="between" text=" ">
      <formula>NOT(ISERROR(SEARCH(" ",W429)))</formula>
    </cfRule>
  </conditionalFormatting>
  <conditionalFormatting sqref="B430">
    <cfRule type="containsText" dxfId="0" priority="2299" operator="between" text=" ">
      <formula>NOT(ISERROR(SEARCH(" ",B430)))</formula>
    </cfRule>
  </conditionalFormatting>
  <conditionalFormatting sqref="J430:N430">
    <cfRule type="cellIs" dxfId="2" priority="2296" operator="equal">
      <formula>0</formula>
    </cfRule>
  </conditionalFormatting>
  <conditionalFormatting sqref="V430">
    <cfRule type="containsText" dxfId="0" priority="1111" operator="between" text=" ">
      <formula>NOT(ISERROR(SEARCH(" ",V430)))</formula>
    </cfRule>
  </conditionalFormatting>
  <conditionalFormatting sqref="W430">
    <cfRule type="containsText" dxfId="0" priority="2298" operator="between" text=" ">
      <formula>NOT(ISERROR(SEARCH(" ",W430)))</formula>
    </cfRule>
  </conditionalFormatting>
  <conditionalFormatting sqref="B431">
    <cfRule type="containsText" dxfId="0" priority="2295" operator="between" text=" ">
      <formula>NOT(ISERROR(SEARCH(" ",B431)))</formula>
    </cfRule>
  </conditionalFormatting>
  <conditionalFormatting sqref="J431:N431">
    <cfRule type="cellIs" dxfId="2" priority="2292" operator="equal">
      <formula>0</formula>
    </cfRule>
  </conditionalFormatting>
  <conditionalFormatting sqref="V431">
    <cfRule type="containsText" dxfId="0" priority="1110" operator="between" text=" ">
      <formula>NOT(ISERROR(SEARCH(" ",V431)))</formula>
    </cfRule>
  </conditionalFormatting>
  <conditionalFormatting sqref="W431">
    <cfRule type="containsText" dxfId="0" priority="2294" operator="between" text=" ">
      <formula>NOT(ISERROR(SEARCH(" ",W431)))</formula>
    </cfRule>
  </conditionalFormatting>
  <conditionalFormatting sqref="B432">
    <cfRule type="containsText" dxfId="0" priority="2291" operator="between" text=" ">
      <formula>NOT(ISERROR(SEARCH(" ",B432)))</formula>
    </cfRule>
  </conditionalFormatting>
  <conditionalFormatting sqref="J432:N432">
    <cfRule type="cellIs" dxfId="2" priority="2288" operator="equal">
      <formula>0</formula>
    </cfRule>
  </conditionalFormatting>
  <conditionalFormatting sqref="V432">
    <cfRule type="containsText" dxfId="0" priority="1109" operator="between" text=" ">
      <formula>NOT(ISERROR(SEARCH(" ",V432)))</formula>
    </cfRule>
  </conditionalFormatting>
  <conditionalFormatting sqref="W432">
    <cfRule type="containsText" dxfId="0" priority="2290" operator="between" text=" ">
      <formula>NOT(ISERROR(SEARCH(" ",W432)))</formula>
    </cfRule>
  </conditionalFormatting>
  <conditionalFormatting sqref="B433">
    <cfRule type="containsText" dxfId="0" priority="2287" operator="between" text=" ">
      <formula>NOT(ISERROR(SEARCH(" ",B433)))</formula>
    </cfRule>
  </conditionalFormatting>
  <conditionalFormatting sqref="J433:N433">
    <cfRule type="cellIs" dxfId="2" priority="2284" operator="equal">
      <formula>0</formula>
    </cfRule>
  </conditionalFormatting>
  <conditionalFormatting sqref="V433">
    <cfRule type="containsText" dxfId="0" priority="1108" operator="between" text=" ">
      <formula>NOT(ISERROR(SEARCH(" ",V433)))</formula>
    </cfRule>
  </conditionalFormatting>
  <conditionalFormatting sqref="W433">
    <cfRule type="containsText" dxfId="0" priority="2286" operator="between" text=" ">
      <formula>NOT(ISERROR(SEARCH(" ",W433)))</formula>
    </cfRule>
  </conditionalFormatting>
  <conditionalFormatting sqref="B434">
    <cfRule type="containsText" dxfId="0" priority="2283" operator="between" text=" ">
      <formula>NOT(ISERROR(SEARCH(" ",B434)))</formula>
    </cfRule>
  </conditionalFormatting>
  <conditionalFormatting sqref="J434:N434">
    <cfRule type="cellIs" dxfId="2" priority="2280" operator="equal">
      <formula>0</formula>
    </cfRule>
  </conditionalFormatting>
  <conditionalFormatting sqref="V434">
    <cfRule type="containsText" dxfId="0" priority="1107" operator="between" text=" ">
      <formula>NOT(ISERROR(SEARCH(" ",V434)))</formula>
    </cfRule>
  </conditionalFormatting>
  <conditionalFormatting sqref="W434">
    <cfRule type="containsText" dxfId="0" priority="2282" operator="between" text=" ">
      <formula>NOT(ISERROR(SEARCH(" ",W434)))</formula>
    </cfRule>
  </conditionalFormatting>
  <conditionalFormatting sqref="B435">
    <cfRule type="containsText" dxfId="0" priority="2279" operator="between" text=" ">
      <formula>NOT(ISERROR(SEARCH(" ",B435)))</formula>
    </cfRule>
  </conditionalFormatting>
  <conditionalFormatting sqref="J435:N435">
    <cfRule type="cellIs" dxfId="2" priority="2276" operator="equal">
      <formula>0</formula>
    </cfRule>
  </conditionalFormatting>
  <conditionalFormatting sqref="V435">
    <cfRule type="containsText" dxfId="0" priority="1106" operator="between" text=" ">
      <formula>NOT(ISERROR(SEARCH(" ",V435)))</formula>
    </cfRule>
  </conditionalFormatting>
  <conditionalFormatting sqref="W435">
    <cfRule type="containsText" dxfId="0" priority="2278" operator="between" text=" ">
      <formula>NOT(ISERROR(SEARCH(" ",W435)))</formula>
    </cfRule>
  </conditionalFormatting>
  <conditionalFormatting sqref="B436">
    <cfRule type="containsText" dxfId="0" priority="2275" operator="between" text=" ">
      <formula>NOT(ISERROR(SEARCH(" ",B436)))</formula>
    </cfRule>
  </conditionalFormatting>
  <conditionalFormatting sqref="J436:N436">
    <cfRule type="cellIs" dxfId="2" priority="2272" operator="equal">
      <formula>0</formula>
    </cfRule>
  </conditionalFormatting>
  <conditionalFormatting sqref="V436">
    <cfRule type="containsText" dxfId="0" priority="1105" operator="between" text=" ">
      <formula>NOT(ISERROR(SEARCH(" ",V436)))</formula>
    </cfRule>
  </conditionalFormatting>
  <conditionalFormatting sqref="W436">
    <cfRule type="containsText" dxfId="0" priority="2274" operator="between" text=" ">
      <formula>NOT(ISERROR(SEARCH(" ",W436)))</formula>
    </cfRule>
  </conditionalFormatting>
  <conditionalFormatting sqref="B437">
    <cfRule type="containsText" dxfId="0" priority="2271" operator="between" text=" ">
      <formula>NOT(ISERROR(SEARCH(" ",B437)))</formula>
    </cfRule>
  </conditionalFormatting>
  <conditionalFormatting sqref="J437:N437">
    <cfRule type="cellIs" dxfId="2" priority="2268" operator="equal">
      <formula>0</formula>
    </cfRule>
  </conditionalFormatting>
  <conditionalFormatting sqref="V437">
    <cfRule type="containsText" dxfId="0" priority="1104" operator="between" text=" ">
      <formula>NOT(ISERROR(SEARCH(" ",V437)))</formula>
    </cfRule>
  </conditionalFormatting>
  <conditionalFormatting sqref="W437">
    <cfRule type="containsText" dxfId="0" priority="2270" operator="between" text=" ">
      <formula>NOT(ISERROR(SEARCH(" ",W437)))</formula>
    </cfRule>
  </conditionalFormatting>
  <conditionalFormatting sqref="B438">
    <cfRule type="containsText" dxfId="0" priority="2267" operator="between" text=" ">
      <formula>NOT(ISERROR(SEARCH(" ",B438)))</formula>
    </cfRule>
  </conditionalFormatting>
  <conditionalFormatting sqref="J438:N438">
    <cfRule type="cellIs" dxfId="2" priority="2264" operator="equal">
      <formula>0</formula>
    </cfRule>
  </conditionalFormatting>
  <conditionalFormatting sqref="V438">
    <cfRule type="containsText" dxfId="0" priority="1103" operator="between" text=" ">
      <formula>NOT(ISERROR(SEARCH(" ",V438)))</formula>
    </cfRule>
  </conditionalFormatting>
  <conditionalFormatting sqref="W438">
    <cfRule type="containsText" dxfId="0" priority="2266" operator="between" text=" ">
      <formula>NOT(ISERROR(SEARCH(" ",W438)))</formula>
    </cfRule>
  </conditionalFormatting>
  <conditionalFormatting sqref="B439">
    <cfRule type="containsText" dxfId="0" priority="2263" operator="between" text=" ">
      <formula>NOT(ISERROR(SEARCH(" ",B439)))</formula>
    </cfRule>
  </conditionalFormatting>
  <conditionalFormatting sqref="J439:N439">
    <cfRule type="cellIs" dxfId="2" priority="2260" operator="equal">
      <formula>0</formula>
    </cfRule>
  </conditionalFormatting>
  <conditionalFormatting sqref="V439">
    <cfRule type="containsText" dxfId="0" priority="1102" operator="between" text=" ">
      <formula>NOT(ISERROR(SEARCH(" ",V439)))</formula>
    </cfRule>
  </conditionalFormatting>
  <conditionalFormatting sqref="W439">
    <cfRule type="containsText" dxfId="0" priority="2262" operator="between" text=" ">
      <formula>NOT(ISERROR(SEARCH(" ",W439)))</formula>
    </cfRule>
  </conditionalFormatting>
  <conditionalFormatting sqref="B440">
    <cfRule type="containsText" dxfId="0" priority="2259" operator="between" text=" ">
      <formula>NOT(ISERROR(SEARCH(" ",B440)))</formula>
    </cfRule>
  </conditionalFormatting>
  <conditionalFormatting sqref="J440:N440">
    <cfRule type="cellIs" dxfId="2" priority="2256" operator="equal">
      <formula>0</formula>
    </cfRule>
  </conditionalFormatting>
  <conditionalFormatting sqref="V440">
    <cfRule type="containsText" dxfId="0" priority="1101" operator="between" text=" ">
      <formula>NOT(ISERROR(SEARCH(" ",V440)))</formula>
    </cfRule>
  </conditionalFormatting>
  <conditionalFormatting sqref="W440">
    <cfRule type="containsText" dxfId="0" priority="2258" operator="between" text=" ">
      <formula>NOT(ISERROR(SEARCH(" ",W440)))</formula>
    </cfRule>
  </conditionalFormatting>
  <conditionalFormatting sqref="B441">
    <cfRule type="containsText" dxfId="0" priority="2255" operator="between" text=" ">
      <formula>NOT(ISERROR(SEARCH(" ",B441)))</formula>
    </cfRule>
  </conditionalFormatting>
  <conditionalFormatting sqref="V441">
    <cfRule type="containsText" dxfId="0" priority="1100" operator="between" text=" ">
      <formula>NOT(ISERROR(SEARCH(" ",V441)))</formula>
    </cfRule>
  </conditionalFormatting>
  <conditionalFormatting sqref="W441">
    <cfRule type="containsText" dxfId="0" priority="2254" operator="between" text=" ">
      <formula>NOT(ISERROR(SEARCH(" ",W441)))</formula>
    </cfRule>
  </conditionalFormatting>
  <conditionalFormatting sqref="B442">
    <cfRule type="containsText" dxfId="0" priority="2251" operator="between" text=" ">
      <formula>NOT(ISERROR(SEARCH(" ",B442)))</formula>
    </cfRule>
  </conditionalFormatting>
  <conditionalFormatting sqref="V442">
    <cfRule type="containsText" dxfId="0" priority="1099" operator="between" text=" ">
      <formula>NOT(ISERROR(SEARCH(" ",V442)))</formula>
    </cfRule>
  </conditionalFormatting>
  <conditionalFormatting sqref="W442">
    <cfRule type="containsText" dxfId="0" priority="2250" operator="between" text=" ">
      <formula>NOT(ISERROR(SEARCH(" ",W442)))</formula>
    </cfRule>
  </conditionalFormatting>
  <conditionalFormatting sqref="B443">
    <cfRule type="containsText" dxfId="0" priority="2247" operator="between" text=" ">
      <formula>NOT(ISERROR(SEARCH(" ",B443)))</formula>
    </cfRule>
  </conditionalFormatting>
  <conditionalFormatting sqref="V443">
    <cfRule type="containsText" dxfId="0" priority="1098" operator="between" text=" ">
      <formula>NOT(ISERROR(SEARCH(" ",V443)))</formula>
    </cfRule>
  </conditionalFormatting>
  <conditionalFormatting sqref="W443">
    <cfRule type="containsText" dxfId="0" priority="2246" operator="between" text=" ">
      <formula>NOT(ISERROR(SEARCH(" ",W443)))</formula>
    </cfRule>
  </conditionalFormatting>
  <conditionalFormatting sqref="B444">
    <cfRule type="containsText" dxfId="0" priority="2243" operator="between" text=" ">
      <formula>NOT(ISERROR(SEARCH(" ",B444)))</formula>
    </cfRule>
  </conditionalFormatting>
  <conditionalFormatting sqref="V444">
    <cfRule type="containsText" dxfId="0" priority="1097" operator="between" text=" ">
      <formula>NOT(ISERROR(SEARCH(" ",V444)))</formula>
    </cfRule>
  </conditionalFormatting>
  <conditionalFormatting sqref="W444">
    <cfRule type="containsText" dxfId="0" priority="2242" operator="between" text=" ">
      <formula>NOT(ISERROR(SEARCH(" ",W444)))</formula>
    </cfRule>
  </conditionalFormatting>
  <conditionalFormatting sqref="B445">
    <cfRule type="containsText" dxfId="0" priority="2239" operator="between" text=" ">
      <formula>NOT(ISERROR(SEARCH(" ",B445)))</formula>
    </cfRule>
  </conditionalFormatting>
  <conditionalFormatting sqref="V445">
    <cfRule type="containsText" dxfId="0" priority="1096" operator="between" text=" ">
      <formula>NOT(ISERROR(SEARCH(" ",V445)))</formula>
    </cfRule>
  </conditionalFormatting>
  <conditionalFormatting sqref="W445">
    <cfRule type="containsText" dxfId="0" priority="2238" operator="between" text=" ">
      <formula>NOT(ISERROR(SEARCH(" ",W445)))</formula>
    </cfRule>
  </conditionalFormatting>
  <conditionalFormatting sqref="B446">
    <cfRule type="containsText" dxfId="0" priority="2235" operator="between" text=" ">
      <formula>NOT(ISERROR(SEARCH(" ",B446)))</formula>
    </cfRule>
  </conditionalFormatting>
  <conditionalFormatting sqref="V446">
    <cfRule type="containsText" dxfId="0" priority="1095" operator="between" text=" ">
      <formula>NOT(ISERROR(SEARCH(" ",V446)))</formula>
    </cfRule>
  </conditionalFormatting>
  <conditionalFormatting sqref="W446">
    <cfRule type="containsText" dxfId="0" priority="2234" operator="between" text=" ">
      <formula>NOT(ISERROR(SEARCH(" ",W446)))</formula>
    </cfRule>
  </conditionalFormatting>
  <conditionalFormatting sqref="B447">
    <cfRule type="containsText" dxfId="0" priority="2231" operator="between" text=" ">
      <formula>NOT(ISERROR(SEARCH(" ",B447)))</formula>
    </cfRule>
  </conditionalFormatting>
  <conditionalFormatting sqref="V447">
    <cfRule type="containsText" dxfId="0" priority="1094" operator="between" text=" ">
      <formula>NOT(ISERROR(SEARCH(" ",V447)))</formula>
    </cfRule>
  </conditionalFormatting>
  <conditionalFormatting sqref="W447">
    <cfRule type="containsText" dxfId="0" priority="2230" operator="between" text=" ">
      <formula>NOT(ISERROR(SEARCH(" ",W447)))</formula>
    </cfRule>
  </conditionalFormatting>
  <conditionalFormatting sqref="B448">
    <cfRule type="containsText" dxfId="0" priority="2227" operator="between" text=" ">
      <formula>NOT(ISERROR(SEARCH(" ",B448)))</formula>
    </cfRule>
  </conditionalFormatting>
  <conditionalFormatting sqref="V448">
    <cfRule type="containsText" dxfId="0" priority="1093" operator="between" text=" ">
      <formula>NOT(ISERROR(SEARCH(" ",V448)))</formula>
    </cfRule>
  </conditionalFormatting>
  <conditionalFormatting sqref="W448">
    <cfRule type="containsText" dxfId="0" priority="2226" operator="between" text=" ">
      <formula>NOT(ISERROR(SEARCH(" ",W448)))</formula>
    </cfRule>
  </conditionalFormatting>
  <conditionalFormatting sqref="B449">
    <cfRule type="containsText" dxfId="0" priority="2223" operator="between" text=" ">
      <formula>NOT(ISERROR(SEARCH(" ",B449)))</formula>
    </cfRule>
  </conditionalFormatting>
  <conditionalFormatting sqref="V449">
    <cfRule type="containsText" dxfId="0" priority="1092" operator="between" text=" ">
      <formula>NOT(ISERROR(SEARCH(" ",V449)))</formula>
    </cfRule>
  </conditionalFormatting>
  <conditionalFormatting sqref="W449">
    <cfRule type="containsText" dxfId="0" priority="2222" operator="between" text=" ">
      <formula>NOT(ISERROR(SEARCH(" ",W449)))</formula>
    </cfRule>
  </conditionalFormatting>
  <conditionalFormatting sqref="B450">
    <cfRule type="containsText" dxfId="0" priority="2219" operator="between" text=" ">
      <formula>NOT(ISERROR(SEARCH(" ",B450)))</formula>
    </cfRule>
  </conditionalFormatting>
  <conditionalFormatting sqref="V450">
    <cfRule type="containsText" dxfId="0" priority="1091" operator="between" text=" ">
      <formula>NOT(ISERROR(SEARCH(" ",V450)))</formula>
    </cfRule>
  </conditionalFormatting>
  <conditionalFormatting sqref="W450">
    <cfRule type="containsText" dxfId="0" priority="2218" operator="between" text=" ">
      <formula>NOT(ISERROR(SEARCH(" ",W450)))</formula>
    </cfRule>
  </conditionalFormatting>
  <conditionalFormatting sqref="B451">
    <cfRule type="containsText" dxfId="0" priority="2215" operator="between" text=" ">
      <formula>NOT(ISERROR(SEARCH(" ",B451)))</formula>
    </cfRule>
  </conditionalFormatting>
  <conditionalFormatting sqref="V451">
    <cfRule type="containsText" dxfId="0" priority="1090" operator="between" text=" ">
      <formula>NOT(ISERROR(SEARCH(" ",V451)))</formula>
    </cfRule>
  </conditionalFormatting>
  <conditionalFormatting sqref="W451">
    <cfRule type="containsText" dxfId="0" priority="2214" operator="between" text=" ">
      <formula>NOT(ISERROR(SEARCH(" ",W451)))</formula>
    </cfRule>
  </conditionalFormatting>
  <conditionalFormatting sqref="B452">
    <cfRule type="containsText" dxfId="0" priority="2211" operator="between" text=" ">
      <formula>NOT(ISERROR(SEARCH(" ",B452)))</formula>
    </cfRule>
  </conditionalFormatting>
  <conditionalFormatting sqref="V452">
    <cfRule type="containsText" dxfId="0" priority="1089" operator="between" text=" ">
      <formula>NOT(ISERROR(SEARCH(" ",V452)))</formula>
    </cfRule>
  </conditionalFormatting>
  <conditionalFormatting sqref="W452">
    <cfRule type="containsText" dxfId="0" priority="2210" operator="between" text=" ">
      <formula>NOT(ISERROR(SEARCH(" ",W452)))</formula>
    </cfRule>
  </conditionalFormatting>
  <conditionalFormatting sqref="B453">
    <cfRule type="containsText" dxfId="0" priority="2207" operator="between" text=" ">
      <formula>NOT(ISERROR(SEARCH(" ",B453)))</formula>
    </cfRule>
  </conditionalFormatting>
  <conditionalFormatting sqref="V453">
    <cfRule type="containsText" dxfId="0" priority="1088" operator="between" text=" ">
      <formula>NOT(ISERROR(SEARCH(" ",V453)))</formula>
    </cfRule>
  </conditionalFormatting>
  <conditionalFormatting sqref="W453">
    <cfRule type="containsText" dxfId="0" priority="2206" operator="between" text=" ">
      <formula>NOT(ISERROR(SEARCH(" ",W453)))</formula>
    </cfRule>
  </conditionalFormatting>
  <conditionalFormatting sqref="B454">
    <cfRule type="containsText" dxfId="0" priority="2203" operator="between" text=" ">
      <formula>NOT(ISERROR(SEARCH(" ",B454)))</formula>
    </cfRule>
  </conditionalFormatting>
  <conditionalFormatting sqref="V454">
    <cfRule type="containsText" dxfId="0" priority="1087" operator="between" text=" ">
      <formula>NOT(ISERROR(SEARCH(" ",V454)))</formula>
    </cfRule>
  </conditionalFormatting>
  <conditionalFormatting sqref="W454">
    <cfRule type="containsText" dxfId="0" priority="2202" operator="between" text=" ">
      <formula>NOT(ISERROR(SEARCH(" ",W454)))</formula>
    </cfRule>
  </conditionalFormatting>
  <conditionalFormatting sqref="B455">
    <cfRule type="containsText" dxfId="0" priority="2199" operator="between" text=" ">
      <formula>NOT(ISERROR(SEARCH(" ",B455)))</formula>
    </cfRule>
  </conditionalFormatting>
  <conditionalFormatting sqref="V455">
    <cfRule type="containsText" dxfId="0" priority="1086" operator="between" text=" ">
      <formula>NOT(ISERROR(SEARCH(" ",V455)))</formula>
    </cfRule>
  </conditionalFormatting>
  <conditionalFormatting sqref="W455">
    <cfRule type="containsText" dxfId="0" priority="2198" operator="between" text=" ">
      <formula>NOT(ISERROR(SEARCH(" ",W455)))</formula>
    </cfRule>
  </conditionalFormatting>
  <conditionalFormatting sqref="B456">
    <cfRule type="containsText" dxfId="0" priority="2195" operator="between" text=" ">
      <formula>NOT(ISERROR(SEARCH(" ",B456)))</formula>
    </cfRule>
  </conditionalFormatting>
  <conditionalFormatting sqref="V456">
    <cfRule type="containsText" dxfId="0" priority="1085" operator="between" text=" ">
      <formula>NOT(ISERROR(SEARCH(" ",V456)))</formula>
    </cfRule>
  </conditionalFormatting>
  <conditionalFormatting sqref="W456">
    <cfRule type="containsText" dxfId="0" priority="2194" operator="between" text=" ">
      <formula>NOT(ISERROR(SEARCH(" ",W456)))</formula>
    </cfRule>
  </conditionalFormatting>
  <conditionalFormatting sqref="B457">
    <cfRule type="containsText" dxfId="0" priority="2191" operator="between" text=" ">
      <formula>NOT(ISERROR(SEARCH(" ",B457)))</formula>
    </cfRule>
  </conditionalFormatting>
  <conditionalFormatting sqref="V457">
    <cfRule type="containsText" dxfId="0" priority="1084" operator="between" text=" ">
      <formula>NOT(ISERROR(SEARCH(" ",V457)))</formula>
    </cfRule>
  </conditionalFormatting>
  <conditionalFormatting sqref="W457">
    <cfRule type="containsText" dxfId="0" priority="2190" operator="between" text=" ">
      <formula>NOT(ISERROR(SEARCH(" ",W457)))</formula>
    </cfRule>
  </conditionalFormatting>
  <conditionalFormatting sqref="B458">
    <cfRule type="containsText" dxfId="0" priority="2187" operator="between" text=" ">
      <formula>NOT(ISERROR(SEARCH(" ",B458)))</formula>
    </cfRule>
  </conditionalFormatting>
  <conditionalFormatting sqref="V458">
    <cfRule type="containsText" dxfId="0" priority="1083" operator="between" text=" ">
      <formula>NOT(ISERROR(SEARCH(" ",V458)))</formula>
    </cfRule>
  </conditionalFormatting>
  <conditionalFormatting sqref="W458">
    <cfRule type="containsText" dxfId="0" priority="2186" operator="between" text=" ">
      <formula>NOT(ISERROR(SEARCH(" ",W458)))</formula>
    </cfRule>
  </conditionalFormatting>
  <conditionalFormatting sqref="B459">
    <cfRule type="containsText" dxfId="0" priority="2183" operator="between" text=" ">
      <formula>NOT(ISERROR(SEARCH(" ",B459)))</formula>
    </cfRule>
  </conditionalFormatting>
  <conditionalFormatting sqref="V459">
    <cfRule type="containsText" dxfId="0" priority="1082" operator="between" text=" ">
      <formula>NOT(ISERROR(SEARCH(" ",V459)))</formula>
    </cfRule>
  </conditionalFormatting>
  <conditionalFormatting sqref="W459">
    <cfRule type="containsText" dxfId="0" priority="2182" operator="between" text=" ">
      <formula>NOT(ISERROR(SEARCH(" ",W459)))</formula>
    </cfRule>
  </conditionalFormatting>
  <conditionalFormatting sqref="B460">
    <cfRule type="containsText" dxfId="0" priority="2179" operator="between" text=" ">
      <formula>NOT(ISERROR(SEARCH(" ",B460)))</formula>
    </cfRule>
  </conditionalFormatting>
  <conditionalFormatting sqref="V460">
    <cfRule type="containsText" dxfId="0" priority="1081" operator="between" text=" ">
      <formula>NOT(ISERROR(SEARCH(" ",V460)))</formula>
    </cfRule>
  </conditionalFormatting>
  <conditionalFormatting sqref="W460">
    <cfRule type="containsText" dxfId="0" priority="2178" operator="between" text=" ">
      <formula>NOT(ISERROR(SEARCH(" ",W460)))</formula>
    </cfRule>
  </conditionalFormatting>
  <conditionalFormatting sqref="B461">
    <cfRule type="containsText" dxfId="0" priority="2173" operator="between" text=" ">
      <formula>NOT(ISERROR(SEARCH(" ",B461)))</formula>
    </cfRule>
  </conditionalFormatting>
  <conditionalFormatting sqref="Q461">
    <cfRule type="cellIs" dxfId="2" priority="2170" operator="equal">
      <formula>0</formula>
    </cfRule>
  </conditionalFormatting>
  <conditionalFormatting sqref="V461">
    <cfRule type="containsText" dxfId="0" priority="1080" operator="between" text=" ">
      <formula>NOT(ISERROR(SEARCH(" ",V461)))</formula>
    </cfRule>
  </conditionalFormatting>
  <conditionalFormatting sqref="W461">
    <cfRule type="containsText" dxfId="0" priority="2172" operator="between" text=" ">
      <formula>NOT(ISERROR(SEARCH(" ",W461)))</formula>
    </cfRule>
  </conditionalFormatting>
  <conditionalFormatting sqref="B462">
    <cfRule type="containsText" dxfId="0" priority="2169" operator="between" text=" ">
      <formula>NOT(ISERROR(SEARCH(" ",B462)))</formula>
    </cfRule>
  </conditionalFormatting>
  <conditionalFormatting sqref="Q462">
    <cfRule type="cellIs" dxfId="2" priority="2166" operator="equal">
      <formula>0</formula>
    </cfRule>
  </conditionalFormatting>
  <conditionalFormatting sqref="V462">
    <cfRule type="containsText" dxfId="0" priority="1079" operator="between" text=" ">
      <formula>NOT(ISERROR(SEARCH(" ",V462)))</formula>
    </cfRule>
  </conditionalFormatting>
  <conditionalFormatting sqref="W462">
    <cfRule type="containsText" dxfId="0" priority="2168" operator="between" text=" ">
      <formula>NOT(ISERROR(SEARCH(" ",W462)))</formula>
    </cfRule>
  </conditionalFormatting>
  <conditionalFormatting sqref="B463">
    <cfRule type="containsText" dxfId="0" priority="2165" operator="between" text=" ">
      <formula>NOT(ISERROR(SEARCH(" ",B463)))</formula>
    </cfRule>
  </conditionalFormatting>
  <conditionalFormatting sqref="Q463">
    <cfRule type="cellIs" dxfId="2" priority="2162" operator="equal">
      <formula>0</formula>
    </cfRule>
  </conditionalFormatting>
  <conditionalFormatting sqref="V463">
    <cfRule type="containsText" dxfId="0" priority="1078" operator="between" text=" ">
      <formula>NOT(ISERROR(SEARCH(" ",V463)))</formula>
    </cfRule>
  </conditionalFormatting>
  <conditionalFormatting sqref="W463">
    <cfRule type="containsText" dxfId="0" priority="2164" operator="between" text=" ">
      <formula>NOT(ISERROR(SEARCH(" ",W463)))</formula>
    </cfRule>
  </conditionalFormatting>
  <conditionalFormatting sqref="B464">
    <cfRule type="containsText" dxfId="0" priority="2161" operator="between" text=" ">
      <formula>NOT(ISERROR(SEARCH(" ",B464)))</formula>
    </cfRule>
  </conditionalFormatting>
  <conditionalFormatting sqref="Q464">
    <cfRule type="cellIs" dxfId="2" priority="2158" operator="equal">
      <formula>0</formula>
    </cfRule>
  </conditionalFormatting>
  <conditionalFormatting sqref="V464">
    <cfRule type="containsText" dxfId="0" priority="1077" operator="between" text=" ">
      <formula>NOT(ISERROR(SEARCH(" ",V464)))</formula>
    </cfRule>
  </conditionalFormatting>
  <conditionalFormatting sqref="W464">
    <cfRule type="containsText" dxfId="0" priority="2160" operator="between" text=" ">
      <formula>NOT(ISERROR(SEARCH(" ",W464)))</formula>
    </cfRule>
  </conditionalFormatting>
  <conditionalFormatting sqref="B465">
    <cfRule type="containsText" dxfId="0" priority="2157" operator="between" text=" ">
      <formula>NOT(ISERROR(SEARCH(" ",B465)))</formula>
    </cfRule>
  </conditionalFormatting>
  <conditionalFormatting sqref="Q465">
    <cfRule type="cellIs" dxfId="2" priority="2154" operator="equal">
      <formula>0</formula>
    </cfRule>
  </conditionalFormatting>
  <conditionalFormatting sqref="V465">
    <cfRule type="containsText" dxfId="0" priority="1076" operator="between" text=" ">
      <formula>NOT(ISERROR(SEARCH(" ",V465)))</formula>
    </cfRule>
  </conditionalFormatting>
  <conditionalFormatting sqref="W465">
    <cfRule type="containsText" dxfId="0" priority="2156" operator="between" text=" ">
      <formula>NOT(ISERROR(SEARCH(" ",W465)))</formula>
    </cfRule>
  </conditionalFormatting>
  <conditionalFormatting sqref="B466">
    <cfRule type="containsText" dxfId="0" priority="2153" operator="between" text=" ">
      <formula>NOT(ISERROR(SEARCH(" ",B466)))</formula>
    </cfRule>
  </conditionalFormatting>
  <conditionalFormatting sqref="Q466">
    <cfRule type="cellIs" dxfId="2" priority="2150" operator="equal">
      <formula>0</formula>
    </cfRule>
  </conditionalFormatting>
  <conditionalFormatting sqref="V466">
    <cfRule type="containsText" dxfId="0" priority="1075" operator="between" text=" ">
      <formula>NOT(ISERROR(SEARCH(" ",V466)))</formula>
    </cfRule>
  </conditionalFormatting>
  <conditionalFormatting sqref="W466">
    <cfRule type="containsText" dxfId="0" priority="2152" operator="between" text=" ">
      <formula>NOT(ISERROR(SEARCH(" ",W466)))</formula>
    </cfRule>
  </conditionalFormatting>
  <conditionalFormatting sqref="B467">
    <cfRule type="containsText" dxfId="0" priority="2149" operator="between" text=" ">
      <formula>NOT(ISERROR(SEARCH(" ",B467)))</formula>
    </cfRule>
  </conditionalFormatting>
  <conditionalFormatting sqref="V467">
    <cfRule type="containsText" dxfId="0" priority="1074" operator="between" text=" ">
      <formula>NOT(ISERROR(SEARCH(" ",V467)))</formula>
    </cfRule>
  </conditionalFormatting>
  <conditionalFormatting sqref="W467">
    <cfRule type="containsText" dxfId="0" priority="2148" operator="between" text=" ">
      <formula>NOT(ISERROR(SEARCH(" ",W467)))</formula>
    </cfRule>
  </conditionalFormatting>
  <conditionalFormatting sqref="B468">
    <cfRule type="containsText" dxfId="0" priority="2145" operator="between" text=" ">
      <formula>NOT(ISERROR(SEARCH(" ",B468)))</formula>
    </cfRule>
  </conditionalFormatting>
  <conditionalFormatting sqref="V468">
    <cfRule type="containsText" dxfId="0" priority="1073" operator="between" text=" ">
      <formula>NOT(ISERROR(SEARCH(" ",V468)))</formula>
    </cfRule>
  </conditionalFormatting>
  <conditionalFormatting sqref="W468">
    <cfRule type="containsText" dxfId="0" priority="2144" operator="between" text=" ">
      <formula>NOT(ISERROR(SEARCH(" ",W468)))</formula>
    </cfRule>
  </conditionalFormatting>
  <conditionalFormatting sqref="B469">
    <cfRule type="containsText" dxfId="0" priority="2142" operator="between" text=" ">
      <formula>NOT(ISERROR(SEARCH(" ",B469)))</formula>
    </cfRule>
  </conditionalFormatting>
  <conditionalFormatting sqref="V469">
    <cfRule type="containsText" dxfId="0" priority="1072" operator="between" text=" ">
      <formula>NOT(ISERROR(SEARCH(" ",V469)))</formula>
    </cfRule>
  </conditionalFormatting>
  <conditionalFormatting sqref="W469">
    <cfRule type="containsText" dxfId="0" priority="2141" operator="between" text=" ">
      <formula>NOT(ISERROR(SEARCH(" ",W469)))</formula>
    </cfRule>
  </conditionalFormatting>
  <conditionalFormatting sqref="B470">
    <cfRule type="containsText" dxfId="0" priority="2139" operator="between" text=" ">
      <formula>NOT(ISERROR(SEARCH(" ",B470)))</formula>
    </cfRule>
  </conditionalFormatting>
  <conditionalFormatting sqref="V470">
    <cfRule type="containsText" dxfId="0" priority="1071" operator="between" text=" ">
      <formula>NOT(ISERROR(SEARCH(" ",V470)))</formula>
    </cfRule>
  </conditionalFormatting>
  <conditionalFormatting sqref="W470">
    <cfRule type="containsText" dxfId="0" priority="2138" operator="between" text=" ">
      <formula>NOT(ISERROR(SEARCH(" ",W470)))</formula>
    </cfRule>
  </conditionalFormatting>
  <conditionalFormatting sqref="B471">
    <cfRule type="containsText" dxfId="0" priority="2136" operator="between" text=" ">
      <formula>NOT(ISERROR(SEARCH(" ",B471)))</formula>
    </cfRule>
  </conditionalFormatting>
  <conditionalFormatting sqref="V471">
    <cfRule type="containsText" dxfId="0" priority="1070" operator="between" text=" ">
      <formula>NOT(ISERROR(SEARCH(" ",V471)))</formula>
    </cfRule>
  </conditionalFormatting>
  <conditionalFormatting sqref="W471">
    <cfRule type="containsText" dxfId="0" priority="2135" operator="between" text=" ">
      <formula>NOT(ISERROR(SEARCH(" ",W471)))</formula>
    </cfRule>
  </conditionalFormatting>
  <conditionalFormatting sqref="B472">
    <cfRule type="containsText" dxfId="0" priority="2133" operator="between" text=" ">
      <formula>NOT(ISERROR(SEARCH(" ",B472)))</formula>
    </cfRule>
  </conditionalFormatting>
  <conditionalFormatting sqref="V472">
    <cfRule type="containsText" dxfId="0" priority="1069" operator="between" text=" ">
      <formula>NOT(ISERROR(SEARCH(" ",V472)))</formula>
    </cfRule>
  </conditionalFormatting>
  <conditionalFormatting sqref="W472">
    <cfRule type="containsText" dxfId="0" priority="2132" operator="between" text=" ">
      <formula>NOT(ISERROR(SEARCH(" ",W472)))</formula>
    </cfRule>
  </conditionalFormatting>
  <conditionalFormatting sqref="B473">
    <cfRule type="containsText" dxfId="0" priority="2130" operator="between" text=" ">
      <formula>NOT(ISERROR(SEARCH(" ",B473)))</formula>
    </cfRule>
  </conditionalFormatting>
  <conditionalFormatting sqref="V473">
    <cfRule type="containsText" dxfId="0" priority="1068" operator="between" text=" ">
      <formula>NOT(ISERROR(SEARCH(" ",V473)))</formula>
    </cfRule>
  </conditionalFormatting>
  <conditionalFormatting sqref="W473">
    <cfRule type="containsText" dxfId="0" priority="2129" operator="between" text=" ">
      <formula>NOT(ISERROR(SEARCH(" ",W473)))</formula>
    </cfRule>
  </conditionalFormatting>
  <conditionalFormatting sqref="B474">
    <cfRule type="containsText" dxfId="0" priority="2127" operator="between" text=" ">
      <formula>NOT(ISERROR(SEARCH(" ",B474)))</formula>
    </cfRule>
  </conditionalFormatting>
  <conditionalFormatting sqref="V474">
    <cfRule type="containsText" dxfId="0" priority="1067" operator="between" text=" ">
      <formula>NOT(ISERROR(SEARCH(" ",V474)))</formula>
    </cfRule>
  </conditionalFormatting>
  <conditionalFormatting sqref="W474">
    <cfRule type="containsText" dxfId="0" priority="2126" operator="between" text=" ">
      <formula>NOT(ISERROR(SEARCH(" ",W474)))</formula>
    </cfRule>
  </conditionalFormatting>
  <conditionalFormatting sqref="B475">
    <cfRule type="containsText" dxfId="0" priority="2124" operator="between" text=" ">
      <formula>NOT(ISERROR(SEARCH(" ",B475)))</formula>
    </cfRule>
  </conditionalFormatting>
  <conditionalFormatting sqref="V475">
    <cfRule type="containsText" dxfId="0" priority="1066" operator="between" text=" ">
      <formula>NOT(ISERROR(SEARCH(" ",V475)))</formula>
    </cfRule>
  </conditionalFormatting>
  <conditionalFormatting sqref="W475">
    <cfRule type="containsText" dxfId="0" priority="2123" operator="between" text=" ">
      <formula>NOT(ISERROR(SEARCH(" ",W475)))</formula>
    </cfRule>
  </conditionalFormatting>
  <conditionalFormatting sqref="B476">
    <cfRule type="containsText" dxfId="0" priority="2121" operator="between" text=" ">
      <formula>NOT(ISERROR(SEARCH(" ",B476)))</formula>
    </cfRule>
  </conditionalFormatting>
  <conditionalFormatting sqref="V476">
    <cfRule type="containsText" dxfId="0" priority="1065" operator="between" text=" ">
      <formula>NOT(ISERROR(SEARCH(" ",V476)))</formula>
    </cfRule>
  </conditionalFormatting>
  <conditionalFormatting sqref="W476">
    <cfRule type="containsText" dxfId="0" priority="2120" operator="between" text=" ">
      <formula>NOT(ISERROR(SEARCH(" ",W476)))</formula>
    </cfRule>
  </conditionalFormatting>
  <conditionalFormatting sqref="B477">
    <cfRule type="containsText" dxfId="0" priority="2118" operator="between" text=" ">
      <formula>NOT(ISERROR(SEARCH(" ",B477)))</formula>
    </cfRule>
  </conditionalFormatting>
  <conditionalFormatting sqref="V477">
    <cfRule type="containsText" dxfId="0" priority="1064" operator="between" text=" ">
      <formula>NOT(ISERROR(SEARCH(" ",V477)))</formula>
    </cfRule>
  </conditionalFormatting>
  <conditionalFormatting sqref="W477">
    <cfRule type="containsText" dxfId="0" priority="2117" operator="between" text=" ">
      <formula>NOT(ISERROR(SEARCH(" ",W477)))</formula>
    </cfRule>
  </conditionalFormatting>
  <conditionalFormatting sqref="B478">
    <cfRule type="containsText" dxfId="0" priority="2115" operator="between" text=" ">
      <formula>NOT(ISERROR(SEARCH(" ",B478)))</formula>
    </cfRule>
  </conditionalFormatting>
  <conditionalFormatting sqref="V478">
    <cfRule type="containsText" dxfId="0" priority="1063" operator="between" text=" ">
      <formula>NOT(ISERROR(SEARCH(" ",V478)))</formula>
    </cfRule>
  </conditionalFormatting>
  <conditionalFormatting sqref="W478">
    <cfRule type="containsText" dxfId="0" priority="2114" operator="between" text=" ">
      <formula>NOT(ISERROR(SEARCH(" ",W478)))</formula>
    </cfRule>
  </conditionalFormatting>
  <conditionalFormatting sqref="B479">
    <cfRule type="containsText" dxfId="0" priority="2112" operator="between" text=" ">
      <formula>NOT(ISERROR(SEARCH(" ",B479)))</formula>
    </cfRule>
  </conditionalFormatting>
  <conditionalFormatting sqref="V479">
    <cfRule type="containsText" dxfId="0" priority="1062" operator="between" text=" ">
      <formula>NOT(ISERROR(SEARCH(" ",V479)))</formula>
    </cfRule>
  </conditionalFormatting>
  <conditionalFormatting sqref="W479">
    <cfRule type="containsText" dxfId="0" priority="2111" operator="between" text=" ">
      <formula>NOT(ISERROR(SEARCH(" ",W479)))</formula>
    </cfRule>
  </conditionalFormatting>
  <conditionalFormatting sqref="B480">
    <cfRule type="containsText" dxfId="0" priority="2109" operator="between" text=" ">
      <formula>NOT(ISERROR(SEARCH(" ",B480)))</formula>
    </cfRule>
  </conditionalFormatting>
  <conditionalFormatting sqref="V480">
    <cfRule type="containsText" dxfId="0" priority="1061" operator="between" text=" ">
      <formula>NOT(ISERROR(SEARCH(" ",V480)))</formula>
    </cfRule>
  </conditionalFormatting>
  <conditionalFormatting sqref="W480">
    <cfRule type="containsText" dxfId="0" priority="2108" operator="between" text=" ">
      <formula>NOT(ISERROR(SEARCH(" ",W480)))</formula>
    </cfRule>
  </conditionalFormatting>
  <conditionalFormatting sqref="B481">
    <cfRule type="containsText" dxfId="0" priority="2106" operator="between" text=" ">
      <formula>NOT(ISERROR(SEARCH(" ",B481)))</formula>
    </cfRule>
  </conditionalFormatting>
  <conditionalFormatting sqref="V481">
    <cfRule type="containsText" dxfId="0" priority="1060" operator="between" text=" ">
      <formula>NOT(ISERROR(SEARCH(" ",V481)))</formula>
    </cfRule>
  </conditionalFormatting>
  <conditionalFormatting sqref="W481">
    <cfRule type="containsText" dxfId="0" priority="2105" operator="between" text=" ">
      <formula>NOT(ISERROR(SEARCH(" ",W481)))</formula>
    </cfRule>
  </conditionalFormatting>
  <conditionalFormatting sqref="B482">
    <cfRule type="containsText" dxfId="0" priority="2103" operator="between" text=" ">
      <formula>NOT(ISERROR(SEARCH(" ",B482)))</formula>
    </cfRule>
  </conditionalFormatting>
  <conditionalFormatting sqref="V482">
    <cfRule type="containsText" dxfId="0" priority="1059" operator="between" text=" ">
      <formula>NOT(ISERROR(SEARCH(" ",V482)))</formula>
    </cfRule>
  </conditionalFormatting>
  <conditionalFormatting sqref="W482">
    <cfRule type="containsText" dxfId="0" priority="2102" operator="between" text=" ">
      <formula>NOT(ISERROR(SEARCH(" ",W482)))</formula>
    </cfRule>
  </conditionalFormatting>
  <conditionalFormatting sqref="B483">
    <cfRule type="containsText" dxfId="0" priority="2100" operator="between" text=" ">
      <formula>NOT(ISERROR(SEARCH(" ",B483)))</formula>
    </cfRule>
  </conditionalFormatting>
  <conditionalFormatting sqref="V483">
    <cfRule type="containsText" dxfId="0" priority="1058" operator="between" text=" ">
      <formula>NOT(ISERROR(SEARCH(" ",V483)))</formula>
    </cfRule>
  </conditionalFormatting>
  <conditionalFormatting sqref="W483">
    <cfRule type="containsText" dxfId="0" priority="2099" operator="between" text=" ">
      <formula>NOT(ISERROR(SEARCH(" ",W483)))</formula>
    </cfRule>
  </conditionalFormatting>
  <conditionalFormatting sqref="B484">
    <cfRule type="containsText" dxfId="0" priority="2097" operator="between" text=" ">
      <formula>NOT(ISERROR(SEARCH(" ",B484)))</formula>
    </cfRule>
  </conditionalFormatting>
  <conditionalFormatting sqref="V484">
    <cfRule type="containsText" dxfId="0" priority="1057" operator="between" text=" ">
      <formula>NOT(ISERROR(SEARCH(" ",V484)))</formula>
    </cfRule>
  </conditionalFormatting>
  <conditionalFormatting sqref="W484">
    <cfRule type="containsText" dxfId="0" priority="2096" operator="between" text=" ">
      <formula>NOT(ISERROR(SEARCH(" ",W484)))</formula>
    </cfRule>
  </conditionalFormatting>
  <conditionalFormatting sqref="B485">
    <cfRule type="containsText" dxfId="0" priority="2092" operator="between" text=" ">
      <formula>NOT(ISERROR(SEARCH(" ",B485)))</formula>
    </cfRule>
  </conditionalFormatting>
  <conditionalFormatting sqref="V485">
    <cfRule type="containsText" dxfId="0" priority="1056" operator="between" text=" ">
      <formula>NOT(ISERROR(SEARCH(" ",V485)))</formula>
    </cfRule>
  </conditionalFormatting>
  <conditionalFormatting sqref="W485">
    <cfRule type="containsText" dxfId="0" priority="2091" operator="between" text=" ">
      <formula>NOT(ISERROR(SEARCH(" ",W485)))</formula>
    </cfRule>
  </conditionalFormatting>
  <conditionalFormatting sqref="B486">
    <cfRule type="containsText" dxfId="0" priority="2088" operator="between" text=" ">
      <formula>NOT(ISERROR(SEARCH(" ",B486)))</formula>
    </cfRule>
  </conditionalFormatting>
  <conditionalFormatting sqref="V486">
    <cfRule type="containsText" dxfId="0" priority="1055" operator="between" text=" ">
      <formula>NOT(ISERROR(SEARCH(" ",V486)))</formula>
    </cfRule>
  </conditionalFormatting>
  <conditionalFormatting sqref="W486">
    <cfRule type="containsText" dxfId="0" priority="2087" operator="between" text=" ">
      <formula>NOT(ISERROR(SEARCH(" ",W486)))</formula>
    </cfRule>
  </conditionalFormatting>
  <conditionalFormatting sqref="B487">
    <cfRule type="containsText" dxfId="0" priority="2084" operator="between" text=" ">
      <formula>NOT(ISERROR(SEARCH(" ",B487)))</formula>
    </cfRule>
  </conditionalFormatting>
  <conditionalFormatting sqref="V487">
    <cfRule type="containsText" dxfId="0" priority="1054" operator="between" text=" ">
      <formula>NOT(ISERROR(SEARCH(" ",V487)))</formula>
    </cfRule>
  </conditionalFormatting>
  <conditionalFormatting sqref="W487">
    <cfRule type="containsText" dxfId="0" priority="2083" operator="between" text=" ">
      <formula>NOT(ISERROR(SEARCH(" ",W487)))</formula>
    </cfRule>
  </conditionalFormatting>
  <conditionalFormatting sqref="B488">
    <cfRule type="containsText" dxfId="0" priority="2080" operator="between" text=" ">
      <formula>NOT(ISERROR(SEARCH(" ",B488)))</formula>
    </cfRule>
  </conditionalFormatting>
  <conditionalFormatting sqref="V488">
    <cfRule type="containsText" dxfId="0" priority="1053" operator="between" text=" ">
      <formula>NOT(ISERROR(SEARCH(" ",V488)))</formula>
    </cfRule>
  </conditionalFormatting>
  <conditionalFormatting sqref="W488">
    <cfRule type="containsText" dxfId="0" priority="2079" operator="between" text=" ">
      <formula>NOT(ISERROR(SEARCH(" ",W488)))</formula>
    </cfRule>
  </conditionalFormatting>
  <conditionalFormatting sqref="B489">
    <cfRule type="containsText" dxfId="0" priority="2076" operator="between" text=" ">
      <formula>NOT(ISERROR(SEARCH(" ",B489)))</formula>
    </cfRule>
  </conditionalFormatting>
  <conditionalFormatting sqref="V489">
    <cfRule type="containsText" dxfId="0" priority="1052" operator="between" text=" ">
      <formula>NOT(ISERROR(SEARCH(" ",V489)))</formula>
    </cfRule>
  </conditionalFormatting>
  <conditionalFormatting sqref="W489">
    <cfRule type="containsText" dxfId="0" priority="2075" operator="between" text=" ">
      <formula>NOT(ISERROR(SEARCH(" ",W489)))</formula>
    </cfRule>
  </conditionalFormatting>
  <conditionalFormatting sqref="B490">
    <cfRule type="containsText" dxfId="0" priority="2072" operator="between" text=" ">
      <formula>NOT(ISERROR(SEARCH(" ",B490)))</formula>
    </cfRule>
  </conditionalFormatting>
  <conditionalFormatting sqref="J490:N490">
    <cfRule type="cellIs" dxfId="2" priority="2069" operator="equal">
      <formula>0</formula>
    </cfRule>
  </conditionalFormatting>
  <conditionalFormatting sqref="V490">
    <cfRule type="containsText" dxfId="0" priority="1051" operator="between" text=" ">
      <formula>NOT(ISERROR(SEARCH(" ",V490)))</formula>
    </cfRule>
  </conditionalFormatting>
  <conditionalFormatting sqref="W490">
    <cfRule type="containsText" dxfId="0" priority="2071" operator="between" text=" ">
      <formula>NOT(ISERROR(SEARCH(" ",W490)))</formula>
    </cfRule>
  </conditionalFormatting>
  <conditionalFormatting sqref="B491">
    <cfRule type="containsText" dxfId="0" priority="2068" operator="between" text=" ">
      <formula>NOT(ISERROR(SEARCH(" ",B491)))</formula>
    </cfRule>
  </conditionalFormatting>
  <conditionalFormatting sqref="J491:N491">
    <cfRule type="cellIs" dxfId="2" priority="2065" operator="equal">
      <formula>0</formula>
    </cfRule>
  </conditionalFormatting>
  <conditionalFormatting sqref="V491">
    <cfRule type="containsText" dxfId="0" priority="1050" operator="between" text=" ">
      <formula>NOT(ISERROR(SEARCH(" ",V491)))</formula>
    </cfRule>
  </conditionalFormatting>
  <conditionalFormatting sqref="W491">
    <cfRule type="containsText" dxfId="0" priority="2067" operator="between" text=" ">
      <formula>NOT(ISERROR(SEARCH(" ",W491)))</formula>
    </cfRule>
  </conditionalFormatting>
  <conditionalFormatting sqref="B492">
    <cfRule type="containsText" dxfId="0" priority="2064" operator="between" text=" ">
      <formula>NOT(ISERROR(SEARCH(" ",B492)))</formula>
    </cfRule>
  </conditionalFormatting>
  <conditionalFormatting sqref="J492:N492">
    <cfRule type="cellIs" dxfId="2" priority="2061" operator="equal">
      <formula>0</formula>
    </cfRule>
  </conditionalFormatting>
  <conditionalFormatting sqref="V492">
    <cfRule type="containsText" dxfId="0" priority="1049" operator="between" text=" ">
      <formula>NOT(ISERROR(SEARCH(" ",V492)))</formula>
    </cfRule>
  </conditionalFormatting>
  <conditionalFormatting sqref="W492">
    <cfRule type="containsText" dxfId="0" priority="2063" operator="between" text=" ">
      <formula>NOT(ISERROR(SEARCH(" ",W492)))</formula>
    </cfRule>
  </conditionalFormatting>
  <conditionalFormatting sqref="B493">
    <cfRule type="containsText" dxfId="0" priority="2060" operator="between" text=" ">
      <formula>NOT(ISERROR(SEARCH(" ",B493)))</formula>
    </cfRule>
  </conditionalFormatting>
  <conditionalFormatting sqref="J493:N493">
    <cfRule type="cellIs" dxfId="2" priority="2057" operator="equal">
      <formula>0</formula>
    </cfRule>
  </conditionalFormatting>
  <conditionalFormatting sqref="V493">
    <cfRule type="containsText" dxfId="0" priority="1048" operator="between" text=" ">
      <formula>NOT(ISERROR(SEARCH(" ",V493)))</formula>
    </cfRule>
  </conditionalFormatting>
  <conditionalFormatting sqref="W493">
    <cfRule type="containsText" dxfId="0" priority="2059" operator="between" text=" ">
      <formula>NOT(ISERROR(SEARCH(" ",W493)))</formula>
    </cfRule>
  </conditionalFormatting>
  <conditionalFormatting sqref="B494">
    <cfRule type="containsText" dxfId="0" priority="2056" operator="between" text=" ">
      <formula>NOT(ISERROR(SEARCH(" ",B494)))</formula>
    </cfRule>
  </conditionalFormatting>
  <conditionalFormatting sqref="J494:N494">
    <cfRule type="cellIs" dxfId="2" priority="2053" operator="equal">
      <formula>0</formula>
    </cfRule>
  </conditionalFormatting>
  <conditionalFormatting sqref="V494">
    <cfRule type="containsText" dxfId="0" priority="1047" operator="between" text=" ">
      <formula>NOT(ISERROR(SEARCH(" ",V494)))</formula>
    </cfRule>
  </conditionalFormatting>
  <conditionalFormatting sqref="W494">
    <cfRule type="containsText" dxfId="0" priority="2055" operator="between" text=" ">
      <formula>NOT(ISERROR(SEARCH(" ",W494)))</formula>
    </cfRule>
  </conditionalFormatting>
  <conditionalFormatting sqref="B495">
    <cfRule type="containsText" dxfId="0" priority="2052" operator="between" text=" ">
      <formula>NOT(ISERROR(SEARCH(" ",B495)))</formula>
    </cfRule>
  </conditionalFormatting>
  <conditionalFormatting sqref="J495:N495">
    <cfRule type="cellIs" dxfId="2" priority="2049" operator="equal">
      <formula>0</formula>
    </cfRule>
  </conditionalFormatting>
  <conditionalFormatting sqref="V495">
    <cfRule type="containsText" dxfId="0" priority="1046" operator="between" text=" ">
      <formula>NOT(ISERROR(SEARCH(" ",V495)))</formula>
    </cfRule>
  </conditionalFormatting>
  <conditionalFormatting sqref="W495">
    <cfRule type="containsText" dxfId="0" priority="2051" operator="between" text=" ">
      <formula>NOT(ISERROR(SEARCH(" ",W495)))</formula>
    </cfRule>
  </conditionalFormatting>
  <conditionalFormatting sqref="B496">
    <cfRule type="containsText" dxfId="0" priority="2048" operator="between" text=" ">
      <formula>NOT(ISERROR(SEARCH(" ",B496)))</formula>
    </cfRule>
  </conditionalFormatting>
  <conditionalFormatting sqref="J496:N496">
    <cfRule type="cellIs" dxfId="2" priority="2045" operator="equal">
      <formula>0</formula>
    </cfRule>
  </conditionalFormatting>
  <conditionalFormatting sqref="V496">
    <cfRule type="containsText" dxfId="0" priority="1045" operator="between" text=" ">
      <formula>NOT(ISERROR(SEARCH(" ",V496)))</formula>
    </cfRule>
  </conditionalFormatting>
  <conditionalFormatting sqref="W496">
    <cfRule type="containsText" dxfId="0" priority="2047" operator="between" text=" ">
      <formula>NOT(ISERROR(SEARCH(" ",W496)))</formula>
    </cfRule>
  </conditionalFormatting>
  <conditionalFormatting sqref="B497">
    <cfRule type="containsText" dxfId="0" priority="2044" operator="between" text=" ">
      <formula>NOT(ISERROR(SEARCH(" ",B497)))</formula>
    </cfRule>
  </conditionalFormatting>
  <conditionalFormatting sqref="J497:N497">
    <cfRule type="cellIs" dxfId="2" priority="2041" operator="equal">
      <formula>0</formula>
    </cfRule>
  </conditionalFormatting>
  <conditionalFormatting sqref="V497">
    <cfRule type="containsText" dxfId="0" priority="1044" operator="between" text=" ">
      <formula>NOT(ISERROR(SEARCH(" ",V497)))</formula>
    </cfRule>
  </conditionalFormatting>
  <conditionalFormatting sqref="W497">
    <cfRule type="containsText" dxfId="0" priority="2043" operator="between" text=" ">
      <formula>NOT(ISERROR(SEARCH(" ",W497)))</formula>
    </cfRule>
  </conditionalFormatting>
  <conditionalFormatting sqref="B498">
    <cfRule type="containsText" dxfId="0" priority="2040" operator="between" text=" ">
      <formula>NOT(ISERROR(SEARCH(" ",B498)))</formula>
    </cfRule>
  </conditionalFormatting>
  <conditionalFormatting sqref="V498">
    <cfRule type="containsText" dxfId="0" priority="1043" operator="between" text=" ">
      <formula>NOT(ISERROR(SEARCH(" ",V498)))</formula>
    </cfRule>
  </conditionalFormatting>
  <conditionalFormatting sqref="W498">
    <cfRule type="containsText" dxfId="0" priority="2039" operator="between" text=" ">
      <formula>NOT(ISERROR(SEARCH(" ",W498)))</formula>
    </cfRule>
  </conditionalFormatting>
  <conditionalFormatting sqref="B499">
    <cfRule type="containsText" dxfId="0" priority="2036" operator="between" text=" ">
      <formula>NOT(ISERROR(SEARCH(" ",B499)))</formula>
    </cfRule>
  </conditionalFormatting>
  <conditionalFormatting sqref="V499">
    <cfRule type="containsText" dxfId="0" priority="1042" operator="between" text=" ">
      <formula>NOT(ISERROR(SEARCH(" ",V499)))</formula>
    </cfRule>
  </conditionalFormatting>
  <conditionalFormatting sqref="W499">
    <cfRule type="containsText" dxfId="0" priority="2035" operator="between" text=" ">
      <formula>NOT(ISERROR(SEARCH(" ",W499)))</formula>
    </cfRule>
  </conditionalFormatting>
  <conditionalFormatting sqref="B500">
    <cfRule type="containsText" dxfId="0" priority="2032" operator="between" text=" ">
      <formula>NOT(ISERROR(SEARCH(" ",B500)))</formula>
    </cfRule>
  </conditionalFormatting>
  <conditionalFormatting sqref="V500">
    <cfRule type="containsText" dxfId="0" priority="1041" operator="between" text=" ">
      <formula>NOT(ISERROR(SEARCH(" ",V500)))</formula>
    </cfRule>
  </conditionalFormatting>
  <conditionalFormatting sqref="W500">
    <cfRule type="containsText" dxfId="0" priority="2031" operator="between" text=" ">
      <formula>NOT(ISERROR(SEARCH(" ",W500)))</formula>
    </cfRule>
  </conditionalFormatting>
  <conditionalFormatting sqref="B501">
    <cfRule type="containsText" dxfId="0" priority="2028" operator="between" text=" ">
      <formula>NOT(ISERROR(SEARCH(" ",B501)))</formula>
    </cfRule>
  </conditionalFormatting>
  <conditionalFormatting sqref="V501">
    <cfRule type="containsText" dxfId="0" priority="1040" operator="between" text=" ">
      <formula>NOT(ISERROR(SEARCH(" ",V501)))</formula>
    </cfRule>
  </conditionalFormatting>
  <conditionalFormatting sqref="W501">
    <cfRule type="containsText" dxfId="0" priority="2027" operator="between" text=" ">
      <formula>NOT(ISERROR(SEARCH(" ",W501)))</formula>
    </cfRule>
  </conditionalFormatting>
  <conditionalFormatting sqref="B502">
    <cfRule type="containsText" dxfId="0" priority="2024" operator="between" text=" ">
      <formula>NOT(ISERROR(SEARCH(" ",B502)))</formula>
    </cfRule>
  </conditionalFormatting>
  <conditionalFormatting sqref="V502">
    <cfRule type="containsText" dxfId="0" priority="1039" operator="between" text=" ">
      <formula>NOT(ISERROR(SEARCH(" ",V502)))</formula>
    </cfRule>
  </conditionalFormatting>
  <conditionalFormatting sqref="W502">
    <cfRule type="containsText" dxfId="0" priority="2023" operator="between" text=" ">
      <formula>NOT(ISERROR(SEARCH(" ",W502)))</formula>
    </cfRule>
  </conditionalFormatting>
  <conditionalFormatting sqref="B503">
    <cfRule type="containsText" dxfId="0" priority="2020" operator="between" text=" ">
      <formula>NOT(ISERROR(SEARCH(" ",B503)))</formula>
    </cfRule>
  </conditionalFormatting>
  <conditionalFormatting sqref="V503">
    <cfRule type="containsText" dxfId="0" priority="1038" operator="between" text=" ">
      <formula>NOT(ISERROR(SEARCH(" ",V503)))</formula>
    </cfRule>
  </conditionalFormatting>
  <conditionalFormatting sqref="W503">
    <cfRule type="containsText" dxfId="0" priority="2019" operator="between" text=" ">
      <formula>NOT(ISERROR(SEARCH(" ",W503)))</formula>
    </cfRule>
  </conditionalFormatting>
  <conditionalFormatting sqref="B504">
    <cfRule type="containsText" dxfId="0" priority="2016" operator="between" text=" ">
      <formula>NOT(ISERROR(SEARCH(" ",B504)))</formula>
    </cfRule>
  </conditionalFormatting>
  <conditionalFormatting sqref="V504">
    <cfRule type="containsText" dxfId="0" priority="1037" operator="between" text=" ">
      <formula>NOT(ISERROR(SEARCH(" ",V504)))</formula>
    </cfRule>
  </conditionalFormatting>
  <conditionalFormatting sqref="W504">
    <cfRule type="containsText" dxfId="0" priority="2015" operator="between" text=" ">
      <formula>NOT(ISERROR(SEARCH(" ",W504)))</formula>
    </cfRule>
  </conditionalFormatting>
  <conditionalFormatting sqref="B505">
    <cfRule type="containsText" dxfId="0" priority="2012" operator="between" text=" ">
      <formula>NOT(ISERROR(SEARCH(" ",B505)))</formula>
    </cfRule>
  </conditionalFormatting>
  <conditionalFormatting sqref="V505">
    <cfRule type="containsText" dxfId="0" priority="1036" operator="between" text=" ">
      <formula>NOT(ISERROR(SEARCH(" ",V505)))</formula>
    </cfRule>
  </conditionalFormatting>
  <conditionalFormatting sqref="W505">
    <cfRule type="containsText" dxfId="0" priority="2011" operator="between" text=" ">
      <formula>NOT(ISERROR(SEARCH(" ",W505)))</formula>
    </cfRule>
  </conditionalFormatting>
  <conditionalFormatting sqref="B506">
    <cfRule type="containsText" dxfId="0" priority="2008" operator="between" text=" ">
      <formula>NOT(ISERROR(SEARCH(" ",B506)))</formula>
    </cfRule>
  </conditionalFormatting>
  <conditionalFormatting sqref="V506">
    <cfRule type="containsText" dxfId="0" priority="1035" operator="between" text=" ">
      <formula>NOT(ISERROR(SEARCH(" ",V506)))</formula>
    </cfRule>
  </conditionalFormatting>
  <conditionalFormatting sqref="W506">
    <cfRule type="containsText" dxfId="0" priority="2007" operator="between" text=" ">
      <formula>NOT(ISERROR(SEARCH(" ",W506)))</formula>
    </cfRule>
  </conditionalFormatting>
  <conditionalFormatting sqref="B507">
    <cfRule type="containsText" dxfId="0" priority="2004" operator="between" text=" ">
      <formula>NOT(ISERROR(SEARCH(" ",B507)))</formula>
    </cfRule>
  </conditionalFormatting>
  <conditionalFormatting sqref="J507:N507">
    <cfRule type="cellIs" dxfId="2" priority="2001" operator="equal">
      <formula>0</formula>
    </cfRule>
  </conditionalFormatting>
  <conditionalFormatting sqref="V507">
    <cfRule type="containsText" dxfId="0" priority="1034" operator="between" text=" ">
      <formula>NOT(ISERROR(SEARCH(" ",V507)))</formula>
    </cfRule>
  </conditionalFormatting>
  <conditionalFormatting sqref="W507">
    <cfRule type="containsText" dxfId="0" priority="2003" operator="between" text=" ">
      <formula>NOT(ISERROR(SEARCH(" ",W507)))</formula>
    </cfRule>
  </conditionalFormatting>
  <conditionalFormatting sqref="B508">
    <cfRule type="containsText" dxfId="0" priority="2000" operator="between" text=" ">
      <formula>NOT(ISERROR(SEARCH(" ",B508)))</formula>
    </cfRule>
  </conditionalFormatting>
  <conditionalFormatting sqref="J508:N508">
    <cfRule type="cellIs" dxfId="2" priority="1997" operator="equal">
      <formula>0</formula>
    </cfRule>
  </conditionalFormatting>
  <conditionalFormatting sqref="V508">
    <cfRule type="containsText" dxfId="0" priority="1033" operator="between" text=" ">
      <formula>NOT(ISERROR(SEARCH(" ",V508)))</formula>
    </cfRule>
  </conditionalFormatting>
  <conditionalFormatting sqref="W508">
    <cfRule type="containsText" dxfId="0" priority="1999" operator="between" text=" ">
      <formula>NOT(ISERROR(SEARCH(" ",W508)))</formula>
    </cfRule>
  </conditionalFormatting>
  <conditionalFormatting sqref="B509">
    <cfRule type="containsText" dxfId="0" priority="1996" operator="between" text=" ">
      <formula>NOT(ISERROR(SEARCH(" ",B509)))</formula>
    </cfRule>
  </conditionalFormatting>
  <conditionalFormatting sqref="J509:N509">
    <cfRule type="cellIs" dxfId="2" priority="1993" operator="equal">
      <formula>0</formula>
    </cfRule>
  </conditionalFormatting>
  <conditionalFormatting sqref="V509">
    <cfRule type="containsText" dxfId="0" priority="1032" operator="between" text=" ">
      <formula>NOT(ISERROR(SEARCH(" ",V509)))</formula>
    </cfRule>
  </conditionalFormatting>
  <conditionalFormatting sqref="W509">
    <cfRule type="containsText" dxfId="0" priority="1995" operator="between" text=" ">
      <formula>NOT(ISERROR(SEARCH(" ",W509)))</formula>
    </cfRule>
  </conditionalFormatting>
  <conditionalFormatting sqref="B510">
    <cfRule type="containsText" dxfId="0" priority="1992" operator="between" text=" ">
      <formula>NOT(ISERROR(SEARCH(" ",B510)))</formula>
    </cfRule>
  </conditionalFormatting>
  <conditionalFormatting sqref="J510:N510">
    <cfRule type="cellIs" dxfId="2" priority="1989" operator="equal">
      <formula>0</formula>
    </cfRule>
  </conditionalFormatting>
  <conditionalFormatting sqref="V510">
    <cfRule type="containsText" dxfId="0" priority="1031" operator="between" text=" ">
      <formula>NOT(ISERROR(SEARCH(" ",V510)))</formula>
    </cfRule>
  </conditionalFormatting>
  <conditionalFormatting sqref="W510">
    <cfRule type="containsText" dxfId="0" priority="1991" operator="between" text=" ">
      <formula>NOT(ISERROR(SEARCH(" ",W510)))</formula>
    </cfRule>
  </conditionalFormatting>
  <conditionalFormatting sqref="B511">
    <cfRule type="containsText" dxfId="0" priority="1988" operator="between" text=" ">
      <formula>NOT(ISERROR(SEARCH(" ",B511)))</formula>
    </cfRule>
  </conditionalFormatting>
  <conditionalFormatting sqref="J511:N511">
    <cfRule type="cellIs" dxfId="2" priority="1985" operator="equal">
      <formula>0</formula>
    </cfRule>
  </conditionalFormatting>
  <conditionalFormatting sqref="V511">
    <cfRule type="containsText" dxfId="0" priority="1030" operator="between" text=" ">
      <formula>NOT(ISERROR(SEARCH(" ",V511)))</formula>
    </cfRule>
  </conditionalFormatting>
  <conditionalFormatting sqref="W511">
    <cfRule type="containsText" dxfId="0" priority="1987" operator="between" text=" ">
      <formula>NOT(ISERROR(SEARCH(" ",W511)))</formula>
    </cfRule>
  </conditionalFormatting>
  <conditionalFormatting sqref="B512">
    <cfRule type="containsText" dxfId="0" priority="1984" operator="between" text=" ">
      <formula>NOT(ISERROR(SEARCH(" ",B512)))</formula>
    </cfRule>
  </conditionalFormatting>
  <conditionalFormatting sqref="V512">
    <cfRule type="containsText" dxfId="0" priority="1029" operator="between" text=" ">
      <formula>NOT(ISERROR(SEARCH(" ",V512)))</formula>
    </cfRule>
  </conditionalFormatting>
  <conditionalFormatting sqref="W512">
    <cfRule type="containsText" dxfId="0" priority="1983" operator="between" text=" ">
      <formula>NOT(ISERROR(SEARCH(" ",W512)))</formula>
    </cfRule>
  </conditionalFormatting>
  <conditionalFormatting sqref="B513">
    <cfRule type="containsText" dxfId="0" priority="1980" operator="between" text=" ">
      <formula>NOT(ISERROR(SEARCH(" ",B513)))</formula>
    </cfRule>
  </conditionalFormatting>
  <conditionalFormatting sqref="V513">
    <cfRule type="containsText" dxfId="0" priority="1028" operator="between" text=" ">
      <formula>NOT(ISERROR(SEARCH(" ",V513)))</formula>
    </cfRule>
  </conditionalFormatting>
  <conditionalFormatting sqref="W513">
    <cfRule type="containsText" dxfId="0" priority="1979" operator="between" text=" ">
      <formula>NOT(ISERROR(SEARCH(" ",W513)))</formula>
    </cfRule>
  </conditionalFormatting>
  <conditionalFormatting sqref="B514">
    <cfRule type="containsText" dxfId="0" priority="1976" operator="between" text=" ">
      <formula>NOT(ISERROR(SEARCH(" ",B514)))</formula>
    </cfRule>
  </conditionalFormatting>
  <conditionalFormatting sqref="V514">
    <cfRule type="containsText" dxfId="0" priority="1027" operator="between" text=" ">
      <formula>NOT(ISERROR(SEARCH(" ",V514)))</formula>
    </cfRule>
  </conditionalFormatting>
  <conditionalFormatting sqref="W514">
    <cfRule type="containsText" dxfId="0" priority="1975" operator="between" text=" ">
      <formula>NOT(ISERROR(SEARCH(" ",W514)))</formula>
    </cfRule>
  </conditionalFormatting>
  <conditionalFormatting sqref="B515">
    <cfRule type="containsText" dxfId="0" priority="1972" operator="between" text=" ">
      <formula>NOT(ISERROR(SEARCH(" ",B515)))</formula>
    </cfRule>
  </conditionalFormatting>
  <conditionalFormatting sqref="V515">
    <cfRule type="containsText" dxfId="0" priority="1026" operator="between" text=" ">
      <formula>NOT(ISERROR(SEARCH(" ",V515)))</formula>
    </cfRule>
  </conditionalFormatting>
  <conditionalFormatting sqref="W515">
    <cfRule type="containsText" dxfId="0" priority="1971" operator="between" text=" ">
      <formula>NOT(ISERROR(SEARCH(" ",W515)))</formula>
    </cfRule>
  </conditionalFormatting>
  <conditionalFormatting sqref="B516">
    <cfRule type="containsText" dxfId="0" priority="1968" operator="between" text=" ">
      <formula>NOT(ISERROR(SEARCH(" ",B516)))</formula>
    </cfRule>
  </conditionalFormatting>
  <conditionalFormatting sqref="V516">
    <cfRule type="containsText" dxfId="0" priority="1025" operator="between" text=" ">
      <formula>NOT(ISERROR(SEARCH(" ",V516)))</formula>
    </cfRule>
  </conditionalFormatting>
  <conditionalFormatting sqref="W516">
    <cfRule type="containsText" dxfId="0" priority="1967" operator="between" text=" ">
      <formula>NOT(ISERROR(SEARCH(" ",W516)))</formula>
    </cfRule>
  </conditionalFormatting>
  <conditionalFormatting sqref="B517">
    <cfRule type="containsText" dxfId="0" priority="1964" operator="between" text=" ">
      <formula>NOT(ISERROR(SEARCH(" ",B517)))</formula>
    </cfRule>
  </conditionalFormatting>
  <conditionalFormatting sqref="V517">
    <cfRule type="containsText" dxfId="0" priority="1024" operator="between" text=" ">
      <formula>NOT(ISERROR(SEARCH(" ",V517)))</formula>
    </cfRule>
  </conditionalFormatting>
  <conditionalFormatting sqref="W517">
    <cfRule type="containsText" dxfId="0" priority="1963" operator="between" text=" ">
      <formula>NOT(ISERROR(SEARCH(" ",W517)))</formula>
    </cfRule>
  </conditionalFormatting>
  <conditionalFormatting sqref="B518">
    <cfRule type="containsText" dxfId="0" priority="1960" operator="between" text=" ">
      <formula>NOT(ISERROR(SEARCH(" ",B518)))</formula>
    </cfRule>
  </conditionalFormatting>
  <conditionalFormatting sqref="V518">
    <cfRule type="containsText" dxfId="0" priority="1023" operator="between" text=" ">
      <formula>NOT(ISERROR(SEARCH(" ",V518)))</formula>
    </cfRule>
  </conditionalFormatting>
  <conditionalFormatting sqref="W518">
    <cfRule type="containsText" dxfId="0" priority="1959" operator="between" text=" ">
      <formula>NOT(ISERROR(SEARCH(" ",W518)))</formula>
    </cfRule>
  </conditionalFormatting>
  <conditionalFormatting sqref="B519">
    <cfRule type="containsText" dxfId="0" priority="1956" operator="between" text=" ">
      <formula>NOT(ISERROR(SEARCH(" ",B519)))</formula>
    </cfRule>
  </conditionalFormatting>
  <conditionalFormatting sqref="V519">
    <cfRule type="containsText" dxfId="0" priority="1022" operator="between" text=" ">
      <formula>NOT(ISERROR(SEARCH(" ",V519)))</formula>
    </cfRule>
  </conditionalFormatting>
  <conditionalFormatting sqref="W519">
    <cfRule type="containsText" dxfId="0" priority="1955" operator="between" text=" ">
      <formula>NOT(ISERROR(SEARCH(" ",W519)))</formula>
    </cfRule>
  </conditionalFormatting>
  <conditionalFormatting sqref="B520">
    <cfRule type="containsText" dxfId="0" priority="1952" operator="between" text=" ">
      <formula>NOT(ISERROR(SEARCH(" ",B520)))</formula>
    </cfRule>
  </conditionalFormatting>
  <conditionalFormatting sqref="J520:N520">
    <cfRule type="cellIs" dxfId="2" priority="1949" operator="equal">
      <formula>0</formula>
    </cfRule>
  </conditionalFormatting>
  <conditionalFormatting sqref="V520">
    <cfRule type="containsText" dxfId="0" priority="1021" operator="between" text=" ">
      <formula>NOT(ISERROR(SEARCH(" ",V520)))</formula>
    </cfRule>
  </conditionalFormatting>
  <conditionalFormatting sqref="W520">
    <cfRule type="containsText" dxfId="0" priority="1951" operator="between" text=" ">
      <formula>NOT(ISERROR(SEARCH(" ",W520)))</formula>
    </cfRule>
  </conditionalFormatting>
  <conditionalFormatting sqref="B521">
    <cfRule type="containsText" dxfId="0" priority="1948" operator="between" text=" ">
      <formula>NOT(ISERROR(SEARCH(" ",B521)))</formula>
    </cfRule>
  </conditionalFormatting>
  <conditionalFormatting sqref="J521:N521">
    <cfRule type="cellIs" dxfId="2" priority="1945" operator="equal">
      <formula>0</formula>
    </cfRule>
  </conditionalFormatting>
  <conditionalFormatting sqref="V521">
    <cfRule type="containsText" dxfId="0" priority="1020" operator="between" text=" ">
      <formula>NOT(ISERROR(SEARCH(" ",V521)))</formula>
    </cfRule>
  </conditionalFormatting>
  <conditionalFormatting sqref="W521">
    <cfRule type="containsText" dxfId="0" priority="1947" operator="between" text=" ">
      <formula>NOT(ISERROR(SEARCH(" ",W521)))</formula>
    </cfRule>
  </conditionalFormatting>
  <conditionalFormatting sqref="B522">
    <cfRule type="containsText" dxfId="0" priority="1944" operator="between" text=" ">
      <formula>NOT(ISERROR(SEARCH(" ",B522)))</formula>
    </cfRule>
  </conditionalFormatting>
  <conditionalFormatting sqref="J522:N522">
    <cfRule type="cellIs" dxfId="2" priority="1941" operator="equal">
      <formula>0</formula>
    </cfRule>
  </conditionalFormatting>
  <conditionalFormatting sqref="V522">
    <cfRule type="containsText" dxfId="0" priority="1019" operator="between" text=" ">
      <formula>NOT(ISERROR(SEARCH(" ",V522)))</formula>
    </cfRule>
  </conditionalFormatting>
  <conditionalFormatting sqref="W522">
    <cfRule type="containsText" dxfId="0" priority="1943" operator="between" text=" ">
      <formula>NOT(ISERROR(SEARCH(" ",W522)))</formula>
    </cfRule>
  </conditionalFormatting>
  <conditionalFormatting sqref="B523">
    <cfRule type="containsText" dxfId="0" priority="1940" operator="between" text=" ">
      <formula>NOT(ISERROR(SEARCH(" ",B523)))</formula>
    </cfRule>
  </conditionalFormatting>
  <conditionalFormatting sqref="J523:N523">
    <cfRule type="cellIs" dxfId="2" priority="1937" operator="equal">
      <formula>0</formula>
    </cfRule>
  </conditionalFormatting>
  <conditionalFormatting sqref="V523">
    <cfRule type="containsText" dxfId="0" priority="1018" operator="between" text=" ">
      <formula>NOT(ISERROR(SEARCH(" ",V523)))</formula>
    </cfRule>
  </conditionalFormatting>
  <conditionalFormatting sqref="W523">
    <cfRule type="containsText" dxfId="0" priority="1939" operator="between" text=" ">
      <formula>NOT(ISERROR(SEARCH(" ",W523)))</formula>
    </cfRule>
  </conditionalFormatting>
  <conditionalFormatting sqref="B524">
    <cfRule type="containsText" dxfId="0" priority="1936" operator="between" text=" ">
      <formula>NOT(ISERROR(SEARCH(" ",B524)))</formula>
    </cfRule>
  </conditionalFormatting>
  <conditionalFormatting sqref="J524:N524">
    <cfRule type="cellIs" dxfId="2" priority="1933" operator="equal">
      <formula>0</formula>
    </cfRule>
  </conditionalFormatting>
  <conditionalFormatting sqref="V524">
    <cfRule type="containsText" dxfId="0" priority="1017" operator="between" text=" ">
      <formula>NOT(ISERROR(SEARCH(" ",V524)))</formula>
    </cfRule>
  </conditionalFormatting>
  <conditionalFormatting sqref="W524">
    <cfRule type="containsText" dxfId="0" priority="1935" operator="between" text=" ">
      <formula>NOT(ISERROR(SEARCH(" ",W524)))</formula>
    </cfRule>
  </conditionalFormatting>
  <conditionalFormatting sqref="B525">
    <cfRule type="containsText" dxfId="0" priority="1932" operator="between" text=" ">
      <formula>NOT(ISERROR(SEARCH(" ",B525)))</formula>
    </cfRule>
  </conditionalFormatting>
  <conditionalFormatting sqref="J525:N525">
    <cfRule type="cellIs" dxfId="2" priority="1929" operator="equal">
      <formula>0</formula>
    </cfRule>
  </conditionalFormatting>
  <conditionalFormatting sqref="V525">
    <cfRule type="containsText" dxfId="0" priority="1016" operator="between" text=" ">
      <formula>NOT(ISERROR(SEARCH(" ",V525)))</formula>
    </cfRule>
  </conditionalFormatting>
  <conditionalFormatting sqref="W525">
    <cfRule type="containsText" dxfId="0" priority="1931" operator="between" text=" ">
      <formula>NOT(ISERROR(SEARCH(" ",W525)))</formula>
    </cfRule>
  </conditionalFormatting>
  <conditionalFormatting sqref="B526">
    <cfRule type="containsText" dxfId="0" priority="1928" operator="between" text=" ">
      <formula>NOT(ISERROR(SEARCH(" ",B526)))</formula>
    </cfRule>
  </conditionalFormatting>
  <conditionalFormatting sqref="J526:N526">
    <cfRule type="cellIs" dxfId="2" priority="1925" operator="equal">
      <formula>0</formula>
    </cfRule>
  </conditionalFormatting>
  <conditionalFormatting sqref="V526">
    <cfRule type="containsText" dxfId="0" priority="1015" operator="between" text=" ">
      <formula>NOT(ISERROR(SEARCH(" ",V526)))</formula>
    </cfRule>
  </conditionalFormatting>
  <conditionalFormatting sqref="W526">
    <cfRule type="containsText" dxfId="0" priority="1927" operator="between" text=" ">
      <formula>NOT(ISERROR(SEARCH(" ",W526)))</formula>
    </cfRule>
  </conditionalFormatting>
  <conditionalFormatting sqref="B527">
    <cfRule type="containsText" dxfId="0" priority="1924" operator="between" text=" ">
      <formula>NOT(ISERROR(SEARCH(" ",B527)))</formula>
    </cfRule>
  </conditionalFormatting>
  <conditionalFormatting sqref="J527:N527">
    <cfRule type="cellIs" dxfId="2" priority="1921" operator="equal">
      <formula>0</formula>
    </cfRule>
  </conditionalFormatting>
  <conditionalFormatting sqref="V527">
    <cfRule type="containsText" dxfId="0" priority="1014" operator="between" text=" ">
      <formula>NOT(ISERROR(SEARCH(" ",V527)))</formula>
    </cfRule>
  </conditionalFormatting>
  <conditionalFormatting sqref="W527">
    <cfRule type="containsText" dxfId="0" priority="1923" operator="between" text=" ">
      <formula>NOT(ISERROR(SEARCH(" ",W527)))</formula>
    </cfRule>
  </conditionalFormatting>
  <conditionalFormatting sqref="B528">
    <cfRule type="containsText" dxfId="0" priority="1920" operator="between" text=" ">
      <formula>NOT(ISERROR(SEARCH(" ",B528)))</formula>
    </cfRule>
  </conditionalFormatting>
  <conditionalFormatting sqref="J528:N528">
    <cfRule type="cellIs" dxfId="2" priority="1917" operator="equal">
      <formula>0</formula>
    </cfRule>
  </conditionalFormatting>
  <conditionalFormatting sqref="V528">
    <cfRule type="containsText" dxfId="0" priority="1013" operator="between" text=" ">
      <formula>NOT(ISERROR(SEARCH(" ",V528)))</formula>
    </cfRule>
  </conditionalFormatting>
  <conditionalFormatting sqref="W528">
    <cfRule type="containsText" dxfId="0" priority="1919" operator="between" text=" ">
      <formula>NOT(ISERROR(SEARCH(" ",W528)))</formula>
    </cfRule>
  </conditionalFormatting>
  <conditionalFormatting sqref="B529">
    <cfRule type="containsText" dxfId="0" priority="1916" operator="between" text=" ">
      <formula>NOT(ISERROR(SEARCH(" ",B529)))</formula>
    </cfRule>
  </conditionalFormatting>
  <conditionalFormatting sqref="J529:N529">
    <cfRule type="cellIs" dxfId="2" priority="1913" operator="equal">
      <formula>0</formula>
    </cfRule>
  </conditionalFormatting>
  <conditionalFormatting sqref="V529">
    <cfRule type="containsText" dxfId="0" priority="1012" operator="between" text=" ">
      <formula>NOT(ISERROR(SEARCH(" ",V529)))</formula>
    </cfRule>
  </conditionalFormatting>
  <conditionalFormatting sqref="W529">
    <cfRule type="containsText" dxfId="0" priority="1915" operator="between" text=" ">
      <formula>NOT(ISERROR(SEARCH(" ",W529)))</formula>
    </cfRule>
  </conditionalFormatting>
  <conditionalFormatting sqref="V534">
    <cfRule type="containsText" dxfId="0" priority="1196" operator="between" text=" ">
      <formula>NOT(ISERROR(SEARCH(" ",V534)))</formula>
    </cfRule>
  </conditionalFormatting>
  <conditionalFormatting sqref="Q535">
    <cfRule type="cellIs" dxfId="2" priority="2626" operator="equal">
      <formula>0</formula>
    </cfRule>
  </conditionalFormatting>
  <conditionalFormatting sqref="V535">
    <cfRule type="containsText" dxfId="0" priority="1195" operator="between" text=" ">
      <formula>NOT(ISERROR(SEARCH(" ",V535)))</formula>
    </cfRule>
  </conditionalFormatting>
  <conditionalFormatting sqref="Q536">
    <cfRule type="cellIs" dxfId="2" priority="2624" operator="equal">
      <formula>0</formula>
    </cfRule>
  </conditionalFormatting>
  <conditionalFormatting sqref="V536">
    <cfRule type="containsText" dxfId="0" priority="1194" operator="between" text=" ">
      <formula>NOT(ISERROR(SEARCH(" ",V536)))</formula>
    </cfRule>
  </conditionalFormatting>
  <conditionalFormatting sqref="Q537">
    <cfRule type="cellIs" dxfId="2" priority="2622" operator="equal">
      <formula>0</formula>
    </cfRule>
  </conditionalFormatting>
  <conditionalFormatting sqref="V537">
    <cfRule type="containsText" dxfId="0" priority="1193" operator="between" text=" ">
      <formula>NOT(ISERROR(SEARCH(" ",V537)))</formula>
    </cfRule>
  </conditionalFormatting>
  <conditionalFormatting sqref="Q538">
    <cfRule type="cellIs" dxfId="2" priority="2620" operator="equal">
      <formula>0</formula>
    </cfRule>
  </conditionalFormatting>
  <conditionalFormatting sqref="V538">
    <cfRule type="containsText" dxfId="0" priority="1192" operator="between" text=" ">
      <formula>NOT(ISERROR(SEARCH(" ",V538)))</formula>
    </cfRule>
  </conditionalFormatting>
  <conditionalFormatting sqref="Q539">
    <cfRule type="cellIs" dxfId="2" priority="2618" operator="equal">
      <formula>0</formula>
    </cfRule>
  </conditionalFormatting>
  <conditionalFormatting sqref="Q540">
    <cfRule type="cellIs" dxfId="2" priority="2617" operator="equal">
      <formula>0</formula>
    </cfRule>
  </conditionalFormatting>
  <conditionalFormatting sqref="Q541">
    <cfRule type="cellIs" dxfId="2" priority="2616" operator="equal">
      <formula>0</formula>
    </cfRule>
  </conditionalFormatting>
  <conditionalFormatting sqref="J542:N542">
    <cfRule type="cellIs" dxfId="2" priority="1898" operator="equal">
      <formula>0</formula>
    </cfRule>
  </conditionalFormatting>
  <conditionalFormatting sqref="Q542">
    <cfRule type="cellIs" dxfId="2" priority="1896" operator="equal">
      <formula>0</formula>
    </cfRule>
  </conditionalFormatting>
  <conditionalFormatting sqref="V542">
    <cfRule type="containsText" dxfId="0" priority="1011" operator="between" text=" ">
      <formula>NOT(ISERROR(SEARCH(" ",V542)))</formula>
    </cfRule>
  </conditionalFormatting>
  <conditionalFormatting sqref="W542">
    <cfRule type="containsText" dxfId="0" priority="1900" operator="between" text=" ">
      <formula>NOT(ISERROR(SEARCH(" ",W542)))</formula>
    </cfRule>
  </conditionalFormatting>
  <conditionalFormatting sqref="J543:N543">
    <cfRule type="cellIs" dxfId="2" priority="1893" operator="equal">
      <formula>0</formula>
    </cfRule>
  </conditionalFormatting>
  <conditionalFormatting sqref="Q543">
    <cfRule type="cellIs" dxfId="2" priority="1891" operator="equal">
      <formula>0</formula>
    </cfRule>
  </conditionalFormatting>
  <conditionalFormatting sqref="V543">
    <cfRule type="containsText" dxfId="0" priority="1010" operator="between" text=" ">
      <formula>NOT(ISERROR(SEARCH(" ",V543)))</formula>
    </cfRule>
  </conditionalFormatting>
  <conditionalFormatting sqref="W543">
    <cfRule type="containsText" dxfId="0" priority="1895" operator="between" text=" ">
      <formula>NOT(ISERROR(SEARCH(" ",W543)))</formula>
    </cfRule>
  </conditionalFormatting>
  <conditionalFormatting sqref="J544:N544">
    <cfRule type="cellIs" dxfId="2" priority="1888" operator="equal">
      <formula>0</formula>
    </cfRule>
  </conditionalFormatting>
  <conditionalFormatting sqref="Q544">
    <cfRule type="cellIs" dxfId="2" priority="1886" operator="equal">
      <formula>0</formula>
    </cfRule>
  </conditionalFormatting>
  <conditionalFormatting sqref="V544">
    <cfRule type="containsText" dxfId="0" priority="1009" operator="between" text=" ">
      <formula>NOT(ISERROR(SEARCH(" ",V544)))</formula>
    </cfRule>
  </conditionalFormatting>
  <conditionalFormatting sqref="W544">
    <cfRule type="containsText" dxfId="0" priority="1890" operator="between" text=" ">
      <formula>NOT(ISERROR(SEARCH(" ",W544)))</formula>
    </cfRule>
  </conditionalFormatting>
  <conditionalFormatting sqref="J545:N545">
    <cfRule type="cellIs" dxfId="2" priority="1883" operator="equal">
      <formula>0</formula>
    </cfRule>
  </conditionalFormatting>
  <conditionalFormatting sqref="Q545">
    <cfRule type="cellIs" dxfId="2" priority="1881" operator="equal">
      <formula>0</formula>
    </cfRule>
  </conditionalFormatting>
  <conditionalFormatting sqref="V545">
    <cfRule type="containsText" dxfId="0" priority="1008" operator="between" text=" ">
      <formula>NOT(ISERROR(SEARCH(" ",V545)))</formula>
    </cfRule>
  </conditionalFormatting>
  <conditionalFormatting sqref="W545">
    <cfRule type="containsText" dxfId="0" priority="1885" operator="between" text=" ">
      <formula>NOT(ISERROR(SEARCH(" ",W545)))</formula>
    </cfRule>
  </conditionalFormatting>
  <conditionalFormatting sqref="J546:N546">
    <cfRule type="cellIs" dxfId="2" priority="1878" operator="equal">
      <formula>0</formula>
    </cfRule>
  </conditionalFormatting>
  <conditionalFormatting sqref="Q546">
    <cfRule type="cellIs" dxfId="2" priority="1876" operator="equal">
      <formula>0</formula>
    </cfRule>
  </conditionalFormatting>
  <conditionalFormatting sqref="V546">
    <cfRule type="containsText" dxfId="0" priority="1007" operator="between" text=" ">
      <formula>NOT(ISERROR(SEARCH(" ",V546)))</formula>
    </cfRule>
  </conditionalFormatting>
  <conditionalFormatting sqref="W546">
    <cfRule type="containsText" dxfId="0" priority="1880" operator="between" text=" ">
      <formula>NOT(ISERROR(SEARCH(" ",W546)))</formula>
    </cfRule>
  </conditionalFormatting>
  <conditionalFormatting sqref="J547:N547">
    <cfRule type="cellIs" dxfId="2" priority="1873" operator="equal">
      <formula>0</formula>
    </cfRule>
  </conditionalFormatting>
  <conditionalFormatting sqref="Q547">
    <cfRule type="cellIs" dxfId="2" priority="1871" operator="equal">
      <formula>0</formula>
    </cfRule>
  </conditionalFormatting>
  <conditionalFormatting sqref="V547">
    <cfRule type="containsText" dxfId="0" priority="1006" operator="between" text=" ">
      <formula>NOT(ISERROR(SEARCH(" ",V547)))</formula>
    </cfRule>
  </conditionalFormatting>
  <conditionalFormatting sqref="W547">
    <cfRule type="containsText" dxfId="0" priority="1875" operator="between" text=" ">
      <formula>NOT(ISERROR(SEARCH(" ",W547)))</formula>
    </cfRule>
  </conditionalFormatting>
  <conditionalFormatting sqref="J548:N548">
    <cfRule type="cellIs" dxfId="2" priority="1868" operator="equal">
      <formula>0</formula>
    </cfRule>
  </conditionalFormatting>
  <conditionalFormatting sqref="Q548">
    <cfRule type="cellIs" dxfId="2" priority="1866" operator="equal">
      <formula>0</formula>
    </cfRule>
  </conditionalFormatting>
  <conditionalFormatting sqref="V548">
    <cfRule type="containsText" dxfId="0" priority="1005" operator="between" text=" ">
      <formula>NOT(ISERROR(SEARCH(" ",V548)))</formula>
    </cfRule>
  </conditionalFormatting>
  <conditionalFormatting sqref="W548">
    <cfRule type="containsText" dxfId="0" priority="1870" operator="between" text=" ">
      <formula>NOT(ISERROR(SEARCH(" ",W548)))</formula>
    </cfRule>
  </conditionalFormatting>
  <conditionalFormatting sqref="J549:N549">
    <cfRule type="cellIs" dxfId="2" priority="1862" operator="equal">
      <formula>0</formula>
    </cfRule>
  </conditionalFormatting>
  <conditionalFormatting sqref="Q549">
    <cfRule type="cellIs" dxfId="2" priority="1860" operator="equal">
      <formula>0</formula>
    </cfRule>
  </conditionalFormatting>
  <conditionalFormatting sqref="V549">
    <cfRule type="containsText" dxfId="0" priority="1004" operator="between" text=" ">
      <formula>NOT(ISERROR(SEARCH(" ",V549)))</formula>
    </cfRule>
  </conditionalFormatting>
  <conditionalFormatting sqref="W549">
    <cfRule type="containsText" dxfId="0" priority="1864" operator="between" text=" ">
      <formula>NOT(ISERROR(SEARCH(" ",W549)))</formula>
    </cfRule>
  </conditionalFormatting>
  <conditionalFormatting sqref="J550:N550">
    <cfRule type="cellIs" dxfId="2" priority="1856" operator="equal">
      <formula>0</formula>
    </cfRule>
  </conditionalFormatting>
  <conditionalFormatting sqref="Q550">
    <cfRule type="cellIs" dxfId="2" priority="1854" operator="equal">
      <formula>0</formula>
    </cfRule>
  </conditionalFormatting>
  <conditionalFormatting sqref="V550">
    <cfRule type="containsText" dxfId="0" priority="1003" operator="between" text=" ">
      <formula>NOT(ISERROR(SEARCH(" ",V550)))</formula>
    </cfRule>
  </conditionalFormatting>
  <conditionalFormatting sqref="W550">
    <cfRule type="containsText" dxfId="0" priority="1858" operator="between" text=" ">
      <formula>NOT(ISERROR(SEARCH(" ",W550)))</formula>
    </cfRule>
  </conditionalFormatting>
  <conditionalFormatting sqref="J551:N551">
    <cfRule type="cellIs" dxfId="2" priority="1850" operator="equal">
      <formula>0</formula>
    </cfRule>
  </conditionalFormatting>
  <conditionalFormatting sqref="Q551">
    <cfRule type="cellIs" dxfId="2" priority="1848" operator="equal">
      <formula>0</formula>
    </cfRule>
  </conditionalFormatting>
  <conditionalFormatting sqref="V551">
    <cfRule type="containsText" dxfId="0" priority="1002" operator="between" text=" ">
      <formula>NOT(ISERROR(SEARCH(" ",V551)))</formula>
    </cfRule>
  </conditionalFormatting>
  <conditionalFormatting sqref="W551">
    <cfRule type="containsText" dxfId="0" priority="1852" operator="between" text=" ">
      <formula>NOT(ISERROR(SEARCH(" ",W551)))</formula>
    </cfRule>
  </conditionalFormatting>
  <conditionalFormatting sqref="J552:N552">
    <cfRule type="cellIs" dxfId="2" priority="1844" operator="equal">
      <formula>0</formula>
    </cfRule>
  </conditionalFormatting>
  <conditionalFormatting sqref="Q552">
    <cfRule type="cellIs" dxfId="2" priority="1842" operator="equal">
      <formula>0</formula>
    </cfRule>
  </conditionalFormatting>
  <conditionalFormatting sqref="R552">
    <cfRule type="containsText" dxfId="0" priority="1847" operator="between" text=" ">
      <formula>NOT(ISERROR(SEARCH(" ",R552)))</formula>
    </cfRule>
  </conditionalFormatting>
  <conditionalFormatting sqref="V552">
    <cfRule type="containsText" dxfId="0" priority="1001" operator="between" text=" ">
      <formula>NOT(ISERROR(SEARCH(" ",V552)))</formula>
    </cfRule>
  </conditionalFormatting>
  <conditionalFormatting sqref="W552">
    <cfRule type="containsText" dxfId="0" priority="1846" operator="between" text=" ">
      <formula>NOT(ISERROR(SEARCH(" ",W552)))</formula>
    </cfRule>
  </conditionalFormatting>
  <conditionalFormatting sqref="J553:N553">
    <cfRule type="cellIs" dxfId="2" priority="1838" operator="equal">
      <formula>0</formula>
    </cfRule>
  </conditionalFormatting>
  <conditionalFormatting sqref="Q553">
    <cfRule type="cellIs" dxfId="2" priority="1836" operator="equal">
      <formula>0</formula>
    </cfRule>
  </conditionalFormatting>
  <conditionalFormatting sqref="R553">
    <cfRule type="containsText" dxfId="0" priority="1841" operator="between" text=" ">
      <formula>NOT(ISERROR(SEARCH(" ",R553)))</formula>
    </cfRule>
  </conditionalFormatting>
  <conditionalFormatting sqref="V553">
    <cfRule type="containsText" dxfId="0" priority="1000" operator="between" text=" ">
      <formula>NOT(ISERROR(SEARCH(" ",V553)))</formula>
    </cfRule>
  </conditionalFormatting>
  <conditionalFormatting sqref="W553">
    <cfRule type="containsText" dxfId="0" priority="1840" operator="between" text=" ">
      <formula>NOT(ISERROR(SEARCH(" ",W553)))</formula>
    </cfRule>
  </conditionalFormatting>
  <conditionalFormatting sqref="J554:N554">
    <cfRule type="cellIs" dxfId="2" priority="1832" operator="equal">
      <formula>0</formula>
    </cfRule>
  </conditionalFormatting>
  <conditionalFormatting sqref="Q554">
    <cfRule type="cellIs" dxfId="2" priority="1830" operator="equal">
      <formula>0</formula>
    </cfRule>
  </conditionalFormatting>
  <conditionalFormatting sqref="R554">
    <cfRule type="containsText" dxfId="0" priority="1835" operator="between" text=" ">
      <formula>NOT(ISERROR(SEARCH(" ",R554)))</formula>
    </cfRule>
  </conditionalFormatting>
  <conditionalFormatting sqref="V554">
    <cfRule type="containsText" dxfId="0" priority="999" operator="between" text=" ">
      <formula>NOT(ISERROR(SEARCH(" ",V554)))</formula>
    </cfRule>
  </conditionalFormatting>
  <conditionalFormatting sqref="W554">
    <cfRule type="containsText" dxfId="0" priority="1834" operator="between" text=" ">
      <formula>NOT(ISERROR(SEARCH(" ",W554)))</formula>
    </cfRule>
  </conditionalFormatting>
  <conditionalFormatting sqref="J555:N555">
    <cfRule type="cellIs" dxfId="2" priority="1826" operator="equal">
      <formula>0</formula>
    </cfRule>
  </conditionalFormatting>
  <conditionalFormatting sqref="Q555">
    <cfRule type="cellIs" dxfId="2" priority="1824" operator="equal">
      <formula>0</formula>
    </cfRule>
  </conditionalFormatting>
  <conditionalFormatting sqref="R555">
    <cfRule type="containsText" dxfId="0" priority="1829" operator="between" text=" ">
      <formula>NOT(ISERROR(SEARCH(" ",R555)))</formula>
    </cfRule>
  </conditionalFormatting>
  <conditionalFormatting sqref="V555">
    <cfRule type="containsText" dxfId="0" priority="998" operator="between" text=" ">
      <formula>NOT(ISERROR(SEARCH(" ",V555)))</formula>
    </cfRule>
  </conditionalFormatting>
  <conditionalFormatting sqref="W555">
    <cfRule type="containsText" dxfId="0" priority="1828" operator="between" text=" ">
      <formula>NOT(ISERROR(SEARCH(" ",W555)))</formula>
    </cfRule>
  </conditionalFormatting>
  <conditionalFormatting sqref="J556:N556">
    <cfRule type="cellIs" dxfId="2" priority="1820" operator="equal">
      <formula>0</formula>
    </cfRule>
  </conditionalFormatting>
  <conditionalFormatting sqref="Q556">
    <cfRule type="cellIs" dxfId="2" priority="1818" operator="equal">
      <formula>0</formula>
    </cfRule>
  </conditionalFormatting>
  <conditionalFormatting sqref="R556">
    <cfRule type="containsText" dxfId="0" priority="1823" operator="between" text=" ">
      <formula>NOT(ISERROR(SEARCH(" ",R556)))</formula>
    </cfRule>
  </conditionalFormatting>
  <conditionalFormatting sqref="V556">
    <cfRule type="containsText" dxfId="0" priority="997" operator="between" text=" ">
      <formula>NOT(ISERROR(SEARCH(" ",V556)))</formula>
    </cfRule>
  </conditionalFormatting>
  <conditionalFormatting sqref="W556">
    <cfRule type="containsText" dxfId="0" priority="1822" operator="between" text=" ">
      <formula>NOT(ISERROR(SEARCH(" ",W556)))</formula>
    </cfRule>
  </conditionalFormatting>
  <conditionalFormatting sqref="J557:N557">
    <cfRule type="cellIs" dxfId="2" priority="1814" operator="equal">
      <formula>0</formula>
    </cfRule>
  </conditionalFormatting>
  <conditionalFormatting sqref="Q557">
    <cfRule type="cellIs" dxfId="2" priority="1812" operator="equal">
      <formula>0</formula>
    </cfRule>
  </conditionalFormatting>
  <conditionalFormatting sqref="R557">
    <cfRule type="containsText" dxfId="0" priority="1817" operator="between" text=" ">
      <formula>NOT(ISERROR(SEARCH(" ",R557)))</formula>
    </cfRule>
  </conditionalFormatting>
  <conditionalFormatting sqref="V557">
    <cfRule type="containsText" dxfId="0" priority="996" operator="between" text=" ">
      <formula>NOT(ISERROR(SEARCH(" ",V557)))</formula>
    </cfRule>
  </conditionalFormatting>
  <conditionalFormatting sqref="W557">
    <cfRule type="containsText" dxfId="0" priority="1816" operator="between" text=" ">
      <formula>NOT(ISERROR(SEARCH(" ",W557)))</formula>
    </cfRule>
  </conditionalFormatting>
  <conditionalFormatting sqref="J558:N558">
    <cfRule type="cellIs" dxfId="2" priority="1808" operator="equal">
      <formula>0</formula>
    </cfRule>
  </conditionalFormatting>
  <conditionalFormatting sqref="Q558">
    <cfRule type="cellIs" dxfId="2" priority="1806" operator="equal">
      <formula>0</formula>
    </cfRule>
  </conditionalFormatting>
  <conditionalFormatting sqref="R558">
    <cfRule type="containsText" dxfId="0" priority="1811" operator="between" text=" ">
      <formula>NOT(ISERROR(SEARCH(" ",R558)))</formula>
    </cfRule>
  </conditionalFormatting>
  <conditionalFormatting sqref="V558">
    <cfRule type="containsText" dxfId="0" priority="995" operator="between" text=" ">
      <formula>NOT(ISERROR(SEARCH(" ",V558)))</formula>
    </cfRule>
  </conditionalFormatting>
  <conditionalFormatting sqref="W558">
    <cfRule type="containsText" dxfId="0" priority="1810" operator="between" text=" ">
      <formula>NOT(ISERROR(SEARCH(" ",W558)))</formula>
    </cfRule>
  </conditionalFormatting>
  <conditionalFormatting sqref="J559:N559">
    <cfRule type="cellIs" dxfId="2" priority="1802" operator="equal">
      <formula>0</formula>
    </cfRule>
  </conditionalFormatting>
  <conditionalFormatting sqref="Q559">
    <cfRule type="cellIs" dxfId="2" priority="1800" operator="equal">
      <formula>0</formula>
    </cfRule>
  </conditionalFormatting>
  <conditionalFormatting sqref="R559">
    <cfRule type="containsText" dxfId="0" priority="1805" operator="between" text=" ">
      <formula>NOT(ISERROR(SEARCH(" ",R559)))</formula>
    </cfRule>
  </conditionalFormatting>
  <conditionalFormatting sqref="V559">
    <cfRule type="containsText" dxfId="0" priority="994" operator="between" text=" ">
      <formula>NOT(ISERROR(SEARCH(" ",V559)))</formula>
    </cfRule>
  </conditionalFormatting>
  <conditionalFormatting sqref="W559">
    <cfRule type="containsText" dxfId="0" priority="1804" operator="between" text=" ">
      <formula>NOT(ISERROR(SEARCH(" ",W559)))</formula>
    </cfRule>
  </conditionalFormatting>
  <conditionalFormatting sqref="J560:N560">
    <cfRule type="cellIs" dxfId="2" priority="1796" operator="equal">
      <formula>0</formula>
    </cfRule>
  </conditionalFormatting>
  <conditionalFormatting sqref="Q560">
    <cfRule type="cellIs" dxfId="2" priority="1794" operator="equal">
      <formula>0</formula>
    </cfRule>
  </conditionalFormatting>
  <conditionalFormatting sqref="R560">
    <cfRule type="containsText" dxfId="0" priority="1799" operator="between" text=" ">
      <formula>NOT(ISERROR(SEARCH(" ",R560)))</formula>
    </cfRule>
  </conditionalFormatting>
  <conditionalFormatting sqref="V560">
    <cfRule type="containsText" dxfId="0" priority="993" operator="between" text=" ">
      <formula>NOT(ISERROR(SEARCH(" ",V560)))</formula>
    </cfRule>
  </conditionalFormatting>
  <conditionalFormatting sqref="W560">
    <cfRule type="containsText" dxfId="0" priority="1798" operator="between" text=" ">
      <formula>NOT(ISERROR(SEARCH(" ",W560)))</formula>
    </cfRule>
  </conditionalFormatting>
  <conditionalFormatting sqref="J561:N561">
    <cfRule type="cellIs" dxfId="2" priority="1790" operator="equal">
      <formula>0</formula>
    </cfRule>
  </conditionalFormatting>
  <conditionalFormatting sqref="Q561">
    <cfRule type="cellIs" dxfId="2" priority="1788" operator="equal">
      <formula>0</formula>
    </cfRule>
  </conditionalFormatting>
  <conditionalFormatting sqref="R561">
    <cfRule type="containsText" dxfId="0" priority="1793" operator="between" text=" ">
      <formula>NOT(ISERROR(SEARCH(" ",R561)))</formula>
    </cfRule>
  </conditionalFormatting>
  <conditionalFormatting sqref="V561">
    <cfRule type="containsText" dxfId="0" priority="992" operator="between" text=" ">
      <formula>NOT(ISERROR(SEARCH(" ",V561)))</formula>
    </cfRule>
  </conditionalFormatting>
  <conditionalFormatting sqref="W561">
    <cfRule type="containsText" dxfId="0" priority="1792" operator="between" text=" ">
      <formula>NOT(ISERROR(SEARCH(" ",W561)))</formula>
    </cfRule>
  </conditionalFormatting>
  <conditionalFormatting sqref="J562:N562">
    <cfRule type="cellIs" dxfId="2" priority="1778" operator="equal">
      <formula>0</formula>
    </cfRule>
  </conditionalFormatting>
  <conditionalFormatting sqref="Q562">
    <cfRule type="cellIs" dxfId="2" priority="1776" operator="equal">
      <formula>0</formula>
    </cfRule>
  </conditionalFormatting>
  <conditionalFormatting sqref="R562">
    <cfRule type="containsText" dxfId="0" priority="1781" operator="between" text=" ">
      <formula>NOT(ISERROR(SEARCH(" ",R562)))</formula>
    </cfRule>
  </conditionalFormatting>
  <conditionalFormatting sqref="V562">
    <cfRule type="containsText" dxfId="0" priority="990" operator="between" text=" ">
      <formula>NOT(ISERROR(SEARCH(" ",V562)))</formula>
    </cfRule>
  </conditionalFormatting>
  <conditionalFormatting sqref="W562">
    <cfRule type="containsText" dxfId="0" priority="1780" operator="between" text=" ">
      <formula>NOT(ISERROR(SEARCH(" ",W562)))</formula>
    </cfRule>
  </conditionalFormatting>
  <conditionalFormatting sqref="J563:N563">
    <cfRule type="cellIs" dxfId="2" priority="1784" operator="equal">
      <formula>0</formula>
    </cfRule>
  </conditionalFormatting>
  <conditionalFormatting sqref="Q563">
    <cfRule type="cellIs" dxfId="2" priority="1782" operator="equal">
      <formula>0</formula>
    </cfRule>
  </conditionalFormatting>
  <conditionalFormatting sqref="R563">
    <cfRule type="containsText" dxfId="0" priority="1787" operator="between" text=" ">
      <formula>NOT(ISERROR(SEARCH(" ",R563)))</formula>
    </cfRule>
  </conditionalFormatting>
  <conditionalFormatting sqref="V563">
    <cfRule type="containsText" dxfId="0" priority="991" operator="between" text=" ">
      <formula>NOT(ISERROR(SEARCH(" ",V563)))</formula>
    </cfRule>
  </conditionalFormatting>
  <conditionalFormatting sqref="W563">
    <cfRule type="containsText" dxfId="0" priority="1786" operator="between" text=" ">
      <formula>NOT(ISERROR(SEARCH(" ",W563)))</formula>
    </cfRule>
  </conditionalFormatting>
  <conditionalFormatting sqref="X563">
    <cfRule type="containsText" dxfId="0" priority="1909" operator="between" text=" ">
      <formula>NOT(ISERROR(SEARCH(" ",X563)))</formula>
    </cfRule>
  </conditionalFormatting>
  <conditionalFormatting sqref="J564:N564">
    <cfRule type="cellIs" dxfId="2" priority="1772" operator="equal">
      <formula>0</formula>
    </cfRule>
  </conditionalFormatting>
  <conditionalFormatting sqref="Q564">
    <cfRule type="cellIs" dxfId="2" priority="1770" operator="equal">
      <formula>0</formula>
    </cfRule>
  </conditionalFormatting>
  <conditionalFormatting sqref="R564">
    <cfRule type="containsText" dxfId="0" priority="1775" operator="between" text=" ">
      <formula>NOT(ISERROR(SEARCH(" ",R564)))</formula>
    </cfRule>
  </conditionalFormatting>
  <conditionalFormatting sqref="V564">
    <cfRule type="containsText" dxfId="0" priority="989" operator="between" text=" ">
      <formula>NOT(ISERROR(SEARCH(" ",V564)))</formula>
    </cfRule>
  </conditionalFormatting>
  <conditionalFormatting sqref="W564">
    <cfRule type="containsText" dxfId="0" priority="1774" operator="between" text=" ">
      <formula>NOT(ISERROR(SEARCH(" ",W564)))</formula>
    </cfRule>
  </conditionalFormatting>
  <conditionalFormatting sqref="X564">
    <cfRule type="containsText" dxfId="0" priority="1908" operator="between" text=" ">
      <formula>NOT(ISERROR(SEARCH(" ",X564)))</formula>
    </cfRule>
  </conditionalFormatting>
  <conditionalFormatting sqref="J565:N565">
    <cfRule type="cellIs" dxfId="2" priority="1766" operator="equal">
      <formula>0</formula>
    </cfRule>
  </conditionalFormatting>
  <conditionalFormatting sqref="Q565">
    <cfRule type="cellIs" dxfId="2" priority="1764" operator="equal">
      <formula>0</formula>
    </cfRule>
  </conditionalFormatting>
  <conditionalFormatting sqref="R565">
    <cfRule type="containsText" dxfId="0" priority="1769" operator="between" text=" ">
      <formula>NOT(ISERROR(SEARCH(" ",R565)))</formula>
    </cfRule>
  </conditionalFormatting>
  <conditionalFormatting sqref="V565">
    <cfRule type="containsText" dxfId="0" priority="988" operator="between" text=" ">
      <formula>NOT(ISERROR(SEARCH(" ",V565)))</formula>
    </cfRule>
  </conditionalFormatting>
  <conditionalFormatting sqref="W565">
    <cfRule type="containsText" dxfId="0" priority="1768" operator="between" text=" ">
      <formula>NOT(ISERROR(SEARCH(" ",W565)))</formula>
    </cfRule>
  </conditionalFormatting>
  <conditionalFormatting sqref="X565">
    <cfRule type="containsText" dxfId="0" priority="1907" operator="between" text=" ">
      <formula>NOT(ISERROR(SEARCH(" ",X565)))</formula>
    </cfRule>
  </conditionalFormatting>
  <conditionalFormatting sqref="J566:N566">
    <cfRule type="cellIs" dxfId="2" priority="1760" operator="equal">
      <formula>0</formula>
    </cfRule>
  </conditionalFormatting>
  <conditionalFormatting sqref="Q566">
    <cfRule type="cellIs" dxfId="2" priority="1758" operator="equal">
      <formula>0</formula>
    </cfRule>
  </conditionalFormatting>
  <conditionalFormatting sqref="R566">
    <cfRule type="containsText" dxfId="0" priority="1763" operator="between" text=" ">
      <formula>NOT(ISERROR(SEARCH(" ",R566)))</formula>
    </cfRule>
  </conditionalFormatting>
  <conditionalFormatting sqref="V566">
    <cfRule type="containsText" dxfId="0" priority="987" operator="between" text=" ">
      <formula>NOT(ISERROR(SEARCH(" ",V566)))</formula>
    </cfRule>
  </conditionalFormatting>
  <conditionalFormatting sqref="W566">
    <cfRule type="containsText" dxfId="0" priority="1762" operator="between" text=" ">
      <formula>NOT(ISERROR(SEARCH(" ",W566)))</formula>
    </cfRule>
  </conditionalFormatting>
  <conditionalFormatting sqref="X566">
    <cfRule type="containsText" dxfId="0" priority="1906" operator="between" text=" ">
      <formula>NOT(ISERROR(SEARCH(" ",X566)))</formula>
    </cfRule>
  </conditionalFormatting>
  <conditionalFormatting sqref="J567:N567">
    <cfRule type="cellIs" dxfId="2" priority="1754" operator="equal">
      <formula>0</formula>
    </cfRule>
  </conditionalFormatting>
  <conditionalFormatting sqref="Q567">
    <cfRule type="cellIs" dxfId="2" priority="1752" operator="equal">
      <formula>0</formula>
    </cfRule>
  </conditionalFormatting>
  <conditionalFormatting sqref="R567">
    <cfRule type="containsText" dxfId="0" priority="1757" operator="between" text=" ">
      <formula>NOT(ISERROR(SEARCH(" ",R567)))</formula>
    </cfRule>
  </conditionalFormatting>
  <conditionalFormatting sqref="V567">
    <cfRule type="containsText" dxfId="0" priority="986" operator="between" text=" ">
      <formula>NOT(ISERROR(SEARCH(" ",V567)))</formula>
    </cfRule>
  </conditionalFormatting>
  <conditionalFormatting sqref="W567">
    <cfRule type="containsText" dxfId="0" priority="1756" operator="between" text=" ">
      <formula>NOT(ISERROR(SEARCH(" ",W567)))</formula>
    </cfRule>
  </conditionalFormatting>
  <conditionalFormatting sqref="X567">
    <cfRule type="containsText" dxfId="0" priority="1905" operator="between" text=" ">
      <formula>NOT(ISERROR(SEARCH(" ",X567)))</formula>
    </cfRule>
  </conditionalFormatting>
  <conditionalFormatting sqref="J568:N568">
    <cfRule type="cellIs" dxfId="2" priority="1748" operator="equal">
      <formula>0</formula>
    </cfRule>
  </conditionalFormatting>
  <conditionalFormatting sqref="Q568">
    <cfRule type="cellIs" dxfId="2" priority="1746" operator="equal">
      <formula>0</formula>
    </cfRule>
  </conditionalFormatting>
  <conditionalFormatting sqref="R568">
    <cfRule type="containsText" dxfId="0" priority="1751" operator="between" text=" ">
      <formula>NOT(ISERROR(SEARCH(" ",R568)))</formula>
    </cfRule>
  </conditionalFormatting>
  <conditionalFormatting sqref="V568">
    <cfRule type="containsText" dxfId="0" priority="985" operator="between" text=" ">
      <formula>NOT(ISERROR(SEARCH(" ",V568)))</formula>
    </cfRule>
  </conditionalFormatting>
  <conditionalFormatting sqref="W568">
    <cfRule type="containsText" dxfId="0" priority="1750" operator="between" text=" ">
      <formula>NOT(ISERROR(SEARCH(" ",W568)))</formula>
    </cfRule>
  </conditionalFormatting>
  <conditionalFormatting sqref="X568">
    <cfRule type="containsText" dxfId="0" priority="1904" operator="between" text=" ">
      <formula>NOT(ISERROR(SEARCH(" ",X568)))</formula>
    </cfRule>
  </conditionalFormatting>
  <conditionalFormatting sqref="J569:N569">
    <cfRule type="cellIs" dxfId="2" priority="1742" operator="equal">
      <formula>0</formula>
    </cfRule>
  </conditionalFormatting>
  <conditionalFormatting sqref="Q569">
    <cfRule type="cellIs" dxfId="2" priority="1740" operator="equal">
      <formula>0</formula>
    </cfRule>
  </conditionalFormatting>
  <conditionalFormatting sqref="R569">
    <cfRule type="containsText" dxfId="0" priority="1745" operator="between" text=" ">
      <formula>NOT(ISERROR(SEARCH(" ",R569)))</formula>
    </cfRule>
  </conditionalFormatting>
  <conditionalFormatting sqref="V569">
    <cfRule type="containsText" dxfId="0" priority="984" operator="between" text=" ">
      <formula>NOT(ISERROR(SEARCH(" ",V569)))</formula>
    </cfRule>
  </conditionalFormatting>
  <conditionalFormatting sqref="W569">
    <cfRule type="containsText" dxfId="0" priority="1744" operator="between" text=" ">
      <formula>NOT(ISERROR(SEARCH(" ",W569)))</formula>
    </cfRule>
  </conditionalFormatting>
  <conditionalFormatting sqref="X569">
    <cfRule type="containsText" dxfId="0" priority="1903" operator="between" text=" ">
      <formula>NOT(ISERROR(SEARCH(" ",X569)))</formula>
    </cfRule>
  </conditionalFormatting>
  <conditionalFormatting sqref="J570:N570">
    <cfRule type="cellIs" dxfId="2" priority="1736" operator="equal">
      <formula>0</formula>
    </cfRule>
  </conditionalFormatting>
  <conditionalFormatting sqref="Q570">
    <cfRule type="cellIs" dxfId="2" priority="1734" operator="equal">
      <formula>0</formula>
    </cfRule>
  </conditionalFormatting>
  <conditionalFormatting sqref="R570">
    <cfRule type="containsText" dxfId="0" priority="1739" operator="between" text=" ">
      <formula>NOT(ISERROR(SEARCH(" ",R570)))</formula>
    </cfRule>
  </conditionalFormatting>
  <conditionalFormatting sqref="V570">
    <cfRule type="containsText" dxfId="0" priority="983" operator="between" text=" ">
      <formula>NOT(ISERROR(SEARCH(" ",V570)))</formula>
    </cfRule>
  </conditionalFormatting>
  <conditionalFormatting sqref="W570">
    <cfRule type="containsText" dxfId="0" priority="1738" operator="between" text=" ">
      <formula>NOT(ISERROR(SEARCH(" ",W570)))</formula>
    </cfRule>
  </conditionalFormatting>
  <conditionalFormatting sqref="X570">
    <cfRule type="containsText" dxfId="0" priority="1902" operator="between" text=" ">
      <formula>NOT(ISERROR(SEARCH(" ",X570)))</formula>
    </cfRule>
  </conditionalFormatting>
  <conditionalFormatting sqref="J571:N571">
    <cfRule type="cellIs" dxfId="2" priority="1730" operator="equal">
      <formula>0</formula>
    </cfRule>
  </conditionalFormatting>
  <conditionalFormatting sqref="Q571">
    <cfRule type="cellIs" dxfId="2" priority="1728" operator="equal">
      <formula>0</formula>
    </cfRule>
  </conditionalFormatting>
  <conditionalFormatting sqref="R571">
    <cfRule type="containsText" dxfId="0" priority="1733" operator="between" text=" ">
      <formula>NOT(ISERROR(SEARCH(" ",R571)))</formula>
    </cfRule>
  </conditionalFormatting>
  <conditionalFormatting sqref="V571">
    <cfRule type="containsText" dxfId="0" priority="982" operator="between" text=" ">
      <formula>NOT(ISERROR(SEARCH(" ",V571)))</formula>
    </cfRule>
  </conditionalFormatting>
  <conditionalFormatting sqref="W571">
    <cfRule type="containsText" dxfId="0" priority="1732" operator="between" text=" ">
      <formula>NOT(ISERROR(SEARCH(" ",W571)))</formula>
    </cfRule>
  </conditionalFormatting>
  <conditionalFormatting sqref="X571">
    <cfRule type="containsText" dxfId="0" priority="1901" operator="between" text=" ">
      <formula>NOT(ISERROR(SEARCH(" ",X571)))</formula>
    </cfRule>
  </conditionalFormatting>
  <conditionalFormatting sqref="J572:N572">
    <cfRule type="cellIs" dxfId="2" priority="1724" operator="equal">
      <formula>0</formula>
    </cfRule>
  </conditionalFormatting>
  <conditionalFormatting sqref="Q572">
    <cfRule type="cellIs" dxfId="2" priority="1722" operator="equal">
      <formula>0</formula>
    </cfRule>
  </conditionalFormatting>
  <conditionalFormatting sqref="R572">
    <cfRule type="containsText" dxfId="0" priority="1727" operator="between" text=" ">
      <formula>NOT(ISERROR(SEARCH(" ",R572)))</formula>
    </cfRule>
  </conditionalFormatting>
  <conditionalFormatting sqref="V572">
    <cfRule type="containsText" dxfId="0" priority="981" operator="between" text=" ">
      <formula>NOT(ISERROR(SEARCH(" ",V572)))</formula>
    </cfRule>
  </conditionalFormatting>
  <conditionalFormatting sqref="W572">
    <cfRule type="containsText" dxfId="0" priority="1726" operator="between" text=" ">
      <formula>NOT(ISERROR(SEARCH(" ",W572)))</formula>
    </cfRule>
  </conditionalFormatting>
  <conditionalFormatting sqref="J573:N573">
    <cfRule type="cellIs" dxfId="2" priority="1718" operator="equal">
      <formula>0</formula>
    </cfRule>
  </conditionalFormatting>
  <conditionalFormatting sqref="Q573">
    <cfRule type="cellIs" dxfId="2" priority="1716" operator="equal">
      <formula>0</formula>
    </cfRule>
  </conditionalFormatting>
  <conditionalFormatting sqref="R573">
    <cfRule type="containsText" dxfId="0" priority="1721" operator="between" text=" ">
      <formula>NOT(ISERROR(SEARCH(" ",R573)))</formula>
    </cfRule>
  </conditionalFormatting>
  <conditionalFormatting sqref="V573">
    <cfRule type="containsText" dxfId="0" priority="980" operator="between" text=" ">
      <formula>NOT(ISERROR(SEARCH(" ",V573)))</formula>
    </cfRule>
  </conditionalFormatting>
  <conditionalFormatting sqref="W573">
    <cfRule type="containsText" dxfId="0" priority="1720" operator="between" text=" ">
      <formula>NOT(ISERROR(SEARCH(" ",W573)))</formula>
    </cfRule>
  </conditionalFormatting>
  <conditionalFormatting sqref="J574:N574">
    <cfRule type="cellIs" dxfId="2" priority="1712" operator="equal">
      <formula>0</formula>
    </cfRule>
  </conditionalFormatting>
  <conditionalFormatting sqref="Q574">
    <cfRule type="cellIs" dxfId="2" priority="1710" operator="equal">
      <formula>0</formula>
    </cfRule>
  </conditionalFormatting>
  <conditionalFormatting sqref="R574">
    <cfRule type="containsText" dxfId="0" priority="1715" operator="between" text=" ">
      <formula>NOT(ISERROR(SEARCH(" ",R574)))</formula>
    </cfRule>
  </conditionalFormatting>
  <conditionalFormatting sqref="V574">
    <cfRule type="containsText" dxfId="0" priority="979" operator="between" text=" ">
      <formula>NOT(ISERROR(SEARCH(" ",V574)))</formula>
    </cfRule>
  </conditionalFormatting>
  <conditionalFormatting sqref="W574">
    <cfRule type="containsText" dxfId="0" priority="1714" operator="between" text=" ">
      <formula>NOT(ISERROR(SEARCH(" ",W574)))</formula>
    </cfRule>
  </conditionalFormatting>
  <conditionalFormatting sqref="J575:N575">
    <cfRule type="cellIs" dxfId="2" priority="1706" operator="equal">
      <formula>0</formula>
    </cfRule>
  </conditionalFormatting>
  <conditionalFormatting sqref="Q575">
    <cfRule type="cellIs" dxfId="2" priority="1704" operator="equal">
      <formula>0</formula>
    </cfRule>
  </conditionalFormatting>
  <conditionalFormatting sqref="R575">
    <cfRule type="containsText" dxfId="0" priority="1709" operator="between" text=" ">
      <formula>NOT(ISERROR(SEARCH(" ",R575)))</formula>
    </cfRule>
  </conditionalFormatting>
  <conditionalFormatting sqref="V575">
    <cfRule type="containsText" dxfId="0" priority="978" operator="between" text=" ">
      <formula>NOT(ISERROR(SEARCH(" ",V575)))</formula>
    </cfRule>
  </conditionalFormatting>
  <conditionalFormatting sqref="W575">
    <cfRule type="containsText" dxfId="0" priority="1708" operator="between" text=" ">
      <formula>NOT(ISERROR(SEARCH(" ",W575)))</formula>
    </cfRule>
  </conditionalFormatting>
  <conditionalFormatting sqref="J576:N576">
    <cfRule type="cellIs" dxfId="2" priority="1700" operator="equal">
      <formula>0</formula>
    </cfRule>
  </conditionalFormatting>
  <conditionalFormatting sqref="Q576">
    <cfRule type="cellIs" dxfId="2" priority="1698" operator="equal">
      <formula>0</formula>
    </cfRule>
  </conditionalFormatting>
  <conditionalFormatting sqref="R576">
    <cfRule type="containsText" dxfId="0" priority="1703" operator="between" text=" ">
      <formula>NOT(ISERROR(SEARCH(" ",R576)))</formula>
    </cfRule>
  </conditionalFormatting>
  <conditionalFormatting sqref="V576">
    <cfRule type="containsText" dxfId="0" priority="977" operator="between" text=" ">
      <formula>NOT(ISERROR(SEARCH(" ",V576)))</formula>
    </cfRule>
  </conditionalFormatting>
  <conditionalFormatting sqref="W576">
    <cfRule type="containsText" dxfId="0" priority="1702" operator="between" text=" ">
      <formula>NOT(ISERROR(SEARCH(" ",W576)))</formula>
    </cfRule>
  </conditionalFormatting>
  <conditionalFormatting sqref="J577:N577">
    <cfRule type="cellIs" dxfId="2" priority="1694" operator="equal">
      <formula>0</formula>
    </cfRule>
  </conditionalFormatting>
  <conditionalFormatting sqref="Q577">
    <cfRule type="cellIs" dxfId="2" priority="1692" operator="equal">
      <formula>0</formula>
    </cfRule>
  </conditionalFormatting>
  <conditionalFormatting sqref="R577">
    <cfRule type="containsText" dxfId="0" priority="1697" operator="between" text=" ">
      <formula>NOT(ISERROR(SEARCH(" ",R577)))</formula>
    </cfRule>
  </conditionalFormatting>
  <conditionalFormatting sqref="V577">
    <cfRule type="containsText" dxfId="0" priority="976" operator="between" text=" ">
      <formula>NOT(ISERROR(SEARCH(" ",V577)))</formula>
    </cfRule>
  </conditionalFormatting>
  <conditionalFormatting sqref="W577">
    <cfRule type="containsText" dxfId="0" priority="1696" operator="between" text=" ">
      <formula>NOT(ISERROR(SEARCH(" ",W577)))</formula>
    </cfRule>
  </conditionalFormatting>
  <conditionalFormatting sqref="J578:N578">
    <cfRule type="cellIs" dxfId="2" priority="1688" operator="equal">
      <formula>0</formula>
    </cfRule>
  </conditionalFormatting>
  <conditionalFormatting sqref="Q578">
    <cfRule type="cellIs" dxfId="2" priority="1686" operator="equal">
      <formula>0</formula>
    </cfRule>
  </conditionalFormatting>
  <conditionalFormatting sqref="R578">
    <cfRule type="containsText" dxfId="0" priority="1691" operator="between" text=" ">
      <formula>NOT(ISERROR(SEARCH(" ",R578)))</formula>
    </cfRule>
  </conditionalFormatting>
  <conditionalFormatting sqref="V578">
    <cfRule type="containsText" dxfId="0" priority="975" operator="between" text=" ">
      <formula>NOT(ISERROR(SEARCH(" ",V578)))</formula>
    </cfRule>
  </conditionalFormatting>
  <conditionalFormatting sqref="W578">
    <cfRule type="containsText" dxfId="0" priority="1690" operator="between" text=" ">
      <formula>NOT(ISERROR(SEARCH(" ",W578)))</formula>
    </cfRule>
  </conditionalFormatting>
  <conditionalFormatting sqref="J579:N579">
    <cfRule type="cellIs" dxfId="2" priority="1682" operator="equal">
      <formula>0</formula>
    </cfRule>
  </conditionalFormatting>
  <conditionalFormatting sqref="Q579">
    <cfRule type="cellIs" dxfId="2" priority="1680" operator="equal">
      <formula>0</formula>
    </cfRule>
  </conditionalFormatting>
  <conditionalFormatting sqref="R579">
    <cfRule type="containsText" dxfId="0" priority="1685" operator="between" text=" ">
      <formula>NOT(ISERROR(SEARCH(" ",R579)))</formula>
    </cfRule>
  </conditionalFormatting>
  <conditionalFormatting sqref="V579">
    <cfRule type="containsText" dxfId="0" priority="974" operator="between" text=" ">
      <formula>NOT(ISERROR(SEARCH(" ",V579)))</formula>
    </cfRule>
  </conditionalFormatting>
  <conditionalFormatting sqref="W579">
    <cfRule type="containsText" dxfId="0" priority="1684" operator="between" text=" ">
      <formula>NOT(ISERROR(SEARCH(" ",W579)))</formula>
    </cfRule>
  </conditionalFormatting>
  <conditionalFormatting sqref="J580:N580">
    <cfRule type="cellIs" dxfId="2" priority="1676" operator="equal">
      <formula>0</formula>
    </cfRule>
  </conditionalFormatting>
  <conditionalFormatting sqref="Q580">
    <cfRule type="cellIs" dxfId="2" priority="1674" operator="equal">
      <formula>0</formula>
    </cfRule>
  </conditionalFormatting>
  <conditionalFormatting sqref="R580">
    <cfRule type="containsText" dxfId="0" priority="1679" operator="between" text=" ">
      <formula>NOT(ISERROR(SEARCH(" ",R580)))</formula>
    </cfRule>
  </conditionalFormatting>
  <conditionalFormatting sqref="V580">
    <cfRule type="containsText" dxfId="0" priority="973" operator="between" text=" ">
      <formula>NOT(ISERROR(SEARCH(" ",V580)))</formula>
    </cfRule>
  </conditionalFormatting>
  <conditionalFormatting sqref="W580">
    <cfRule type="containsText" dxfId="0" priority="1678" operator="between" text=" ">
      <formula>NOT(ISERROR(SEARCH(" ",W580)))</formula>
    </cfRule>
  </conditionalFormatting>
  <conditionalFormatting sqref="J581:N581">
    <cfRule type="cellIs" dxfId="2" priority="1670" operator="equal">
      <formula>0</formula>
    </cfRule>
  </conditionalFormatting>
  <conditionalFormatting sqref="Q581">
    <cfRule type="cellIs" dxfId="2" priority="1668" operator="equal">
      <formula>0</formula>
    </cfRule>
  </conditionalFormatting>
  <conditionalFormatting sqref="R581">
    <cfRule type="containsText" dxfId="0" priority="1673" operator="between" text=" ">
      <formula>NOT(ISERROR(SEARCH(" ",R581)))</formula>
    </cfRule>
  </conditionalFormatting>
  <conditionalFormatting sqref="V581">
    <cfRule type="containsText" dxfId="0" priority="972" operator="between" text=" ">
      <formula>NOT(ISERROR(SEARCH(" ",V581)))</formula>
    </cfRule>
  </conditionalFormatting>
  <conditionalFormatting sqref="W581">
    <cfRule type="containsText" dxfId="0" priority="1672" operator="between" text=" ">
      <formula>NOT(ISERROR(SEARCH(" ",W581)))</formula>
    </cfRule>
  </conditionalFormatting>
  <conditionalFormatting sqref="J582:N582">
    <cfRule type="cellIs" dxfId="2" priority="1664" operator="equal">
      <formula>0</formula>
    </cfRule>
  </conditionalFormatting>
  <conditionalFormatting sqref="Q582">
    <cfRule type="cellIs" dxfId="2" priority="1662" operator="equal">
      <formula>0</formula>
    </cfRule>
  </conditionalFormatting>
  <conditionalFormatting sqref="R582">
    <cfRule type="containsText" dxfId="0" priority="1667" operator="between" text=" ">
      <formula>NOT(ISERROR(SEARCH(" ",R582)))</formula>
    </cfRule>
  </conditionalFormatting>
  <conditionalFormatting sqref="V582">
    <cfRule type="containsText" dxfId="0" priority="971" operator="between" text=" ">
      <formula>NOT(ISERROR(SEARCH(" ",V582)))</formula>
    </cfRule>
  </conditionalFormatting>
  <conditionalFormatting sqref="W582">
    <cfRule type="containsText" dxfId="0" priority="1666" operator="between" text=" ">
      <formula>NOT(ISERROR(SEARCH(" ",W582)))</formula>
    </cfRule>
  </conditionalFormatting>
  <conditionalFormatting sqref="J583:N583">
    <cfRule type="cellIs" dxfId="2" priority="1658" operator="equal">
      <formula>0</formula>
    </cfRule>
  </conditionalFormatting>
  <conditionalFormatting sqref="Q583">
    <cfRule type="cellIs" dxfId="2" priority="1656" operator="equal">
      <formula>0</formula>
    </cfRule>
  </conditionalFormatting>
  <conditionalFormatting sqref="R583">
    <cfRule type="containsText" dxfId="0" priority="1661" operator="between" text=" ">
      <formula>NOT(ISERROR(SEARCH(" ",R583)))</formula>
    </cfRule>
  </conditionalFormatting>
  <conditionalFormatting sqref="V583">
    <cfRule type="containsText" dxfId="0" priority="970" operator="between" text=" ">
      <formula>NOT(ISERROR(SEARCH(" ",V583)))</formula>
    </cfRule>
  </conditionalFormatting>
  <conditionalFormatting sqref="J584:N584">
    <cfRule type="cellIs" dxfId="2" priority="1652" operator="equal">
      <formula>0</formula>
    </cfRule>
  </conditionalFormatting>
  <conditionalFormatting sqref="Q584">
    <cfRule type="cellIs" dxfId="2" priority="1650" operator="equal">
      <formula>0</formula>
    </cfRule>
  </conditionalFormatting>
  <conditionalFormatting sqref="R584">
    <cfRule type="containsText" dxfId="0" priority="1655" operator="between" text=" ">
      <formula>NOT(ISERROR(SEARCH(" ",R584)))</formula>
    </cfRule>
  </conditionalFormatting>
  <conditionalFormatting sqref="V584">
    <cfRule type="containsText" dxfId="0" priority="969" operator="between" text=" ">
      <formula>NOT(ISERROR(SEARCH(" ",V584)))</formula>
    </cfRule>
  </conditionalFormatting>
  <conditionalFormatting sqref="J585:N585">
    <cfRule type="cellIs" dxfId="2" priority="1646" operator="equal">
      <formula>0</formula>
    </cfRule>
  </conditionalFormatting>
  <conditionalFormatting sqref="Q585">
    <cfRule type="cellIs" dxfId="2" priority="1644" operator="equal">
      <formula>0</formula>
    </cfRule>
  </conditionalFormatting>
  <conditionalFormatting sqref="R585">
    <cfRule type="containsText" dxfId="0" priority="1649" operator="between" text=" ">
      <formula>NOT(ISERROR(SEARCH(" ",R585)))</formula>
    </cfRule>
  </conditionalFormatting>
  <conditionalFormatting sqref="V585">
    <cfRule type="containsText" dxfId="0" priority="968" operator="between" text=" ">
      <formula>NOT(ISERROR(SEARCH(" ",V585)))</formula>
    </cfRule>
  </conditionalFormatting>
  <conditionalFormatting sqref="Q586">
    <cfRule type="cellIs" dxfId="2" priority="1638" operator="equal">
      <formula>0</formula>
    </cfRule>
  </conditionalFormatting>
  <conditionalFormatting sqref="R586">
    <cfRule type="containsText" dxfId="0" priority="1643" operator="between" text=" ">
      <formula>NOT(ISERROR(SEARCH(" ",R586)))</formula>
    </cfRule>
  </conditionalFormatting>
  <conditionalFormatting sqref="V586">
    <cfRule type="containsText" dxfId="0" priority="967" operator="between" text=" ">
      <formula>NOT(ISERROR(SEARCH(" ",V586)))</formula>
    </cfRule>
  </conditionalFormatting>
  <conditionalFormatting sqref="B587:H587">
    <cfRule type="containsText" dxfId="0" priority="1635" operator="between" text=" ">
      <formula>NOT(ISERROR(SEARCH(" ",B587)))</formula>
    </cfRule>
  </conditionalFormatting>
  <conditionalFormatting sqref="Q587">
    <cfRule type="cellIs" dxfId="2" priority="1633" operator="equal">
      <formula>0</formula>
    </cfRule>
  </conditionalFormatting>
  <conditionalFormatting sqref="R587">
    <cfRule type="containsText" dxfId="0" priority="1637" operator="between" text=" ">
      <formula>NOT(ISERROR(SEARCH(" ",R587)))</formula>
    </cfRule>
  </conditionalFormatting>
  <conditionalFormatting sqref="V587">
    <cfRule type="containsText" dxfId="0" priority="966" operator="between" text=" ">
      <formula>NOT(ISERROR(SEARCH(" ",V587)))</formula>
    </cfRule>
  </conditionalFormatting>
  <conditionalFormatting sqref="V588">
    <cfRule type="containsText" dxfId="0" priority="965" operator="between" text=" ">
      <formula>NOT(ISERROR(SEARCH(" ",V588)))</formula>
    </cfRule>
  </conditionalFormatting>
  <conditionalFormatting sqref="B589:H589">
    <cfRule type="containsText" dxfId="0" priority="1500" operator="between" text=" ">
      <formula>NOT(ISERROR(SEARCH(" ",B589)))</formula>
    </cfRule>
  </conditionalFormatting>
  <conditionalFormatting sqref="J589:N589">
    <cfRule type="cellIs" dxfId="2" priority="1502" operator="equal">
      <formula>0</formula>
    </cfRule>
    <cfRule type="containsText" dxfId="0" priority="1503" operator="between" text=" ">
      <formula>NOT(ISERROR(SEARCH(" ",J589)))</formula>
    </cfRule>
  </conditionalFormatting>
  <conditionalFormatting sqref="O589">
    <cfRule type="cellIs" dxfId="2" priority="1504" operator="equal">
      <formula>0</formula>
    </cfRule>
    <cfRule type="containsText" dxfId="0" priority="1505" operator="between" text=" ">
      <formula>NOT(ISERROR(SEARCH(" ",O589)))</formula>
    </cfRule>
  </conditionalFormatting>
  <conditionalFormatting sqref="P589">
    <cfRule type="cellIs" dxfId="2" priority="250" operator="equal">
      <formula>0</formula>
    </cfRule>
    <cfRule type="containsText" dxfId="0" priority="251" operator="between" text=" ">
      <formula>NOT(ISERROR(SEARCH(" ",P589)))</formula>
    </cfRule>
  </conditionalFormatting>
  <conditionalFormatting sqref="Q589">
    <cfRule type="cellIs" dxfId="2" priority="1498" operator="equal">
      <formula>0</formula>
    </cfRule>
  </conditionalFormatting>
  <conditionalFormatting sqref="R589">
    <cfRule type="containsText" dxfId="0" priority="1501" operator="between" text=" ">
      <formula>NOT(ISERROR(SEARCH(" ",R589)))</formula>
    </cfRule>
  </conditionalFormatting>
  <conditionalFormatting sqref="J595:N595">
    <cfRule type="cellIs" dxfId="2" priority="1454" operator="equal">
      <formula>0</formula>
    </cfRule>
    <cfRule type="containsText" dxfId="0" priority="1455" operator="between" text=" ">
      <formula>NOT(ISERROR(SEARCH(" ",J595)))</formula>
    </cfRule>
  </conditionalFormatting>
  <conditionalFormatting sqref="O595">
    <cfRule type="cellIs" dxfId="2" priority="1456" operator="equal">
      <formula>0</formula>
    </cfRule>
    <cfRule type="containsText" dxfId="0" priority="1457" operator="between" text=" ">
      <formula>NOT(ISERROR(SEARCH(" ",O595)))</formula>
    </cfRule>
  </conditionalFormatting>
  <conditionalFormatting sqref="P595">
    <cfRule type="cellIs" dxfId="2" priority="244" operator="equal">
      <formula>0</formula>
    </cfRule>
    <cfRule type="containsText" dxfId="0" priority="245" operator="between" text=" ">
      <formula>NOT(ISERROR(SEARCH(" ",P595)))</formula>
    </cfRule>
  </conditionalFormatting>
  <conditionalFormatting sqref="Q595">
    <cfRule type="cellIs" dxfId="2" priority="1450" operator="equal">
      <formula>0</formula>
    </cfRule>
  </conditionalFormatting>
  <conditionalFormatting sqref="R595">
    <cfRule type="containsText" dxfId="0" priority="1453" operator="between" text=" ">
      <formula>NOT(ISERROR(SEARCH(" ",R595)))</formula>
    </cfRule>
  </conditionalFormatting>
  <conditionalFormatting sqref="W595">
    <cfRule type="containsText" dxfId="0" priority="1473" operator="between" text=" ">
      <formula>NOT(ISERROR(SEARCH(" ",W595)))</formula>
    </cfRule>
  </conditionalFormatting>
  <conditionalFormatting sqref="W596">
    <cfRule type="containsText" dxfId="0" priority="1472" operator="between" text=" ">
      <formula>NOT(ISERROR(SEARCH(" ",W596)))</formula>
    </cfRule>
  </conditionalFormatting>
  <conditionalFormatting sqref="W597">
    <cfRule type="containsText" dxfId="0" priority="1471" operator="between" text=" ">
      <formula>NOT(ISERROR(SEARCH(" ",W597)))</formula>
    </cfRule>
  </conditionalFormatting>
  <conditionalFormatting sqref="W598">
    <cfRule type="containsText" dxfId="0" priority="1470" operator="between" text=" ">
      <formula>NOT(ISERROR(SEARCH(" ",W598)))</formula>
    </cfRule>
  </conditionalFormatting>
  <conditionalFormatting sqref="W599">
    <cfRule type="containsText" dxfId="0" priority="1355" operator="between" text=" ">
      <formula>NOT(ISERROR(SEARCH(" ",W599)))</formula>
    </cfRule>
  </conditionalFormatting>
  <conditionalFormatting sqref="W600">
    <cfRule type="containsText" dxfId="0" priority="1354" operator="between" text=" ">
      <formula>NOT(ISERROR(SEARCH(" ",W600)))</formula>
    </cfRule>
  </conditionalFormatting>
  <conditionalFormatting sqref="J601:N601">
    <cfRule type="cellIs" dxfId="2" priority="914" operator="equal">
      <formula>0</formula>
    </cfRule>
    <cfRule type="containsText" dxfId="0" priority="915" operator="between" text=" ">
      <formula>NOT(ISERROR(SEARCH(" ",J601)))</formula>
    </cfRule>
  </conditionalFormatting>
  <conditionalFormatting sqref="O601">
    <cfRule type="cellIs" dxfId="2" priority="916" operator="equal">
      <formula>0</formula>
    </cfRule>
    <cfRule type="containsText" dxfId="0" priority="917" operator="between" text=" ">
      <formula>NOT(ISERROR(SEARCH(" ",O601)))</formula>
    </cfRule>
  </conditionalFormatting>
  <conditionalFormatting sqref="P601">
    <cfRule type="cellIs" dxfId="2" priority="220" operator="equal">
      <formula>0</formula>
    </cfRule>
    <cfRule type="containsText" dxfId="0" priority="221" operator="between" text=" ">
      <formula>NOT(ISERROR(SEARCH(" ",P601)))</formula>
    </cfRule>
  </conditionalFormatting>
  <conditionalFormatting sqref="Q601">
    <cfRule type="cellIs" dxfId="2" priority="910" operator="equal">
      <formula>0</formula>
    </cfRule>
  </conditionalFormatting>
  <conditionalFormatting sqref="W601">
    <cfRule type="containsText" dxfId="0" priority="930" operator="between" text=" ">
      <formula>NOT(ISERROR(SEARCH(" ",W601)))</formula>
    </cfRule>
  </conditionalFormatting>
  <conditionalFormatting sqref="X601">
    <cfRule type="containsText" dxfId="0" priority="918" operator="between" text=" ">
      <formula>NOT(ISERROR(SEARCH(" ",X601)))</formula>
    </cfRule>
  </conditionalFormatting>
  <conditionalFormatting sqref="W602">
    <cfRule type="containsText" dxfId="0" priority="929" operator="between" text=" ">
      <formula>NOT(ISERROR(SEARCH(" ",W602)))</formula>
    </cfRule>
  </conditionalFormatting>
  <conditionalFormatting sqref="Z602:AF602">
    <cfRule type="containsText" dxfId="0" priority="38" operator="between" text=" ">
      <formula>NOT(ISERROR(SEARCH(" ",Z602)))</formula>
    </cfRule>
  </conditionalFormatting>
  <conditionalFormatting sqref="W603">
    <cfRule type="containsText" dxfId="0" priority="928" operator="between" text=" ">
      <formula>NOT(ISERROR(SEARCH(" ",W603)))</formula>
    </cfRule>
  </conditionalFormatting>
  <conditionalFormatting sqref="Y603">
    <cfRule type="containsText" dxfId="0" priority="899" operator="between" text=" ">
      <formula>NOT(ISERROR(SEARCH(" ",Y603)))</formula>
    </cfRule>
  </conditionalFormatting>
  <conditionalFormatting sqref="W604">
    <cfRule type="containsText" dxfId="0" priority="927" operator="between" text=" ">
      <formula>NOT(ISERROR(SEARCH(" ",W604)))</formula>
    </cfRule>
  </conditionalFormatting>
  <conditionalFormatting sqref="Y604">
    <cfRule type="containsText" dxfId="0" priority="908" operator="between" text=" ">
      <formula>NOT(ISERROR(SEARCH(" ",Y604)))</formula>
    </cfRule>
  </conditionalFormatting>
  <conditionalFormatting sqref="W605">
    <cfRule type="containsText" dxfId="0" priority="897" operator="between" text=" ">
      <formula>NOT(ISERROR(SEARCH(" ",W605)))</formula>
    </cfRule>
  </conditionalFormatting>
  <conditionalFormatting sqref="AB605:AD605">
    <cfRule type="containsText" dxfId="0" priority="45" operator="between" text=" ">
      <formula>NOT(ISERROR(SEARCH(" ",AB605)))</formula>
    </cfRule>
  </conditionalFormatting>
  <conditionalFormatting sqref="AU605:XFD605">
    <cfRule type="containsText" dxfId="0" priority="902" operator="between" text=" ">
      <formula>NOT(ISERROR(SEARCH(" ",AU605)))</formula>
    </cfRule>
  </conditionalFormatting>
  <conditionalFormatting sqref="W606">
    <cfRule type="containsText" dxfId="0" priority="896" operator="between" text=" ">
      <formula>NOT(ISERROR(SEARCH(" ",W606)))</formula>
    </cfRule>
  </conditionalFormatting>
  <conditionalFormatting sqref="AA606">
    <cfRule type="containsText" dxfId="0" priority="46" operator="between" text=" ">
      <formula>NOT(ISERROR(SEARCH(" ",AA606)))</formula>
    </cfRule>
  </conditionalFormatting>
  <conditionalFormatting sqref="J607:N607">
    <cfRule type="cellIs" dxfId="2" priority="1380" operator="equal">
      <formula>0</formula>
    </cfRule>
    <cfRule type="containsText" dxfId="0" priority="1381" operator="between" text=" ">
      <formula>NOT(ISERROR(SEARCH(" ",J607)))</formula>
    </cfRule>
  </conditionalFormatting>
  <conditionalFormatting sqref="O607">
    <cfRule type="cellIs" dxfId="2" priority="1382" operator="equal">
      <formula>0</formula>
    </cfRule>
    <cfRule type="containsText" dxfId="0" priority="1383" operator="between" text=" ">
      <formula>NOT(ISERROR(SEARCH(" ",O607)))</formula>
    </cfRule>
  </conditionalFormatting>
  <conditionalFormatting sqref="P607">
    <cfRule type="cellIs" dxfId="2" priority="232" operator="equal">
      <formula>0</formula>
    </cfRule>
    <cfRule type="containsText" dxfId="0" priority="233" operator="between" text=" ">
      <formula>NOT(ISERROR(SEARCH(" ",P607)))</formula>
    </cfRule>
  </conditionalFormatting>
  <conditionalFormatting sqref="Q607">
    <cfRule type="cellIs" dxfId="2" priority="1376" operator="equal">
      <formula>0</formula>
    </cfRule>
  </conditionalFormatting>
  <conditionalFormatting sqref="W607">
    <cfRule type="containsText" dxfId="0" priority="1397" operator="between" text=" ">
      <formula>NOT(ISERROR(SEARCH(" ",W607)))</formula>
    </cfRule>
  </conditionalFormatting>
  <conditionalFormatting sqref="Z607:AF607">
    <cfRule type="containsText" dxfId="0" priority="37" operator="between" text=" ">
      <formula>NOT(ISERROR(SEARCH(" ",Z607)))</formula>
    </cfRule>
  </conditionalFormatting>
  <conditionalFormatting sqref="W608">
    <cfRule type="containsText" dxfId="0" priority="1396" operator="between" text=" ">
      <formula>NOT(ISERROR(SEARCH(" ",W608)))</formula>
    </cfRule>
  </conditionalFormatting>
  <conditionalFormatting sqref="Y608">
    <cfRule type="containsText" dxfId="0" priority="898" operator="between" text=" ">
      <formula>NOT(ISERROR(SEARCH(" ",Y608)))</formula>
    </cfRule>
  </conditionalFormatting>
  <conditionalFormatting sqref="Z608:AF608">
    <cfRule type="containsText" dxfId="0" priority="36" operator="between" text=" ">
      <formula>NOT(ISERROR(SEARCH(" ",Z608)))</formula>
    </cfRule>
  </conditionalFormatting>
  <conditionalFormatting sqref="AU608:XFD608">
    <cfRule type="containsText" dxfId="0" priority="904" operator="between" text=" ">
      <formula>NOT(ISERROR(SEARCH(" ",AU608)))</formula>
    </cfRule>
  </conditionalFormatting>
  <conditionalFormatting sqref="W609">
    <cfRule type="containsText" dxfId="0" priority="1395" operator="between" text=" ">
      <formula>NOT(ISERROR(SEARCH(" ",W609)))</formula>
    </cfRule>
  </conditionalFormatting>
  <conditionalFormatting sqref="Z609:AF609">
    <cfRule type="containsText" dxfId="0" priority="24" operator="between" text=" ">
      <formula>NOT(ISERROR(SEARCH(" ",Z609)))</formula>
    </cfRule>
  </conditionalFormatting>
  <conditionalFormatting sqref="W610">
    <cfRule type="containsText" dxfId="0" priority="1394" operator="between" text=" ">
      <formula>NOT(ISERROR(SEARCH(" ",W610)))</formula>
    </cfRule>
  </conditionalFormatting>
  <conditionalFormatting sqref="AB610:AD610">
    <cfRule type="containsText" dxfId="0" priority="47" operator="between" text=" ">
      <formula>NOT(ISERROR(SEARCH(" ",AB610)))</formula>
    </cfRule>
  </conditionalFormatting>
  <conditionalFormatting sqref="W611">
    <cfRule type="containsText" dxfId="0" priority="1338" operator="between" text=" ">
      <formula>NOT(ISERROR(SEARCH(" ",W611)))</formula>
    </cfRule>
  </conditionalFormatting>
  <conditionalFormatting sqref="W612">
    <cfRule type="containsText" dxfId="0" priority="1337" operator="between" text=" ">
      <formula>NOT(ISERROR(SEARCH(" ",W612)))</formula>
    </cfRule>
  </conditionalFormatting>
  <conditionalFormatting sqref="AA612">
    <cfRule type="containsText" dxfId="0" priority="74" operator="between" text=" ">
      <formula>NOT(ISERROR(SEARCH(" ",AA612)))</formula>
    </cfRule>
  </conditionalFormatting>
  <conditionalFormatting sqref="J613:N613">
    <cfRule type="cellIs" dxfId="2" priority="1401" operator="equal">
      <formula>0</formula>
    </cfRule>
    <cfRule type="containsText" dxfId="0" priority="1402" operator="between" text=" ">
      <formula>NOT(ISERROR(SEARCH(" ",J613)))</formula>
    </cfRule>
  </conditionalFormatting>
  <conditionalFormatting sqref="O613">
    <cfRule type="cellIs" dxfId="2" priority="1403" operator="equal">
      <formula>0</formula>
    </cfRule>
    <cfRule type="containsText" dxfId="0" priority="1404" operator="between" text=" ">
      <formula>NOT(ISERROR(SEARCH(" ",O613)))</formula>
    </cfRule>
  </conditionalFormatting>
  <conditionalFormatting sqref="P613">
    <cfRule type="cellIs" dxfId="2" priority="236" operator="equal">
      <formula>0</formula>
    </cfRule>
    <cfRule type="containsText" dxfId="0" priority="237" operator="between" text=" ">
      <formula>NOT(ISERROR(SEARCH(" ",P613)))</formula>
    </cfRule>
  </conditionalFormatting>
  <conditionalFormatting sqref="Q613">
    <cfRule type="cellIs" dxfId="2" priority="1398" operator="equal">
      <formula>0</formula>
    </cfRule>
  </conditionalFormatting>
  <conditionalFormatting sqref="W613">
    <cfRule type="containsText" dxfId="0" priority="1419" operator="between" text=" ">
      <formula>NOT(ISERROR(SEARCH(" ",W613)))</formula>
    </cfRule>
  </conditionalFormatting>
  <conditionalFormatting sqref="Z613:AF613">
    <cfRule type="containsText" dxfId="0" priority="35" operator="between" text=" ">
      <formula>NOT(ISERROR(SEARCH(" ",Z613)))</formula>
    </cfRule>
  </conditionalFormatting>
  <conditionalFormatting sqref="W614">
    <cfRule type="containsText" dxfId="0" priority="1418" operator="between" text=" ">
      <formula>NOT(ISERROR(SEARCH(" ",W614)))</formula>
    </cfRule>
  </conditionalFormatting>
  <conditionalFormatting sqref="Z614:AF614">
    <cfRule type="containsText" dxfId="0" priority="34" operator="between" text=" ">
      <formula>NOT(ISERROR(SEARCH(" ",Z614)))</formula>
    </cfRule>
  </conditionalFormatting>
  <conditionalFormatting sqref="AU614:XFD614">
    <cfRule type="containsText" dxfId="0" priority="1506" operator="between" text=" ">
      <formula>NOT(ISERROR(SEARCH(" ",AU614)))</formula>
    </cfRule>
  </conditionalFormatting>
  <conditionalFormatting sqref="W615">
    <cfRule type="containsText" dxfId="0" priority="1417" operator="between" text=" ">
      <formula>NOT(ISERROR(SEARCH(" ",W615)))</formula>
    </cfRule>
  </conditionalFormatting>
  <conditionalFormatting sqref="Z615:AF615">
    <cfRule type="containsText" dxfId="0" priority="23" operator="between" text=" ">
      <formula>NOT(ISERROR(SEARCH(" ",Z615)))</formula>
    </cfRule>
  </conditionalFormatting>
  <conditionalFormatting sqref="W616">
    <cfRule type="containsText" dxfId="0" priority="1416" operator="between" text=" ">
      <formula>NOT(ISERROR(SEARCH(" ",W616)))</formula>
    </cfRule>
  </conditionalFormatting>
  <conditionalFormatting sqref="W617">
    <cfRule type="containsText" dxfId="0" priority="1323" operator="between" text=" ">
      <formula>NOT(ISERROR(SEARCH(" ",W617)))</formula>
    </cfRule>
  </conditionalFormatting>
  <conditionalFormatting sqref="W618">
    <cfRule type="containsText" dxfId="0" priority="1322" operator="between" text=" ">
      <formula>NOT(ISERROR(SEARCH(" ",W618)))</formula>
    </cfRule>
  </conditionalFormatting>
  <conditionalFormatting sqref="AA618">
    <cfRule type="containsText" dxfId="0" priority="70" operator="between" text=" ">
      <formula>NOT(ISERROR(SEARCH(" ",AA618)))</formula>
    </cfRule>
  </conditionalFormatting>
  <conditionalFormatting sqref="J619:N619">
    <cfRule type="cellIs" dxfId="2" priority="1423" operator="equal">
      <formula>0</formula>
    </cfRule>
    <cfRule type="containsText" dxfId="0" priority="1424" operator="between" text=" ">
      <formula>NOT(ISERROR(SEARCH(" ",J619)))</formula>
    </cfRule>
  </conditionalFormatting>
  <conditionalFormatting sqref="O619">
    <cfRule type="cellIs" dxfId="2" priority="1425" operator="equal">
      <formula>0</formula>
    </cfRule>
    <cfRule type="containsText" dxfId="0" priority="1426" operator="between" text=" ">
      <formula>NOT(ISERROR(SEARCH(" ",O619)))</formula>
    </cfRule>
  </conditionalFormatting>
  <conditionalFormatting sqref="P619">
    <cfRule type="cellIs" dxfId="2" priority="240" operator="equal">
      <formula>0</formula>
    </cfRule>
    <cfRule type="containsText" dxfId="0" priority="241" operator="between" text=" ">
      <formula>NOT(ISERROR(SEARCH(" ",P619)))</formula>
    </cfRule>
  </conditionalFormatting>
  <conditionalFormatting sqref="Q619">
    <cfRule type="cellIs" dxfId="2" priority="1420" operator="equal">
      <formula>0</formula>
    </cfRule>
  </conditionalFormatting>
  <conditionalFormatting sqref="W619">
    <cfRule type="containsText" dxfId="0" priority="1441" operator="between" text=" ">
      <formula>NOT(ISERROR(SEARCH(" ",W619)))</formula>
    </cfRule>
  </conditionalFormatting>
  <conditionalFormatting sqref="Z619:AF619">
    <cfRule type="containsText" dxfId="0" priority="33" operator="between" text=" ">
      <formula>NOT(ISERROR(SEARCH(" ",Z619)))</formula>
    </cfRule>
  </conditionalFormatting>
  <conditionalFormatting sqref="W620">
    <cfRule type="containsText" dxfId="0" priority="1440" operator="between" text=" ">
      <formula>NOT(ISERROR(SEARCH(" ",W620)))</formula>
    </cfRule>
  </conditionalFormatting>
  <conditionalFormatting sqref="Z620:AF620">
    <cfRule type="containsText" dxfId="0" priority="32" operator="between" text=" ">
      <formula>NOT(ISERROR(SEARCH(" ",Z620)))</formula>
    </cfRule>
  </conditionalFormatting>
  <conditionalFormatting sqref="AU620:XFD620">
    <cfRule type="containsText" dxfId="0" priority="1458" operator="between" text=" ">
      <formula>NOT(ISERROR(SEARCH(" ",AU620)))</formula>
    </cfRule>
  </conditionalFormatting>
  <conditionalFormatting sqref="W621">
    <cfRule type="containsText" dxfId="0" priority="1439" operator="between" text=" ">
      <formula>NOT(ISERROR(SEARCH(" ",W621)))</formula>
    </cfRule>
  </conditionalFormatting>
  <conditionalFormatting sqref="Z621:AF621">
    <cfRule type="containsText" dxfId="0" priority="22" operator="between" text=" ">
      <formula>NOT(ISERROR(SEARCH(" ",Z621)))</formula>
    </cfRule>
  </conditionalFormatting>
  <conditionalFormatting sqref="W622">
    <cfRule type="containsText" dxfId="0" priority="1438" operator="between" text=" ">
      <formula>NOT(ISERROR(SEARCH(" ",W622)))</formula>
    </cfRule>
  </conditionalFormatting>
  <conditionalFormatting sqref="W623">
    <cfRule type="containsText" dxfId="0" priority="1308" operator="between" text=" ">
      <formula>NOT(ISERROR(SEARCH(" ",W623)))</formula>
    </cfRule>
  </conditionalFormatting>
  <conditionalFormatting sqref="W624">
    <cfRule type="containsText" dxfId="0" priority="1307" operator="between" text=" ">
      <formula>NOT(ISERROR(SEARCH(" ",W624)))</formula>
    </cfRule>
  </conditionalFormatting>
  <conditionalFormatting sqref="AA624">
    <cfRule type="containsText" dxfId="0" priority="61" operator="between" text=" ">
      <formula>NOT(ISERROR(SEARCH(" ",AA624)))</formula>
    </cfRule>
  </conditionalFormatting>
  <conditionalFormatting sqref="J625:N625">
    <cfRule type="cellIs" dxfId="2" priority="866" operator="equal">
      <formula>0</formula>
    </cfRule>
    <cfRule type="containsText" dxfId="0" priority="867" operator="between" text=" ">
      <formula>NOT(ISERROR(SEARCH(" ",J625)))</formula>
    </cfRule>
  </conditionalFormatting>
  <conditionalFormatting sqref="O625">
    <cfRule type="cellIs" dxfId="2" priority="868" operator="equal">
      <formula>0</formula>
    </cfRule>
    <cfRule type="containsText" dxfId="0" priority="869" operator="between" text=" ">
      <formula>NOT(ISERROR(SEARCH(" ",O625)))</formula>
    </cfRule>
  </conditionalFormatting>
  <conditionalFormatting sqref="P625">
    <cfRule type="cellIs" dxfId="2" priority="214" operator="equal">
      <formula>0</formula>
    </cfRule>
    <cfRule type="containsText" dxfId="0" priority="215" operator="between" text=" ">
      <formula>NOT(ISERROR(SEARCH(" ",P625)))</formula>
    </cfRule>
  </conditionalFormatting>
  <conditionalFormatting sqref="Q625">
    <cfRule type="cellIs" dxfId="2" priority="863" operator="equal">
      <formula>0</formula>
    </cfRule>
  </conditionalFormatting>
  <conditionalFormatting sqref="W625">
    <cfRule type="containsText" dxfId="0" priority="882" operator="between" text=" ">
      <formula>NOT(ISERROR(SEARCH(" ",W625)))</formula>
    </cfRule>
  </conditionalFormatting>
  <conditionalFormatting sqref="X625">
    <cfRule type="containsText" dxfId="0" priority="870" operator="between" text=" ">
      <formula>NOT(ISERROR(SEARCH(" ",X625)))</formula>
    </cfRule>
  </conditionalFormatting>
  <conditionalFormatting sqref="Z625:AF625">
    <cfRule type="containsText" dxfId="0" priority="31" operator="between" text=" ">
      <formula>NOT(ISERROR(SEARCH(" ",Z625)))</formula>
    </cfRule>
  </conditionalFormatting>
  <conditionalFormatting sqref="W626">
    <cfRule type="containsText" dxfId="0" priority="881" operator="between" text=" ">
      <formula>NOT(ISERROR(SEARCH(" ",W626)))</formula>
    </cfRule>
  </conditionalFormatting>
  <conditionalFormatting sqref="Z626:AF626">
    <cfRule type="containsText" dxfId="0" priority="30" operator="between" text=" ">
      <formula>NOT(ISERROR(SEARCH(" ",Z626)))</formula>
    </cfRule>
  </conditionalFormatting>
  <conditionalFormatting sqref="AU626:XFD626">
    <cfRule type="containsText" dxfId="0" priority="1372" operator="between" text=" ">
      <formula>NOT(ISERROR(SEARCH(" ",AU626)))</formula>
    </cfRule>
  </conditionalFormatting>
  <conditionalFormatting sqref="W627">
    <cfRule type="containsText" dxfId="0" priority="880" operator="between" text=" ">
      <formula>NOT(ISERROR(SEARCH(" ",W627)))</formula>
    </cfRule>
  </conditionalFormatting>
  <conditionalFormatting sqref="Z627:AF627">
    <cfRule type="containsText" dxfId="0" priority="21" operator="between" text=" ">
      <formula>NOT(ISERROR(SEARCH(" ",Z627)))</formula>
    </cfRule>
  </conditionalFormatting>
  <conditionalFormatting sqref="W628">
    <cfRule type="containsText" dxfId="0" priority="879" operator="between" text=" ">
      <formula>NOT(ISERROR(SEARCH(" ",W628)))</formula>
    </cfRule>
  </conditionalFormatting>
  <conditionalFormatting sqref="Y628">
    <cfRule type="containsText" dxfId="0" priority="884" operator="between" text=" ">
      <formula>NOT(ISERROR(SEARCH(" ",Y628)))</formula>
    </cfRule>
  </conditionalFormatting>
  <conditionalFormatting sqref="AB628:AD628">
    <cfRule type="containsText" dxfId="0" priority="62" operator="between" text=" ">
      <formula>NOT(ISERROR(SEARCH(" ",AB628)))</formula>
    </cfRule>
  </conditionalFormatting>
  <conditionalFormatting sqref="W629">
    <cfRule type="containsText" dxfId="0" priority="858" operator="between" text=" ">
      <formula>NOT(ISERROR(SEARCH(" ",W629)))</formula>
    </cfRule>
  </conditionalFormatting>
  <conditionalFormatting sqref="R630">
    <cfRule type="containsText" dxfId="0" priority="851" operator="between" text=" ">
      <formula>NOT(ISERROR(SEARCH(" ",R630)))</formula>
    </cfRule>
  </conditionalFormatting>
  <conditionalFormatting sqref="W630">
    <cfRule type="containsText" dxfId="0" priority="857" operator="between" text=" ">
      <formula>NOT(ISERROR(SEARCH(" ",W630)))</formula>
    </cfRule>
  </conditionalFormatting>
  <conditionalFormatting sqref="B631:H631">
    <cfRule type="containsText" dxfId="0" priority="1477" operator="between" text=" ">
      <formula>NOT(ISERROR(SEARCH(" ",B631)))</formula>
    </cfRule>
  </conditionalFormatting>
  <conditionalFormatting sqref="I631">
    <cfRule type="containsText" dxfId="0" priority="1474" operator="between" text=" ">
      <formula>NOT(ISERROR(SEARCH(" ",I631)))</formula>
    </cfRule>
  </conditionalFormatting>
  <conditionalFormatting sqref="Q631">
    <cfRule type="cellIs" dxfId="2" priority="1475" operator="equal">
      <formula>0</formula>
    </cfRule>
  </conditionalFormatting>
  <conditionalFormatting sqref="R631">
    <cfRule type="containsText" dxfId="0" priority="1478" operator="between" text=" ">
      <formula>NOT(ISERROR(SEARCH(" ",R631)))</formula>
    </cfRule>
  </conditionalFormatting>
  <conditionalFormatting sqref="Y632">
    <cfRule type="containsText" dxfId="0" priority="859" operator="between" text=" ">
      <formula>NOT(ISERROR(SEARCH(" ",Y632)))</formula>
    </cfRule>
  </conditionalFormatting>
  <conditionalFormatting sqref="W635">
    <cfRule type="containsText" dxfId="0" priority="1367" operator="between" text=" ">
      <formula>NOT(ISERROR(SEARCH(" ",W635)))</formula>
    </cfRule>
  </conditionalFormatting>
  <conditionalFormatting sqref="AU635:XFD635">
    <cfRule type="containsText" dxfId="0" priority="1392" operator="between" text=" ">
      <formula>NOT(ISERROR(SEARCH(" ",AU635)))</formula>
    </cfRule>
  </conditionalFormatting>
  <conditionalFormatting sqref="W636">
    <cfRule type="containsText" dxfId="0" priority="1366" operator="between" text=" ">
      <formula>NOT(ISERROR(SEARCH(" ",W636)))</formula>
    </cfRule>
  </conditionalFormatting>
  <conditionalFormatting sqref="C637">
    <cfRule type="colorScale" priority="127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8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81">
      <colorScale>
        <cfvo type="min"/>
        <cfvo type="max"/>
        <color rgb="FFF8696B"/>
        <color rgb="FFFCFCFF"/>
      </colorScale>
    </cfRule>
    <cfRule type="containsText" dxfId="0" priority="1282" operator="between" text=" ">
      <formula>NOT(ISERROR(SEARCH(" ",C637)))</formula>
    </cfRule>
  </conditionalFormatting>
  <conditionalFormatting sqref="I637">
    <cfRule type="containsText" dxfId="0" priority="1283" operator="between" text=" ">
      <formula>NOT(ISERROR(SEARCH(" ",I637)))</formula>
    </cfRule>
  </conditionalFormatting>
  <conditionalFormatting sqref="Q637">
    <cfRule type="cellIs" dxfId="2" priority="1284" operator="equal">
      <formula>0</formula>
    </cfRule>
  </conditionalFormatting>
  <conditionalFormatting sqref="R637">
    <cfRule type="containsText" dxfId="0" priority="1287" operator="between" text=" ">
      <formula>NOT(ISERROR(SEARCH(" ",R637)))</formula>
    </cfRule>
  </conditionalFormatting>
  <conditionalFormatting sqref="W637">
    <cfRule type="containsText" dxfId="0" priority="1290" operator="between" text=" ">
      <formula>NOT(ISERROR(SEARCH(" ",W637)))</formula>
    </cfRule>
  </conditionalFormatting>
  <conditionalFormatting sqref="W638">
    <cfRule type="containsText" dxfId="0" priority="1278" operator="between" text=" ">
      <formula>NOT(ISERROR(SEARCH(" ",W638)))</formula>
    </cfRule>
  </conditionalFormatting>
  <conditionalFormatting sqref="AU638:XFD638">
    <cfRule type="containsText" dxfId="0" priority="1405" operator="between" text=" ">
      <formula>NOT(ISERROR(SEARCH(" ",AU638)))</formula>
    </cfRule>
  </conditionalFormatting>
  <conditionalFormatting sqref="W639">
    <cfRule type="containsText" dxfId="0" priority="1277" operator="between" text=" ">
      <formula>NOT(ISERROR(SEARCH(" ",W639)))</formula>
    </cfRule>
  </conditionalFormatting>
  <conditionalFormatting sqref="B640:H640">
    <cfRule type="containsText" dxfId="0" priority="1247" operator="between" text=" ">
      <formula>NOT(ISERROR(SEARCH(" ",B640)))</formula>
    </cfRule>
  </conditionalFormatting>
  <conditionalFormatting sqref="I640">
    <cfRule type="containsText" dxfId="0" priority="1244" operator="between" text=" ">
      <formula>NOT(ISERROR(SEARCH(" ",I640)))</formula>
    </cfRule>
  </conditionalFormatting>
  <conditionalFormatting sqref="Q640">
    <cfRule type="cellIs" dxfId="2" priority="1245" operator="equal">
      <formula>0</formula>
    </cfRule>
  </conditionalFormatting>
  <conditionalFormatting sqref="R640">
    <cfRule type="containsText" dxfId="0" priority="1248" operator="between" text=" ">
      <formula>NOT(ISERROR(SEARCH(" ",R640)))</formula>
    </cfRule>
  </conditionalFormatting>
  <conditionalFormatting sqref="W640">
    <cfRule type="containsText" dxfId="0" priority="1261" operator="between" text=" ">
      <formula>NOT(ISERROR(SEARCH(" ",W640)))</formula>
    </cfRule>
  </conditionalFormatting>
  <conditionalFormatting sqref="W641">
    <cfRule type="containsText" dxfId="0" priority="1260" operator="between" text=" ">
      <formula>NOT(ISERROR(SEARCH(" ",W641)))</formula>
    </cfRule>
  </conditionalFormatting>
  <conditionalFormatting sqref="W642">
    <cfRule type="containsText" dxfId="0" priority="1259" operator="between" text=" ">
      <formula>NOT(ISERROR(SEARCH(" ",W642)))</formula>
    </cfRule>
  </conditionalFormatting>
  <conditionalFormatting sqref="W643">
    <cfRule type="containsText" dxfId="0" priority="1258" operator="between" text=" ">
      <formula>NOT(ISERROR(SEARCH(" ",W643)))</formula>
    </cfRule>
  </conditionalFormatting>
  <conditionalFormatting sqref="W644">
    <cfRule type="containsText" dxfId="0" priority="1243" operator="between" text=" ">
      <formula>NOT(ISERROR(SEARCH(" ",W644)))</formula>
    </cfRule>
  </conditionalFormatting>
  <conditionalFormatting sqref="AU644:XFD644">
    <cfRule type="containsText" dxfId="0" priority="1427" operator="between" text=" ">
      <formula>NOT(ISERROR(SEARCH(" ",AU644)))</formula>
    </cfRule>
  </conditionalFormatting>
  <conditionalFormatting sqref="W645">
    <cfRule type="containsText" dxfId="0" priority="1242" operator="between" text=" ">
      <formula>NOT(ISERROR(SEARCH(" ",W645)))</formula>
    </cfRule>
  </conditionalFormatting>
  <conditionalFormatting sqref="C646">
    <cfRule type="colorScale" priority="121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2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21">
      <colorScale>
        <cfvo type="min"/>
        <cfvo type="max"/>
        <color rgb="FFF8696B"/>
        <color rgb="FFFCFCFF"/>
      </colorScale>
    </cfRule>
    <cfRule type="containsText" dxfId="0" priority="1222" operator="between" text=" ">
      <formula>NOT(ISERROR(SEARCH(" ",C646)))</formula>
    </cfRule>
  </conditionalFormatting>
  <conditionalFormatting sqref="I646">
    <cfRule type="containsText" dxfId="0" priority="1223" operator="between" text=" ">
      <formula>NOT(ISERROR(SEARCH(" ",I646)))</formula>
    </cfRule>
  </conditionalFormatting>
  <conditionalFormatting sqref="Q646">
    <cfRule type="cellIs" dxfId="2" priority="1224" operator="equal">
      <formula>0</formula>
    </cfRule>
  </conditionalFormatting>
  <conditionalFormatting sqref="R646">
    <cfRule type="containsText" dxfId="0" priority="1227" operator="between" text=" ">
      <formula>NOT(ISERROR(SEARCH(" ",R646)))</formula>
    </cfRule>
  </conditionalFormatting>
  <conditionalFormatting sqref="W646">
    <cfRule type="containsText" dxfId="0" priority="1230" operator="between" text=" ">
      <formula>NOT(ISERROR(SEARCH(" ",W646)))</formula>
    </cfRule>
  </conditionalFormatting>
  <conditionalFormatting sqref="W647">
    <cfRule type="containsText" dxfId="0" priority="1218" operator="between" text=" ">
      <formula>NOT(ISERROR(SEARCH(" ",W647)))</formula>
    </cfRule>
  </conditionalFormatting>
  <conditionalFormatting sqref="W648">
    <cfRule type="containsText" dxfId="0" priority="1217" operator="between" text=" ">
      <formula>NOT(ISERROR(SEARCH(" ",W648)))</formula>
    </cfRule>
  </conditionalFormatting>
  <conditionalFormatting sqref="J649:N649">
    <cfRule type="cellIs" dxfId="2" priority="606" operator="equal">
      <formula>0</formula>
    </cfRule>
    <cfRule type="containsText" dxfId="0" priority="607" operator="between" text=" ">
      <formula>NOT(ISERROR(SEARCH(" ",J649)))</formula>
    </cfRule>
  </conditionalFormatting>
  <conditionalFormatting sqref="O649">
    <cfRule type="cellIs" dxfId="2" priority="608" operator="equal">
      <formula>0</formula>
    </cfRule>
    <cfRule type="containsText" dxfId="0" priority="609" operator="between" text=" ">
      <formula>NOT(ISERROR(SEARCH(" ",O649)))</formula>
    </cfRule>
  </conditionalFormatting>
  <conditionalFormatting sqref="P649">
    <cfRule type="cellIs" dxfId="2" priority="180" operator="equal">
      <formula>0</formula>
    </cfRule>
    <cfRule type="containsText" dxfId="0" priority="181" operator="between" text=" ">
      <formula>NOT(ISERROR(SEARCH(" ",P649)))</formula>
    </cfRule>
  </conditionalFormatting>
  <conditionalFormatting sqref="Q649">
    <cfRule type="cellIs" dxfId="2" priority="602" operator="equal">
      <formula>0</formula>
    </cfRule>
  </conditionalFormatting>
  <conditionalFormatting sqref="R649">
    <cfRule type="containsText" dxfId="0" priority="605" operator="between" text=" ">
      <formula>NOT(ISERROR(SEARCH(" ",R649)))</formula>
    </cfRule>
  </conditionalFormatting>
  <conditionalFormatting sqref="X649">
    <cfRule type="containsText" dxfId="0" priority="610" operator="between" text=" ">
      <formula>NOT(ISERROR(SEARCH(" ",X649)))</formula>
    </cfRule>
  </conditionalFormatting>
  <conditionalFormatting sqref="AU650:XFD650">
    <cfRule type="containsText" dxfId="0" priority="1442" operator="between" text=" ">
      <formula>NOT(ISERROR(SEARCH(" ",AU650)))</formula>
    </cfRule>
  </conditionalFormatting>
  <conditionalFormatting sqref="AI651:AS651">
    <cfRule type="containsText" dxfId="0" priority="622" operator="between" text=" ">
      <formula>NOT(ISERROR(SEARCH(" ",AI651)))</formula>
    </cfRule>
  </conditionalFormatting>
  <conditionalFormatting sqref="Y652">
    <cfRule type="containsText" dxfId="0" priority="621" operator="between" text=" ">
      <formula>NOT(ISERROR(SEARCH(" ",Y652)))</formula>
    </cfRule>
  </conditionalFormatting>
  <conditionalFormatting sqref="W660">
    <cfRule type="containsText" dxfId="0" priority="1595" operator="between" text=" ">
      <formula>NOT(ISERROR(SEARCH(" ",W660)))</formula>
    </cfRule>
  </conditionalFormatting>
  <conditionalFormatting sqref="I665">
    <cfRule type="containsText" dxfId="0" priority="1547" operator="between" text=" ">
      <formula>NOT(ISERROR(SEARCH(" ",I665)))</formula>
    </cfRule>
  </conditionalFormatting>
  <conditionalFormatting sqref="K665">
    <cfRule type="cellIs" dxfId="2" priority="19" operator="equal">
      <formula>0</formula>
    </cfRule>
    <cfRule type="containsText" dxfId="0" priority="20" operator="between" text=" ">
      <formula>NOT(ISERROR(SEARCH(" ",K665)))</formula>
    </cfRule>
  </conditionalFormatting>
  <conditionalFormatting sqref="L665">
    <cfRule type="cellIs" dxfId="2" priority="15" operator="equal">
      <formula>0</formula>
    </cfRule>
    <cfRule type="containsText" dxfId="0" priority="16" operator="between" text=" ">
      <formula>NOT(ISERROR(SEARCH(" ",L665)))</formula>
    </cfRule>
  </conditionalFormatting>
  <conditionalFormatting sqref="M665">
    <cfRule type="cellIs" dxfId="2" priority="11" operator="equal">
      <formula>0</formula>
    </cfRule>
    <cfRule type="containsText" dxfId="0" priority="12" operator="between" text=" ">
      <formula>NOT(ISERROR(SEARCH(" ",M665)))</formula>
    </cfRule>
  </conditionalFormatting>
  <conditionalFormatting sqref="O665">
    <cfRule type="cellIs" dxfId="2" priority="7" operator="equal">
      <formula>0</formula>
    </cfRule>
    <cfRule type="containsText" dxfId="0" priority="8" operator="between" text=" ">
      <formula>NOT(ISERROR(SEARCH(" ",O665)))</formula>
    </cfRule>
  </conditionalFormatting>
  <conditionalFormatting sqref="P665">
    <cfRule type="cellIs" dxfId="2" priority="3" operator="equal">
      <formula>0</formula>
    </cfRule>
    <cfRule type="containsText" dxfId="0" priority="4" operator="between" text=" ">
      <formula>NOT(ISERROR(SEARCH(" ",P665)))</formula>
    </cfRule>
  </conditionalFormatting>
  <conditionalFormatting sqref="V665">
    <cfRule type="containsText" dxfId="0" priority="951" operator="between" text=" ">
      <formula>NOT(ISERROR(SEARCH(" ",V665)))</formula>
    </cfRule>
  </conditionalFormatting>
  <conditionalFormatting sqref="W665">
    <cfRule type="containsText" dxfId="0" priority="1550" operator="between" text=" ">
      <formula>NOT(ISERROR(SEARCH(" ",W665)))</formula>
    </cfRule>
  </conditionalFormatting>
  <conditionalFormatting sqref="AU667:XFD667">
    <cfRule type="containsText" dxfId="0" priority="1479" operator="between" text=" ">
      <formula>NOT(ISERROR(SEARCH(" ",AU667)))</formula>
    </cfRule>
  </conditionalFormatting>
  <conditionalFormatting sqref="AA671">
    <cfRule type="containsText" dxfId="0" priority="54" operator="between" text=" ">
      <formula>NOT(ISERROR(SEARCH(" ",AA671)))</formula>
    </cfRule>
  </conditionalFormatting>
  <conditionalFormatting sqref="AU673:XFD673">
    <cfRule type="containsText" dxfId="0" priority="1288" operator="between" text=" ">
      <formula>NOT(ISERROR(SEARCH(" ",AU673)))</formula>
    </cfRule>
  </conditionalFormatting>
  <conditionalFormatting sqref="AA674">
    <cfRule type="containsText" dxfId="0" priority="51" operator="between" text=" ">
      <formula>NOT(ISERROR(SEARCH(" ",AA674)))</formula>
    </cfRule>
  </conditionalFormatting>
  <conditionalFormatting sqref="AU676:XFD676">
    <cfRule type="containsText" dxfId="0" priority="1249" operator="between" text=" ">
      <formula>NOT(ISERROR(SEARCH(" ",AU676)))</formula>
    </cfRule>
  </conditionalFormatting>
  <conditionalFormatting sqref="AA680">
    <cfRule type="containsText" dxfId="0" priority="49" operator="between" text=" ">
      <formula>NOT(ISERROR(SEARCH(" ",AA680)))</formula>
    </cfRule>
  </conditionalFormatting>
  <conditionalFormatting sqref="AU682:XFD682">
    <cfRule type="containsText" dxfId="0" priority="1228" operator="between" text=" ">
      <formula>NOT(ISERROR(SEARCH(" ",AU682)))</formula>
    </cfRule>
  </conditionalFormatting>
  <conditionalFormatting sqref="AU769:XFD769">
    <cfRule type="containsText" dxfId="0" priority="1554" operator="between" text=" ">
      <formula>NOT(ISERROR(SEARCH(" ",AU769)))</formula>
    </cfRule>
  </conditionalFormatting>
  <conditionalFormatting sqref="AU770:XFD770">
    <cfRule type="containsText" dxfId="0" priority="1546" operator="between" text=" ">
      <formula>NOT(ISERROR(SEARCH(" ",AU770)))</formula>
    </cfRule>
  </conditionalFormatting>
  <conditionalFormatting sqref="A8:A9">
    <cfRule type="duplicateValues" dxfId="8" priority="141"/>
  </conditionalFormatting>
  <conditionalFormatting sqref="A30:A31">
    <cfRule type="duplicateValues" dxfId="8" priority="738"/>
  </conditionalFormatting>
  <conditionalFormatting sqref="A80:A81">
    <cfRule type="duplicateValues" dxfId="8" priority="652"/>
  </conditionalFormatting>
  <conditionalFormatting sqref="A82:A91">
    <cfRule type="duplicateValues" dxfId="8" priority="629"/>
  </conditionalFormatting>
  <conditionalFormatting sqref="A601:A606">
    <cfRule type="duplicateValues" dxfId="8" priority="842"/>
  </conditionalFormatting>
  <conditionalFormatting sqref="A655:A659">
    <cfRule type="duplicateValues" dxfId="8" priority="125"/>
  </conditionalFormatting>
  <conditionalFormatting sqref="B8:B9">
    <cfRule type="containsText" dxfId="0" priority="138" operator="between" text=" ">
      <formula>NOT(ISERROR(SEARCH(" ",B8)))</formula>
    </cfRule>
  </conditionalFormatting>
  <conditionalFormatting sqref="B30:B31">
    <cfRule type="containsText" dxfId="0" priority="737" operator="between" text=" ">
      <formula>NOT(ISERROR(SEARCH(" ",B30)))</formula>
    </cfRule>
  </conditionalFormatting>
  <conditionalFormatting sqref="B32:B33">
    <cfRule type="containsText" dxfId="0" priority="718" operator="between" text=" ">
      <formula>NOT(ISERROR(SEARCH(" ",B32)))</formula>
    </cfRule>
  </conditionalFormatting>
  <conditionalFormatting sqref="B34:B35">
    <cfRule type="containsText" dxfId="0" priority="702" operator="between" text=" ">
      <formula>NOT(ISERROR(SEARCH(" ",B34)))</formula>
    </cfRule>
  </conditionalFormatting>
  <conditionalFormatting sqref="B36:B37">
    <cfRule type="containsText" dxfId="0" priority="581" operator="between" text=" ">
      <formula>NOT(ISERROR(SEARCH(" ",B36)))</formula>
    </cfRule>
  </conditionalFormatting>
  <conditionalFormatting sqref="B38:B39">
    <cfRule type="containsText" dxfId="0" priority="685" operator="between" text=" ">
      <formula>NOT(ISERROR(SEARCH(" ",B38)))</formula>
    </cfRule>
  </conditionalFormatting>
  <conditionalFormatting sqref="B40:B41">
    <cfRule type="containsText" dxfId="0" priority="455" operator="between" text=" ">
      <formula>NOT(ISERROR(SEARCH(" ",B40)))</formula>
    </cfRule>
  </conditionalFormatting>
  <conditionalFormatting sqref="B42:B43">
    <cfRule type="containsText" dxfId="0" priority="436" operator="between" text=" ">
      <formula>NOT(ISERROR(SEARCH(" ",B42)))</formula>
    </cfRule>
  </conditionalFormatting>
  <conditionalFormatting sqref="B44:B45">
    <cfRule type="containsText" dxfId="0" priority="391" operator="between" text=" ">
      <formula>NOT(ISERROR(SEARCH(" ",B44)))</formula>
    </cfRule>
  </conditionalFormatting>
  <conditionalFormatting sqref="B46:B47">
    <cfRule type="containsText" dxfId="0" priority="371" operator="between" text=" ">
      <formula>NOT(ISERROR(SEARCH(" ",B46)))</formula>
    </cfRule>
  </conditionalFormatting>
  <conditionalFormatting sqref="B48:B49">
    <cfRule type="containsText" dxfId="0" priority="353" operator="between" text=" ">
      <formula>NOT(ISERROR(SEARCH(" ",B48)))</formula>
    </cfRule>
  </conditionalFormatting>
  <conditionalFormatting sqref="B50:B51">
    <cfRule type="containsText" dxfId="0" priority="335" operator="between" text=" ">
      <formula>NOT(ISERROR(SEARCH(" ",B50)))</formula>
    </cfRule>
  </conditionalFormatting>
  <conditionalFormatting sqref="B52:B53">
    <cfRule type="containsText" dxfId="0" priority="317" operator="between" text=" ">
      <formula>NOT(ISERROR(SEARCH(" ",B52)))</formula>
    </cfRule>
  </conditionalFormatting>
  <conditionalFormatting sqref="B54:B55">
    <cfRule type="containsText" dxfId="0" priority="299" operator="between" text=" ">
      <formula>NOT(ISERROR(SEARCH(" ",B54)))</formula>
    </cfRule>
  </conditionalFormatting>
  <conditionalFormatting sqref="B78:B79">
    <cfRule type="containsText" dxfId="0" priority="784" operator="between" text=" ">
      <formula>NOT(ISERROR(SEARCH(" ",B78)))</formula>
    </cfRule>
  </conditionalFormatting>
  <conditionalFormatting sqref="B80:B81">
    <cfRule type="containsText" dxfId="0" priority="649" operator="between" text=" ">
      <formula>NOT(ISERROR(SEARCH(" ",B80)))</formula>
    </cfRule>
  </conditionalFormatting>
  <conditionalFormatting sqref="B82:B83">
    <cfRule type="containsText" dxfId="0" priority="626" operator="between" text=" ">
      <formula>NOT(ISERROR(SEARCH(" ",B82)))</formula>
    </cfRule>
  </conditionalFormatting>
  <conditionalFormatting sqref="B90:B91">
    <cfRule type="containsText" dxfId="0" priority="417" operator="between" text=" ">
      <formula>NOT(ISERROR(SEARCH(" ",B90)))</formula>
    </cfRule>
  </conditionalFormatting>
  <conditionalFormatting sqref="C8:C9">
    <cfRule type="containsText" dxfId="0" priority="129" operator="between" text=" ">
      <formula>NOT(ISERROR(SEARCH(" ",C8)))</formula>
    </cfRule>
    <cfRule type="colorScale" priority="139">
      <colorScale>
        <cfvo type="min"/>
        <cfvo type="max"/>
        <color rgb="FFF8696B"/>
        <color rgb="FFFCFCFF"/>
      </colorScale>
    </cfRule>
    <cfRule type="colorScale" priority="14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10:C13">
    <cfRule type="containsText" dxfId="0" priority="1578" operator="between" text=" ">
      <formula>NOT(ISERROR(SEARCH(" ",C10)))</formula>
    </cfRule>
  </conditionalFormatting>
  <conditionalFormatting sqref="C28:C29">
    <cfRule type="colorScale" priority="941">
      <colorScale>
        <cfvo type="min"/>
        <cfvo type="max"/>
        <color rgb="FFF8696B"/>
        <color rgb="FFFCFCFF"/>
      </colorScale>
    </cfRule>
    <cfRule type="colorScale" priority="94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0:C31">
    <cfRule type="colorScale" priority="732">
      <colorScale>
        <cfvo type="min"/>
        <cfvo type="max"/>
        <color rgb="FFF8696B"/>
        <color rgb="FFFCFCFF"/>
      </colorScale>
    </cfRule>
    <cfRule type="colorScale" priority="73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2:C35">
    <cfRule type="colorScale" priority="719">
      <colorScale>
        <cfvo type="min"/>
        <cfvo type="max"/>
        <color rgb="FFF8696B"/>
        <color rgb="FFFCFCFF"/>
      </colorScale>
    </cfRule>
    <cfRule type="colorScale" priority="7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6:C37">
    <cfRule type="colorScale" priority="582">
      <colorScale>
        <cfvo type="min"/>
        <cfvo type="max"/>
        <color rgb="FFF8696B"/>
        <color rgb="FFFCFCFF"/>
      </colorScale>
    </cfRule>
    <cfRule type="colorScale" priority="58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8:C39">
    <cfRule type="colorScale" priority="686">
      <colorScale>
        <cfvo type="min"/>
        <cfvo type="max"/>
        <color rgb="FFF8696B"/>
        <color rgb="FFFCFCFF"/>
      </colorScale>
    </cfRule>
    <cfRule type="colorScale" priority="68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0:C41">
    <cfRule type="colorScale" priority="450">
      <colorScale>
        <cfvo type="min"/>
        <cfvo type="max"/>
        <color rgb="FFF8696B"/>
        <color rgb="FFFCFCFF"/>
      </colorScale>
    </cfRule>
    <cfRule type="colorScale" priority="45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2:C43">
    <cfRule type="colorScale" priority="437">
      <colorScale>
        <cfvo type="min"/>
        <cfvo type="max"/>
        <color rgb="FFF8696B"/>
        <color rgb="FFFCFCFF"/>
      </colorScale>
    </cfRule>
    <cfRule type="colorScale" priority="4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6:C47">
    <cfRule type="colorScale" priority="372">
      <colorScale>
        <cfvo type="min"/>
        <cfvo type="max"/>
        <color rgb="FFF8696B"/>
        <color rgb="FFFCFCFF"/>
      </colorScale>
    </cfRule>
    <cfRule type="colorScale" priority="37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70:C71">
    <cfRule type="containsText" dxfId="0" priority="539" operator="between" text=" ">
      <formula>NOT(ISERROR(SEARCH(" ",C70)))</formula>
    </cfRule>
    <cfRule type="colorScale" priority="540">
      <colorScale>
        <cfvo type="min"/>
        <cfvo type="max"/>
        <color rgb="FFF8696B"/>
        <color rgb="FFFCFCFF"/>
      </colorScale>
    </cfRule>
    <cfRule type="colorScale" priority="5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72:C73">
    <cfRule type="containsText" dxfId="0" priority="536" operator="between" text=" ">
      <formula>NOT(ISERROR(SEARCH(" ",C72)))</formula>
    </cfRule>
    <cfRule type="colorScale" priority="537">
      <colorScale>
        <cfvo type="min"/>
        <cfvo type="max"/>
        <color rgb="FFF8696B"/>
        <color rgb="FFFCFCFF"/>
      </colorScale>
    </cfRule>
    <cfRule type="colorScale" priority="53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0:C81">
    <cfRule type="containsText" dxfId="0" priority="648" operator="between" text=" ">
      <formula>NOT(ISERROR(SEARCH(" ",C80)))</formula>
    </cfRule>
    <cfRule type="colorScale" priority="650">
      <colorScale>
        <cfvo type="min"/>
        <cfvo type="max"/>
        <color rgb="FFF8696B"/>
        <color rgb="FFFCFCFF"/>
      </colorScale>
    </cfRule>
    <cfRule type="colorScale" priority="65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2:C83">
    <cfRule type="containsText" dxfId="0" priority="625" operator="between" text=" ">
      <formula>NOT(ISERROR(SEARCH(" ",C82)))</formula>
    </cfRule>
    <cfRule type="colorScale" priority="627">
      <colorScale>
        <cfvo type="min"/>
        <cfvo type="max"/>
        <color rgb="FFF8696B"/>
        <color rgb="FFFCFCFF"/>
      </colorScale>
    </cfRule>
    <cfRule type="colorScale" priority="62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6:C87">
    <cfRule type="containsText" dxfId="0" priority="514" operator="between" text=" ">
      <formula>NOT(ISERROR(SEARCH(" ",C86)))</formula>
    </cfRule>
    <cfRule type="colorScale" priority="515">
      <colorScale>
        <cfvo type="min"/>
        <cfvo type="max"/>
        <color rgb="FFF8696B"/>
        <color rgb="FFFCFCFF"/>
      </colorScale>
    </cfRule>
    <cfRule type="colorScale" priority="5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88:C89">
    <cfRule type="containsText" dxfId="0" priority="511" operator="between" text=" ">
      <formula>NOT(ISERROR(SEARCH(" ",C88)))</formula>
    </cfRule>
    <cfRule type="colorScale" priority="512">
      <colorScale>
        <cfvo type="min"/>
        <cfvo type="max"/>
        <color rgb="FFF8696B"/>
        <color rgb="FFFCFCFF"/>
      </colorScale>
    </cfRule>
    <cfRule type="colorScale" priority="51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595:C598">
    <cfRule type="colorScale" priority="144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4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48">
      <colorScale>
        <cfvo type="min"/>
        <cfvo type="max"/>
        <color rgb="FFF8696B"/>
        <color rgb="FFFCFCFF"/>
      </colorScale>
    </cfRule>
  </conditionalFormatting>
  <conditionalFormatting sqref="C599:C600">
    <cfRule type="colorScale" priority="134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4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42">
      <colorScale>
        <cfvo type="min"/>
        <cfvo type="max"/>
        <color rgb="FFF8696B"/>
        <color rgb="FFFCFCFF"/>
      </colorScale>
    </cfRule>
    <cfRule type="containsText" dxfId="0" priority="1343" operator="between" text=" ">
      <formula>NOT(ISERROR(SEARCH(" ",C599)))</formula>
    </cfRule>
  </conditionalFormatting>
  <conditionalFormatting sqref="C601:C604">
    <cfRule type="colorScale" priority="83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40">
      <colorScale>
        <cfvo type="min"/>
        <cfvo type="max"/>
        <color rgb="FFF8696B"/>
        <color rgb="FFFCFCFF"/>
      </colorScale>
    </cfRule>
    <cfRule type="containsText" dxfId="0" priority="841" operator="between" text=" ">
      <formula>NOT(ISERROR(SEARCH(" ",C601)))</formula>
    </cfRule>
  </conditionalFormatting>
  <conditionalFormatting sqref="C601:C606">
    <cfRule type="colorScale" priority="8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5:C606">
    <cfRule type="colorScale" priority="83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3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36">
      <colorScale>
        <cfvo type="min"/>
        <cfvo type="max"/>
        <color rgb="FFF8696B"/>
        <color rgb="FFFCFCFF"/>
      </colorScale>
    </cfRule>
    <cfRule type="containsText" dxfId="0" priority="837" operator="between" text=" ">
      <formula>NOT(ISERROR(SEARCH(" ",C605)))</formula>
    </cfRule>
  </conditionalFormatting>
  <conditionalFormatting sqref="C611:C612">
    <cfRule type="colorScale" priority="132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2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26">
      <colorScale>
        <cfvo type="min"/>
        <cfvo type="max"/>
        <color rgb="FFF8696B"/>
        <color rgb="FFFCFCFF"/>
      </colorScale>
    </cfRule>
    <cfRule type="containsText" dxfId="0" priority="1327" operator="between" text=" ">
      <formula>NOT(ISERROR(SEARCH(" ",C611)))</formula>
    </cfRule>
  </conditionalFormatting>
  <conditionalFormatting sqref="C617:C618">
    <cfRule type="colorScale" priority="130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11">
      <colorScale>
        <cfvo type="min"/>
        <cfvo type="max"/>
        <color rgb="FFF8696B"/>
        <color rgb="FFFCFCFF"/>
      </colorScale>
    </cfRule>
    <cfRule type="containsText" dxfId="0" priority="1312" operator="between" text=" ">
      <formula>NOT(ISERROR(SEARCH(" ",C617)))</formula>
    </cfRule>
  </conditionalFormatting>
  <conditionalFormatting sqref="C623:C624">
    <cfRule type="colorScale" priority="129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9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96">
      <colorScale>
        <cfvo type="min"/>
        <cfvo type="max"/>
        <color rgb="FFF8696B"/>
        <color rgb="FFFCFCFF"/>
      </colorScale>
    </cfRule>
    <cfRule type="containsText" dxfId="0" priority="1297" operator="between" text=" ">
      <formula>NOT(ISERROR(SEARCH(" ",C623)))</formula>
    </cfRule>
  </conditionalFormatting>
  <conditionalFormatting sqref="C625:C630">
    <cfRule type="colorScale" priority="8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6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62">
      <colorScale>
        <cfvo type="min"/>
        <cfvo type="max"/>
        <color rgb="FFF8696B"/>
        <color rgb="FFFCFCFF"/>
      </colorScale>
    </cfRule>
  </conditionalFormatting>
  <conditionalFormatting sqref="C629:C630">
    <cfRule type="colorScale" priority="84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4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46">
      <colorScale>
        <cfvo type="min"/>
        <cfvo type="max"/>
        <color rgb="FFF8696B"/>
        <color rgb="FFFCFCFF"/>
      </colorScale>
    </cfRule>
    <cfRule type="containsText" dxfId="0" priority="847" operator="between" text=" ">
      <formula>NOT(ISERROR(SEARCH(" ",C629)))</formula>
    </cfRule>
  </conditionalFormatting>
  <conditionalFormatting sqref="C635:C636">
    <cfRule type="colorScale" priority="135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8">
      <colorScale>
        <cfvo type="min"/>
        <cfvo type="max"/>
        <color rgb="FFF8696B"/>
        <color rgb="FFFCFCFF"/>
      </colorScale>
    </cfRule>
  </conditionalFormatting>
  <conditionalFormatting sqref="C637:C639">
    <cfRule type="colorScale" priority="1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8:C639">
    <cfRule type="colorScale" priority="12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6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68">
      <colorScale>
        <cfvo type="min"/>
        <cfvo type="max"/>
        <color rgb="FFF8696B"/>
        <color rgb="FFFCFCFF"/>
      </colorScale>
    </cfRule>
    <cfRule type="containsText" dxfId="0" priority="1269" operator="between" text=" ">
      <formula>NOT(ISERROR(SEARCH(" ",C638)))</formula>
    </cfRule>
  </conditionalFormatting>
  <conditionalFormatting sqref="C640:C645">
    <cfRule type="colorScale" priority="1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0:C643">
    <cfRule type="colorScale" priority="1262">
      <colorScale>
        <cfvo type="min"/>
        <cfvo type="max"/>
        <color rgb="FFF8696B"/>
        <color rgb="FFFCFCFF"/>
      </colorScale>
    </cfRule>
    <cfRule type="colorScale" priority="126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6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644:C645">
    <cfRule type="colorScale" priority="123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3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34">
      <colorScale>
        <cfvo type="min"/>
        <cfvo type="max"/>
        <color rgb="FFF8696B"/>
        <color rgb="FFFCFCFF"/>
      </colorScale>
    </cfRule>
  </conditionalFormatting>
  <conditionalFormatting sqref="C646:C648">
    <cfRule type="colorScale" priority="1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7:C648">
    <cfRule type="colorScale" priority="120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0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8">
      <colorScale>
        <cfvo type="min"/>
        <cfvo type="max"/>
        <color rgb="FFF8696B"/>
        <color rgb="FFFCFCFF"/>
      </colorScale>
    </cfRule>
    <cfRule type="containsText" dxfId="0" priority="1209" operator="between" text=" ">
      <formula>NOT(ISERROR(SEARCH(" ",C647)))</formula>
    </cfRule>
  </conditionalFormatting>
  <conditionalFormatting sqref="C649:C654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0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1">
      <colorScale>
        <cfvo type="min"/>
        <cfvo type="max"/>
        <color rgb="FFF8696B"/>
        <color rgb="FFFCFCFF"/>
      </colorScale>
    </cfRule>
  </conditionalFormatting>
  <conditionalFormatting sqref="C653:C654">
    <cfRule type="colorScale" priority="58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8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8">
      <colorScale>
        <cfvo type="min"/>
        <cfvo type="max"/>
        <color rgb="FFF8696B"/>
        <color rgb="FFFCFCFF"/>
      </colorScale>
    </cfRule>
    <cfRule type="containsText" dxfId="0" priority="589" operator="between" text=" ">
      <formula>NOT(ISERROR(SEARCH(" ",C653)))</formula>
    </cfRule>
  </conditionalFormatting>
  <conditionalFormatting sqref="C655:C659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7">
      <colorScale>
        <cfvo type="min"/>
        <cfvo type="max"/>
        <color rgb="FFF8696B"/>
        <color rgb="FFFCFCFF"/>
      </colorScale>
    </cfRule>
    <cfRule type="containsText" dxfId="0" priority="108" operator="between" text=" ">
      <formula>NOT(ISERROR(SEARCH(" ",C655)))</formula>
    </cfRule>
    <cfRule type="colorScale" priority="11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max"/>
        <color rgb="FFF8696B"/>
        <color rgb="FFFCFCFF"/>
      </colorScale>
    </cfRule>
    <cfRule type="containsText" dxfId="0" priority="121" operator="between" text=" ">
      <formula>NOT(ISERROR(SEARCH(" ",C655)))</formula>
    </cfRule>
  </conditionalFormatting>
  <conditionalFormatting sqref="D8:D9">
    <cfRule type="containsText" dxfId="0" priority="133" operator="between" text=" ">
      <formula>NOT(ISERROR(SEARCH(" ",D8)))</formula>
    </cfRule>
  </conditionalFormatting>
  <conditionalFormatting sqref="D34:D35">
    <cfRule type="containsText" dxfId="0" priority="697" operator="between" text=" ">
      <formula>NOT(ISERROR(SEARCH(" ",D34)))</formula>
    </cfRule>
  </conditionalFormatting>
  <conditionalFormatting sqref="D48:D49">
    <cfRule type="containsText" dxfId="0" priority="348" operator="between" text=" ">
      <formula>NOT(ISERROR(SEARCH(" ",D48)))</formula>
    </cfRule>
  </conditionalFormatting>
  <conditionalFormatting sqref="D50:D51">
    <cfRule type="containsText" dxfId="0" priority="330" operator="between" text=" ">
      <formula>NOT(ISERROR(SEARCH(" ",D50)))</formula>
    </cfRule>
  </conditionalFormatting>
  <conditionalFormatting sqref="D52:D53">
    <cfRule type="containsText" dxfId="0" priority="312" operator="between" text=" ">
      <formula>NOT(ISERROR(SEARCH(" ",D52)))</formula>
    </cfRule>
  </conditionalFormatting>
  <conditionalFormatting sqref="D54:D55">
    <cfRule type="containsText" dxfId="0" priority="294" operator="between" text=" ">
      <formula>NOT(ISERROR(SEARCH(" ",D54)))</formula>
    </cfRule>
  </conditionalFormatting>
  <conditionalFormatting sqref="I36:I37">
    <cfRule type="containsText" dxfId="0" priority="584" operator="between" text=" ">
      <formula>NOT(ISERROR(SEARCH(" ",I36)))</formula>
    </cfRule>
  </conditionalFormatting>
  <conditionalFormatting sqref="I40:I41">
    <cfRule type="containsText" dxfId="0" priority="456" operator="between" text=" ">
      <formula>NOT(ISERROR(SEARCH(" ",I40)))</formula>
    </cfRule>
  </conditionalFormatting>
  <conditionalFormatting sqref="I42:I43">
    <cfRule type="containsText" dxfId="0" priority="439" operator="between" text=" ">
      <formula>NOT(ISERROR(SEARCH(" ",I42)))</formula>
    </cfRule>
  </conditionalFormatting>
  <conditionalFormatting sqref="I44:I45">
    <cfRule type="containsText" dxfId="0" priority="394" operator="between" text=" ">
      <formula>NOT(ISERROR(SEARCH(" ",I44)))</formula>
    </cfRule>
  </conditionalFormatting>
  <conditionalFormatting sqref="I46:I47">
    <cfRule type="containsText" dxfId="0" priority="374" operator="between" text=" ">
      <formula>NOT(ISERROR(SEARCH(" ",I46)))</formula>
    </cfRule>
  </conditionalFormatting>
  <conditionalFormatting sqref="I48:I49">
    <cfRule type="containsText" dxfId="0" priority="354" operator="between" text=" ">
      <formula>NOT(ISERROR(SEARCH(" ",I48)))</formula>
    </cfRule>
  </conditionalFormatting>
  <conditionalFormatting sqref="I50:I51">
    <cfRule type="containsText" dxfId="0" priority="336" operator="between" text=" ">
      <formula>NOT(ISERROR(SEARCH(" ",I50)))</formula>
    </cfRule>
  </conditionalFormatting>
  <conditionalFormatting sqref="I52:I53">
    <cfRule type="containsText" dxfId="0" priority="318" operator="between" text=" ">
      <formula>NOT(ISERROR(SEARCH(" ",I52)))</formula>
    </cfRule>
  </conditionalFormatting>
  <conditionalFormatting sqref="I54:I55">
    <cfRule type="containsText" dxfId="0" priority="300" operator="between" text=" ">
      <formula>NOT(ISERROR(SEARCH(" ",I54)))</formula>
    </cfRule>
  </conditionalFormatting>
  <conditionalFormatting sqref="I78:I79">
    <cfRule type="containsText" dxfId="0" priority="778" operator="between" text=" ">
      <formula>NOT(ISERROR(SEARCH(" ",I78)))</formula>
    </cfRule>
  </conditionalFormatting>
  <conditionalFormatting sqref="I90:I91">
    <cfRule type="containsText" dxfId="0" priority="411" operator="between" text=" ">
      <formula>NOT(ISERROR(SEARCH(" ",I90)))</formula>
    </cfRule>
  </conditionalFormatting>
  <conditionalFormatting sqref="I601:I624">
    <cfRule type="containsText" dxfId="0" priority="1449" operator="between" text=" ">
      <formula>NOT(ISERROR(SEARCH(" ",I601)))</formula>
    </cfRule>
  </conditionalFormatting>
  <conditionalFormatting sqref="I625:I630">
    <cfRule type="containsText" dxfId="0" priority="883" operator="between" text=" ">
      <formula>NOT(ISERROR(SEARCH(" ",I625)))</formula>
    </cfRule>
  </conditionalFormatting>
  <conditionalFormatting sqref="I632:I634">
    <cfRule type="containsText" dxfId="0" priority="1481" operator="between" text=" ">
      <formula>NOT(ISERROR(SEARCH(" ",I632)))</formula>
    </cfRule>
  </conditionalFormatting>
  <conditionalFormatting sqref="I635:I636">
    <cfRule type="containsText" dxfId="0" priority="1359" operator="between" text=" ">
      <formula>NOT(ISERROR(SEARCH(" ",I635)))</formula>
    </cfRule>
  </conditionalFormatting>
  <conditionalFormatting sqref="I638:I639">
    <cfRule type="containsText" dxfId="0" priority="1270" operator="between" text=" ">
      <formula>NOT(ISERROR(SEARCH(" ",I638)))</formula>
    </cfRule>
  </conditionalFormatting>
  <conditionalFormatting sqref="I641:I643">
    <cfRule type="containsText" dxfId="0" priority="1251" operator="between" text=" ">
      <formula>NOT(ISERROR(SEARCH(" ",I641)))</formula>
    </cfRule>
  </conditionalFormatting>
  <conditionalFormatting sqref="I644:I645">
    <cfRule type="containsText" dxfId="0" priority="1235" operator="between" text=" ">
      <formula>NOT(ISERROR(SEARCH(" ",I644)))</formula>
    </cfRule>
  </conditionalFormatting>
  <conditionalFormatting sqref="I647:I648">
    <cfRule type="containsText" dxfId="0" priority="1210" operator="between" text=" ">
      <formula>NOT(ISERROR(SEARCH(" ",I647)))</formula>
    </cfRule>
  </conditionalFormatting>
  <conditionalFormatting sqref="I660:I664">
    <cfRule type="containsText" dxfId="0" priority="1565" operator="between" text=" ">
      <formula>NOT(ISERROR(SEARCH(" ",I660)))</formula>
    </cfRule>
  </conditionalFormatting>
  <conditionalFormatting sqref="I666:I669">
    <cfRule type="containsText" dxfId="0" priority="1539" operator="between" text=" ">
      <formula>NOT(ISERROR(SEARCH(" ",I666)))</formula>
    </cfRule>
  </conditionalFormatting>
  <conditionalFormatting sqref="K666:K669">
    <cfRule type="cellIs" dxfId="2" priority="17" operator="equal">
      <formula>0</formula>
    </cfRule>
    <cfRule type="containsText" dxfId="0" priority="18" operator="between" text=" ">
      <formula>NOT(ISERROR(SEARCH(" ",K666)))</formula>
    </cfRule>
  </conditionalFormatting>
  <conditionalFormatting sqref="L666:L669">
    <cfRule type="cellIs" dxfId="2" priority="13" operator="equal">
      <formula>0</formula>
    </cfRule>
    <cfRule type="containsText" dxfId="0" priority="14" operator="between" text=" ">
      <formula>NOT(ISERROR(SEARCH(" ",L666)))</formula>
    </cfRule>
  </conditionalFormatting>
  <conditionalFormatting sqref="M666:M669">
    <cfRule type="cellIs" dxfId="2" priority="9" operator="equal">
      <formula>0</formula>
    </cfRule>
    <cfRule type="containsText" dxfId="0" priority="10" operator="between" text=" ">
      <formula>NOT(ISERROR(SEARCH(" ",M666)))</formula>
    </cfRule>
  </conditionalFormatting>
  <conditionalFormatting sqref="N665:N669">
    <cfRule type="cellIs" dxfId="2" priority="1537" operator="equal">
      <formula>0</formula>
    </cfRule>
    <cfRule type="containsText" dxfId="0" priority="1538" operator="between" text=" ">
      <formula>NOT(ISERROR(SEARCH(" ",N665)))</formula>
    </cfRule>
  </conditionalFormatting>
  <conditionalFormatting sqref="O590:O594">
    <cfRule type="cellIs" dxfId="2" priority="2174" operator="equal">
      <formula>0</formula>
    </cfRule>
    <cfRule type="containsText" dxfId="0" priority="2175" operator="between" text=" ">
      <formula>NOT(ISERROR(SEARCH(" ",O590)))</formula>
    </cfRule>
  </conditionalFormatting>
  <conditionalFormatting sqref="O596:O598">
    <cfRule type="cellIs" dxfId="2" priority="1466" operator="equal">
      <formula>0</formula>
    </cfRule>
    <cfRule type="containsText" dxfId="0" priority="1467" operator="between" text=" ">
      <formula>NOT(ISERROR(SEARCH(" ",O596)))</formula>
    </cfRule>
  </conditionalFormatting>
  <conditionalFormatting sqref="O599:O600">
    <cfRule type="cellIs" dxfId="2" priority="1350" operator="equal">
      <formula>0</formula>
    </cfRule>
    <cfRule type="containsText" dxfId="0" priority="1351" operator="between" text=" ">
      <formula>NOT(ISERROR(SEARCH(" ",O599)))</formula>
    </cfRule>
  </conditionalFormatting>
  <conditionalFormatting sqref="O602:O604">
    <cfRule type="cellIs" dxfId="2" priority="924" operator="equal">
      <formula>0</formula>
    </cfRule>
    <cfRule type="containsText" dxfId="0" priority="925" operator="between" text=" ">
      <formula>NOT(ISERROR(SEARCH(" ",O602)))</formula>
    </cfRule>
  </conditionalFormatting>
  <conditionalFormatting sqref="O605:O606">
    <cfRule type="cellIs" dxfId="2" priority="893" operator="equal">
      <formula>0</formula>
    </cfRule>
    <cfRule type="containsText" dxfId="0" priority="894" operator="between" text=" ">
      <formula>NOT(ISERROR(SEARCH(" ",O605)))</formula>
    </cfRule>
  </conditionalFormatting>
  <conditionalFormatting sqref="O608:O610">
    <cfRule type="cellIs" dxfId="2" priority="1390" operator="equal">
      <formula>0</formula>
    </cfRule>
    <cfRule type="containsText" dxfId="0" priority="1391" operator="between" text=" ">
      <formula>NOT(ISERROR(SEARCH(" ",O608)))</formula>
    </cfRule>
  </conditionalFormatting>
  <conditionalFormatting sqref="O611:O612">
    <cfRule type="cellIs" dxfId="2" priority="1333" operator="equal">
      <formula>0</formula>
    </cfRule>
    <cfRule type="containsText" dxfId="0" priority="1334" operator="between" text=" ">
      <formula>NOT(ISERROR(SEARCH(" ",O611)))</formula>
    </cfRule>
  </conditionalFormatting>
  <conditionalFormatting sqref="O614:O616">
    <cfRule type="cellIs" dxfId="2" priority="1412" operator="equal">
      <formula>0</formula>
    </cfRule>
    <cfRule type="containsText" dxfId="0" priority="1413" operator="between" text=" ">
      <formula>NOT(ISERROR(SEARCH(" ",O614)))</formula>
    </cfRule>
  </conditionalFormatting>
  <conditionalFormatting sqref="O617:O618">
    <cfRule type="cellIs" dxfId="2" priority="1318" operator="equal">
      <formula>0</formula>
    </cfRule>
    <cfRule type="containsText" dxfId="0" priority="1319" operator="between" text=" ">
      <formula>NOT(ISERROR(SEARCH(" ",O617)))</formula>
    </cfRule>
  </conditionalFormatting>
  <conditionalFormatting sqref="O620:O622">
    <cfRule type="cellIs" dxfId="2" priority="1434" operator="equal">
      <formula>0</formula>
    </cfRule>
    <cfRule type="containsText" dxfId="0" priority="1435" operator="between" text=" ">
      <formula>NOT(ISERROR(SEARCH(" ",O620)))</formula>
    </cfRule>
  </conditionalFormatting>
  <conditionalFormatting sqref="O623:O624">
    <cfRule type="cellIs" dxfId="2" priority="1303" operator="equal">
      <formula>0</formula>
    </cfRule>
    <cfRule type="containsText" dxfId="0" priority="1304" operator="between" text=" ">
      <formula>NOT(ISERROR(SEARCH(" ",O623)))</formula>
    </cfRule>
  </conditionalFormatting>
  <conditionalFormatting sqref="O626:O628">
    <cfRule type="cellIs" dxfId="2" priority="876" operator="equal">
      <formula>0</formula>
    </cfRule>
    <cfRule type="containsText" dxfId="0" priority="877" operator="between" text=" ">
      <formula>NOT(ISERROR(SEARCH(" ",O626)))</formula>
    </cfRule>
  </conditionalFormatting>
  <conditionalFormatting sqref="O629:O630">
    <cfRule type="cellIs" dxfId="2" priority="854" operator="equal">
      <formula>0</formula>
    </cfRule>
    <cfRule type="containsText" dxfId="0" priority="855" operator="between" text=" ">
      <formula>NOT(ISERROR(SEARCH(" ",O629)))</formula>
    </cfRule>
  </conditionalFormatting>
  <conditionalFormatting sqref="O631:O648">
    <cfRule type="cellIs" dxfId="2" priority="99" operator="equal">
      <formula>0</formula>
    </cfRule>
    <cfRule type="containsText" dxfId="0" priority="100" operator="between" text=" ">
      <formula>NOT(ISERROR(SEARCH(" ",O631)))</formula>
    </cfRule>
  </conditionalFormatting>
  <conditionalFormatting sqref="O650:O652">
    <cfRule type="cellIs" dxfId="2" priority="617" operator="equal">
      <formula>0</formula>
    </cfRule>
    <cfRule type="containsText" dxfId="0" priority="618" operator="between" text=" ">
      <formula>NOT(ISERROR(SEARCH(" ",O650)))</formula>
    </cfRule>
  </conditionalFormatting>
  <conditionalFormatting sqref="O653:O654">
    <cfRule type="cellIs" dxfId="2" priority="596" operator="equal">
      <formula>0</formula>
    </cfRule>
    <cfRule type="containsText" dxfId="0" priority="597" operator="between" text=" ">
      <formula>NOT(ISERROR(SEARCH(" ",O653)))</formula>
    </cfRule>
  </conditionalFormatting>
  <conditionalFormatting sqref="O655:O659">
    <cfRule type="cellIs" dxfId="2" priority="115" operator="equal">
      <formula>0</formula>
    </cfRule>
    <cfRule type="containsText" dxfId="0" priority="116" operator="between" text=" ">
      <formula>NOT(ISERROR(SEARCH(" ",O655)))</formula>
    </cfRule>
  </conditionalFormatting>
  <conditionalFormatting sqref="O660:O664">
    <cfRule type="cellIs" dxfId="2" priority="1593" operator="equal">
      <formula>0</formula>
    </cfRule>
    <cfRule type="containsText" dxfId="0" priority="1594" operator="between" text=" ">
      <formula>NOT(ISERROR(SEARCH(" ",O660)))</formula>
    </cfRule>
  </conditionalFormatting>
  <conditionalFormatting sqref="O666:O669">
    <cfRule type="cellIs" dxfId="2" priority="5" operator="equal">
      <formula>0</formula>
    </cfRule>
    <cfRule type="containsText" dxfId="0" priority="6" operator="between" text=" ">
      <formula>NOT(ISERROR(SEARCH(" ",O666)))</formula>
    </cfRule>
  </conditionalFormatting>
  <conditionalFormatting sqref="P8:P9">
    <cfRule type="cellIs" dxfId="2" priority="126" operator="equal">
      <formula>0</formula>
    </cfRule>
    <cfRule type="containsText" dxfId="0" priority="127" operator="between" text=" ">
      <formula>NOT(ISERROR(SEARCH(" ",P8)))</formula>
    </cfRule>
  </conditionalFormatting>
  <conditionalFormatting sqref="P18:P19">
    <cfRule type="cellIs" dxfId="2" priority="264" operator="equal">
      <formula>0</formula>
    </cfRule>
    <cfRule type="containsText" dxfId="0" priority="265" operator="between" text=" ">
      <formula>NOT(ISERROR(SEARCH(" ",P18)))</formula>
    </cfRule>
  </conditionalFormatting>
  <conditionalFormatting sqref="P23:P25">
    <cfRule type="cellIs" dxfId="2" priority="252" operator="equal">
      <formula>0</formula>
    </cfRule>
    <cfRule type="containsText" dxfId="0" priority="253" operator="between" text=" ">
      <formula>NOT(ISERROR(SEARCH(" ",P23)))</formula>
    </cfRule>
  </conditionalFormatting>
  <conditionalFormatting sqref="P26:P29">
    <cfRule type="cellIs" dxfId="2" priority="248" operator="equal">
      <formula>0</formula>
    </cfRule>
    <cfRule type="containsText" dxfId="0" priority="249" operator="between" text=" ">
      <formula>NOT(ISERROR(SEARCH(" ",P26)))</formula>
    </cfRule>
  </conditionalFormatting>
  <conditionalFormatting sqref="P30:P31">
    <cfRule type="cellIs" dxfId="2" priority="198" operator="equal">
      <formula>0</formula>
    </cfRule>
    <cfRule type="containsText" dxfId="0" priority="199" operator="between" text=" ">
      <formula>NOT(ISERROR(SEARCH(" ",P30)))</formula>
    </cfRule>
  </conditionalFormatting>
  <conditionalFormatting sqref="P32:P33">
    <cfRule type="cellIs" dxfId="2" priority="196" operator="equal">
      <formula>0</formula>
    </cfRule>
    <cfRule type="containsText" dxfId="0" priority="197" operator="between" text=" ">
      <formula>NOT(ISERROR(SEARCH(" ",P32)))</formula>
    </cfRule>
  </conditionalFormatting>
  <conditionalFormatting sqref="P34:P35">
    <cfRule type="cellIs" dxfId="2" priority="194" operator="equal">
      <formula>0</formula>
    </cfRule>
    <cfRule type="containsText" dxfId="0" priority="195" operator="between" text=" ">
      <formula>NOT(ISERROR(SEARCH(" ",P34)))</formula>
    </cfRule>
  </conditionalFormatting>
  <conditionalFormatting sqref="P36:P37">
    <cfRule type="cellIs" dxfId="2" priority="176" operator="equal">
      <formula>0</formula>
    </cfRule>
    <cfRule type="containsText" dxfId="0" priority="177" operator="between" text=" ">
      <formula>NOT(ISERROR(SEARCH(" ",P36)))</formula>
    </cfRule>
  </conditionalFormatting>
  <conditionalFormatting sqref="P38:P39">
    <cfRule type="cellIs" dxfId="2" priority="192" operator="equal">
      <formula>0</formula>
    </cfRule>
    <cfRule type="containsText" dxfId="0" priority="193" operator="between" text=" ">
      <formula>NOT(ISERROR(SEARCH(" ",P38)))</formula>
    </cfRule>
  </conditionalFormatting>
  <conditionalFormatting sqref="P40:P41">
    <cfRule type="cellIs" dxfId="2" priority="160" operator="equal">
      <formula>0</formula>
    </cfRule>
    <cfRule type="containsText" dxfId="0" priority="161" operator="between" text=" ">
      <formula>NOT(ISERROR(SEARCH(" ",P40)))</formula>
    </cfRule>
  </conditionalFormatting>
  <conditionalFormatting sqref="P42:P43">
    <cfRule type="cellIs" dxfId="2" priority="158" operator="equal">
      <formula>0</formula>
    </cfRule>
    <cfRule type="containsText" dxfId="0" priority="159" operator="between" text=" ">
      <formula>NOT(ISERROR(SEARCH(" ",P42)))</formula>
    </cfRule>
  </conditionalFormatting>
  <conditionalFormatting sqref="P44:P45">
    <cfRule type="cellIs" dxfId="2" priority="152" operator="equal">
      <formula>0</formula>
    </cfRule>
    <cfRule type="containsText" dxfId="0" priority="153" operator="between" text=" ">
      <formula>NOT(ISERROR(SEARCH(" ",P44)))</formula>
    </cfRule>
  </conditionalFormatting>
  <conditionalFormatting sqref="P46:P47">
    <cfRule type="cellIs" dxfId="2" priority="150" operator="equal">
      <formula>0</formula>
    </cfRule>
    <cfRule type="containsText" dxfId="0" priority="151" operator="between" text=" ">
      <formula>NOT(ISERROR(SEARCH(" ",P46)))</formula>
    </cfRule>
  </conditionalFormatting>
  <conditionalFormatting sqref="P48:P49">
    <cfRule type="cellIs" dxfId="2" priority="148" operator="equal">
      <formula>0</formula>
    </cfRule>
    <cfRule type="containsText" dxfId="0" priority="149" operator="between" text=" ">
      <formula>NOT(ISERROR(SEARCH(" ",P48)))</formula>
    </cfRule>
  </conditionalFormatting>
  <conditionalFormatting sqref="P50:P51">
    <cfRule type="cellIs" dxfId="2" priority="146" operator="equal">
      <formula>0</formula>
    </cfRule>
    <cfRule type="containsText" dxfId="0" priority="147" operator="between" text=" ">
      <formula>NOT(ISERROR(SEARCH(" ",P50)))</formula>
    </cfRule>
  </conditionalFormatting>
  <conditionalFormatting sqref="P52:P53">
    <cfRule type="cellIs" dxfId="2" priority="144" operator="equal">
      <formula>0</formula>
    </cfRule>
    <cfRule type="containsText" dxfId="0" priority="145" operator="between" text=" ">
      <formula>NOT(ISERROR(SEARCH(" ",P52)))</formula>
    </cfRule>
  </conditionalFormatting>
  <conditionalFormatting sqref="P54:P55">
    <cfRule type="cellIs" dxfId="2" priority="142" operator="equal">
      <formula>0</formula>
    </cfRule>
    <cfRule type="containsText" dxfId="0" priority="143" operator="between" text=" ">
      <formula>NOT(ISERROR(SEARCH(" ",P54)))</formula>
    </cfRule>
  </conditionalFormatting>
  <conditionalFormatting sqref="P56:P69">
    <cfRule type="cellIs" dxfId="2" priority="268" operator="equal">
      <formula>0</formula>
    </cfRule>
  </conditionalFormatting>
  <conditionalFormatting sqref="P70:P73">
    <cfRule type="cellIs" dxfId="2" priority="174" operator="equal">
      <formula>0</formula>
    </cfRule>
    <cfRule type="containsText" dxfId="0" priority="175" operator="between" text=" ">
      <formula>NOT(ISERROR(SEARCH(" ",P70)))</formula>
    </cfRule>
  </conditionalFormatting>
  <conditionalFormatting sqref="P91:P101">
    <cfRule type="cellIs" dxfId="2" priority="156" operator="equal">
      <formula>0</formula>
    </cfRule>
    <cfRule type="containsText" dxfId="0" priority="157" operator="between" text=" ">
      <formula>NOT(ISERROR(SEARCH(" ",P91)))</formula>
    </cfRule>
  </conditionalFormatting>
  <conditionalFormatting sqref="P102:P350">
    <cfRule type="cellIs" dxfId="2" priority="279" operator="equal">
      <formula>0</formula>
    </cfRule>
  </conditionalFormatting>
  <conditionalFormatting sqref="P103:P326">
    <cfRule type="containsText" dxfId="0" priority="282" operator="between" text=" ">
      <formula>NOT(ISERROR(SEARCH(" ",P103)))</formula>
    </cfRule>
  </conditionalFormatting>
  <conditionalFormatting sqref="P590:P594">
    <cfRule type="cellIs" dxfId="2" priority="277" operator="equal">
      <formula>0</formula>
    </cfRule>
    <cfRule type="containsText" dxfId="0" priority="278" operator="between" text=" ">
      <formula>NOT(ISERROR(SEARCH(" ",P590)))</formula>
    </cfRule>
  </conditionalFormatting>
  <conditionalFormatting sqref="P596:P598">
    <cfRule type="cellIs" dxfId="2" priority="246" operator="equal">
      <formula>0</formula>
    </cfRule>
    <cfRule type="containsText" dxfId="0" priority="247" operator="between" text=" ">
      <formula>NOT(ISERROR(SEARCH(" ",P596)))</formula>
    </cfRule>
  </conditionalFormatting>
  <conditionalFormatting sqref="P599:P600">
    <cfRule type="cellIs" dxfId="2" priority="230" operator="equal">
      <formula>0</formula>
    </cfRule>
    <cfRule type="containsText" dxfId="0" priority="231" operator="between" text=" ">
      <formula>NOT(ISERROR(SEARCH(" ",P599)))</formula>
    </cfRule>
  </conditionalFormatting>
  <conditionalFormatting sqref="P602:P604">
    <cfRule type="cellIs" dxfId="2" priority="222" operator="equal">
      <formula>0</formula>
    </cfRule>
    <cfRule type="containsText" dxfId="0" priority="223" operator="between" text=" ">
      <formula>NOT(ISERROR(SEARCH(" ",P602)))</formula>
    </cfRule>
  </conditionalFormatting>
  <conditionalFormatting sqref="P605:P606">
    <cfRule type="cellIs" dxfId="2" priority="218" operator="equal">
      <formula>0</formula>
    </cfRule>
    <cfRule type="containsText" dxfId="0" priority="219" operator="between" text=" ">
      <formula>NOT(ISERROR(SEARCH(" ",P605)))</formula>
    </cfRule>
  </conditionalFormatting>
  <conditionalFormatting sqref="P608:P610">
    <cfRule type="cellIs" dxfId="2" priority="234" operator="equal">
      <formula>0</formula>
    </cfRule>
    <cfRule type="containsText" dxfId="0" priority="235" operator="between" text=" ">
      <formula>NOT(ISERROR(SEARCH(" ",P608)))</formula>
    </cfRule>
  </conditionalFormatting>
  <conditionalFormatting sqref="P611:P612">
    <cfRule type="cellIs" dxfId="2" priority="228" operator="equal">
      <formula>0</formula>
    </cfRule>
    <cfRule type="containsText" dxfId="0" priority="229" operator="between" text=" ">
      <formula>NOT(ISERROR(SEARCH(" ",P611)))</formula>
    </cfRule>
  </conditionalFormatting>
  <conditionalFormatting sqref="P614:P616">
    <cfRule type="cellIs" dxfId="2" priority="238" operator="equal">
      <formula>0</formula>
    </cfRule>
    <cfRule type="containsText" dxfId="0" priority="239" operator="between" text=" ">
      <formula>NOT(ISERROR(SEARCH(" ",P614)))</formula>
    </cfRule>
  </conditionalFormatting>
  <conditionalFormatting sqref="P617:P618">
    <cfRule type="cellIs" dxfId="2" priority="226" operator="equal">
      <formula>0</formula>
    </cfRule>
    <cfRule type="containsText" dxfId="0" priority="227" operator="between" text=" ">
      <formula>NOT(ISERROR(SEARCH(" ",P617)))</formula>
    </cfRule>
  </conditionalFormatting>
  <conditionalFormatting sqref="P620:P622">
    <cfRule type="cellIs" dxfId="2" priority="242" operator="equal">
      <formula>0</formula>
    </cfRule>
    <cfRule type="containsText" dxfId="0" priority="243" operator="between" text=" ">
      <formula>NOT(ISERROR(SEARCH(" ",P620)))</formula>
    </cfRule>
  </conditionalFormatting>
  <conditionalFormatting sqref="P623:P624">
    <cfRule type="cellIs" dxfId="2" priority="224" operator="equal">
      <formula>0</formula>
    </cfRule>
    <cfRule type="containsText" dxfId="0" priority="225" operator="between" text=" ">
      <formula>NOT(ISERROR(SEARCH(" ",P623)))</formula>
    </cfRule>
  </conditionalFormatting>
  <conditionalFormatting sqref="P626:P628">
    <cfRule type="cellIs" dxfId="2" priority="216" operator="equal">
      <formula>0</formula>
    </cfRule>
    <cfRule type="containsText" dxfId="0" priority="217" operator="between" text=" ">
      <formula>NOT(ISERROR(SEARCH(" ",P626)))</formula>
    </cfRule>
  </conditionalFormatting>
  <conditionalFormatting sqref="P629:P630">
    <cfRule type="cellIs" dxfId="2" priority="212" operator="equal">
      <formula>0</formula>
    </cfRule>
    <cfRule type="containsText" dxfId="0" priority="213" operator="between" text=" ">
      <formula>NOT(ISERROR(SEARCH(" ",P629)))</formula>
    </cfRule>
  </conditionalFormatting>
  <conditionalFormatting sqref="P631:P648">
    <cfRule type="cellIs" dxfId="2" priority="95" operator="equal">
      <formula>0</formula>
    </cfRule>
    <cfRule type="containsText" dxfId="0" priority="96" operator="between" text=" ">
      <formula>NOT(ISERROR(SEARCH(" ",P631)))</formula>
    </cfRule>
  </conditionalFormatting>
  <conditionalFormatting sqref="P650:P652">
    <cfRule type="cellIs" dxfId="2" priority="182" operator="equal">
      <formula>0</formula>
    </cfRule>
    <cfRule type="containsText" dxfId="0" priority="183" operator="between" text=" ">
      <formula>NOT(ISERROR(SEARCH(" ",P650)))</formula>
    </cfRule>
  </conditionalFormatting>
  <conditionalFormatting sqref="P653:P654">
    <cfRule type="cellIs" dxfId="2" priority="178" operator="equal">
      <formula>0</formula>
    </cfRule>
    <cfRule type="containsText" dxfId="0" priority="179" operator="between" text=" ">
      <formula>NOT(ISERROR(SEARCH(" ",P653)))</formula>
    </cfRule>
  </conditionalFormatting>
  <conditionalFormatting sqref="P655:P659">
    <cfRule type="cellIs" dxfId="2" priority="101" operator="equal">
      <formula>0</formula>
    </cfRule>
    <cfRule type="containsText" dxfId="0" priority="102" operator="between" text=" ">
      <formula>NOT(ISERROR(SEARCH(" ",P655)))</formula>
    </cfRule>
  </conditionalFormatting>
  <conditionalFormatting sqref="P660:P664">
    <cfRule type="cellIs" dxfId="2" priority="269" operator="equal">
      <formula>0</formula>
    </cfRule>
    <cfRule type="containsText" dxfId="0" priority="270" operator="between" text=" ">
      <formula>NOT(ISERROR(SEARCH(" ",P660)))</formula>
    </cfRule>
  </conditionalFormatting>
  <conditionalFormatting sqref="P666:P669">
    <cfRule type="cellIs" dxfId="2" priority="1" operator="equal">
      <formula>0</formula>
    </cfRule>
    <cfRule type="containsText" dxfId="0" priority="2" operator="between" text=" ">
      <formula>NOT(ISERROR(SEARCH(" ",P666)))</formula>
    </cfRule>
  </conditionalFormatting>
  <conditionalFormatting sqref="Q8:Q9">
    <cfRule type="containsText" dxfId="0" priority="132" operator="between" text=" ">
      <formula>NOT(ISERROR(SEARCH(" ",Q8)))</formula>
    </cfRule>
  </conditionalFormatting>
  <conditionalFormatting sqref="Q18:Q19">
    <cfRule type="containsText" dxfId="0" priority="1568" operator="between" text=" ">
      <formula>NOT(ISERROR(SEARCH(" ",Q18)))</formula>
    </cfRule>
  </conditionalFormatting>
  <conditionalFormatting sqref="Q28:Q29">
    <cfRule type="containsText" dxfId="0" priority="933" operator="between" text=" ">
      <formula>NOT(ISERROR(SEARCH(" ",Q28)))</formula>
    </cfRule>
  </conditionalFormatting>
  <conditionalFormatting sqref="Q30:Q31">
    <cfRule type="containsText" dxfId="0" priority="724" operator="between" text=" ">
      <formula>NOT(ISERROR(SEARCH(" ",Q30)))</formula>
    </cfRule>
  </conditionalFormatting>
  <conditionalFormatting sqref="Q40:Q41">
    <cfRule type="containsText" dxfId="0" priority="442" operator="between" text=" ">
      <formula>NOT(ISERROR(SEARCH(" ",Q40)))</formula>
    </cfRule>
  </conditionalFormatting>
  <conditionalFormatting sqref="Q92:Q101">
    <cfRule type="cellIs" dxfId="2" priority="1626" operator="equal">
      <formula>0</formula>
    </cfRule>
    <cfRule type="containsText" dxfId="0" priority="1627" operator="between" text=" ">
      <formula>NOT(ISERROR(SEARCH(" ",Q92)))</formula>
    </cfRule>
  </conditionalFormatting>
  <conditionalFormatting sqref="Q467:Q484">
    <cfRule type="cellIs" dxfId="2" priority="2146" operator="equal">
      <formula>0</formula>
    </cfRule>
  </conditionalFormatting>
  <conditionalFormatting sqref="Q596:Q598">
    <cfRule type="cellIs" dxfId="2" priority="1460" operator="equal">
      <formula>0</formula>
    </cfRule>
  </conditionalFormatting>
  <conditionalFormatting sqref="Q599:Q600">
    <cfRule type="cellIs" dxfId="2" priority="1344" operator="equal">
      <formula>0</formula>
    </cfRule>
  </conditionalFormatting>
  <conditionalFormatting sqref="Q602:Q604">
    <cfRule type="cellIs" dxfId="2" priority="919" operator="equal">
      <formula>0</formula>
    </cfRule>
  </conditionalFormatting>
  <conditionalFormatting sqref="Q605:Q606">
    <cfRule type="cellIs" dxfId="2" priority="888" operator="equal">
      <formula>0</formula>
    </cfRule>
  </conditionalFormatting>
  <conditionalFormatting sqref="Q608:Q610">
    <cfRule type="cellIs" dxfId="2" priority="1385" operator="equal">
      <formula>0</formula>
    </cfRule>
  </conditionalFormatting>
  <conditionalFormatting sqref="Q611:Q612">
    <cfRule type="cellIs" dxfId="2" priority="1328" operator="equal">
      <formula>0</formula>
    </cfRule>
  </conditionalFormatting>
  <conditionalFormatting sqref="Q614:Q616">
    <cfRule type="cellIs" dxfId="2" priority="1407" operator="equal">
      <formula>0</formula>
    </cfRule>
  </conditionalFormatting>
  <conditionalFormatting sqref="Q617:Q618">
    <cfRule type="cellIs" dxfId="2" priority="1313" operator="equal">
      <formula>0</formula>
    </cfRule>
  </conditionalFormatting>
  <conditionalFormatting sqref="Q620:Q622">
    <cfRule type="cellIs" dxfId="2" priority="1429" operator="equal">
      <formula>0</formula>
    </cfRule>
  </conditionalFormatting>
  <conditionalFormatting sqref="Q623:Q624">
    <cfRule type="cellIs" dxfId="2" priority="1298" operator="equal">
      <formula>0</formula>
    </cfRule>
  </conditionalFormatting>
  <conditionalFormatting sqref="Q626:Q628">
    <cfRule type="cellIs" dxfId="2" priority="871" operator="equal">
      <formula>0</formula>
    </cfRule>
  </conditionalFormatting>
  <conditionalFormatting sqref="Q629:Q630">
    <cfRule type="cellIs" dxfId="2" priority="848" operator="equal">
      <formula>0</formula>
    </cfRule>
  </conditionalFormatting>
  <conditionalFormatting sqref="Q632:Q634">
    <cfRule type="cellIs" dxfId="2" priority="1482" operator="equal">
      <formula>0</formula>
    </cfRule>
  </conditionalFormatting>
  <conditionalFormatting sqref="Q635:Q636">
    <cfRule type="cellIs" dxfId="2" priority="1360" operator="equal">
      <formula>0</formula>
    </cfRule>
  </conditionalFormatting>
  <conditionalFormatting sqref="Q638:Q639">
    <cfRule type="cellIs" dxfId="2" priority="1271" operator="equal">
      <formula>0</formula>
    </cfRule>
  </conditionalFormatting>
  <conditionalFormatting sqref="Q641:Q643">
    <cfRule type="cellIs" dxfId="2" priority="1252" operator="equal">
      <formula>0</formula>
    </cfRule>
  </conditionalFormatting>
  <conditionalFormatting sqref="Q644:Q645">
    <cfRule type="cellIs" dxfId="2" priority="1236" operator="equal">
      <formula>0</formula>
    </cfRule>
  </conditionalFormatting>
  <conditionalFormatting sqref="Q647:Q648">
    <cfRule type="cellIs" dxfId="2" priority="1211" operator="equal">
      <formula>0</formula>
    </cfRule>
  </conditionalFormatting>
  <conditionalFormatting sqref="Q650:Q652">
    <cfRule type="cellIs" dxfId="2" priority="611" operator="equal">
      <formula>0</formula>
    </cfRule>
  </conditionalFormatting>
  <conditionalFormatting sqref="Q653:Q654">
    <cfRule type="cellIs" dxfId="2" priority="590" operator="equal">
      <formula>0</formula>
    </cfRule>
  </conditionalFormatting>
  <conditionalFormatting sqref="Q655:Q659">
    <cfRule type="cellIs" dxfId="2" priority="109" operator="equal">
      <formula>0</formula>
    </cfRule>
  </conditionalFormatting>
  <conditionalFormatting sqref="R596:R598">
    <cfRule type="containsText" dxfId="0" priority="1463" operator="between" text=" ">
      <formula>NOT(ISERROR(SEARCH(" ",R596)))</formula>
    </cfRule>
  </conditionalFormatting>
  <conditionalFormatting sqref="R599:R600">
    <cfRule type="containsText" dxfId="0" priority="1347" operator="between" text=" ">
      <formula>NOT(ISERROR(SEARCH(" ",R599)))</formula>
    </cfRule>
  </conditionalFormatting>
  <conditionalFormatting sqref="R607:R612">
    <cfRule type="containsText" dxfId="0" priority="1379" operator="between" text=" ">
      <formula>NOT(ISERROR(SEARCH(" ",R607)))</formula>
    </cfRule>
  </conditionalFormatting>
  <conditionalFormatting sqref="R619:R623">
    <cfRule type="containsText" dxfId="0" priority="743" operator="between" text=" ">
      <formula>NOT(ISERROR(SEARCH(" ",R619)))</formula>
    </cfRule>
  </conditionalFormatting>
  <conditionalFormatting sqref="R624:R629">
    <cfRule type="containsText" dxfId="0" priority="742" operator="between" text=" ">
      <formula>NOT(ISERROR(SEARCH(" ",R624)))</formula>
    </cfRule>
  </conditionalFormatting>
  <conditionalFormatting sqref="R632:R634">
    <cfRule type="containsText" dxfId="0" priority="1485" operator="between" text=" ">
      <formula>NOT(ISERROR(SEARCH(" ",R632)))</formula>
    </cfRule>
  </conditionalFormatting>
  <conditionalFormatting sqref="R635:R636">
    <cfRule type="containsText" dxfId="0" priority="1363" operator="between" text=" ">
      <formula>NOT(ISERROR(SEARCH(" ",R635)))</formula>
    </cfRule>
  </conditionalFormatting>
  <conditionalFormatting sqref="R638:R639">
    <cfRule type="containsText" dxfId="0" priority="1274" operator="between" text=" ">
      <formula>NOT(ISERROR(SEARCH(" ",R638)))</formula>
    </cfRule>
  </conditionalFormatting>
  <conditionalFormatting sqref="R641:R643">
    <cfRule type="containsText" dxfId="0" priority="1255" operator="between" text=" ">
      <formula>NOT(ISERROR(SEARCH(" ",R641)))</formula>
    </cfRule>
  </conditionalFormatting>
  <conditionalFormatting sqref="R644:R645">
    <cfRule type="containsText" dxfId="0" priority="1239" operator="between" text=" ">
      <formula>NOT(ISERROR(SEARCH(" ",R644)))</formula>
    </cfRule>
  </conditionalFormatting>
  <conditionalFormatting sqref="R647:R648">
    <cfRule type="containsText" dxfId="0" priority="1214" operator="between" text=" ">
      <formula>NOT(ISERROR(SEARCH(" ",R647)))</formula>
    </cfRule>
  </conditionalFormatting>
  <conditionalFormatting sqref="R650:R652">
    <cfRule type="containsText" dxfId="0" priority="614" operator="between" text=" ">
      <formula>NOT(ISERROR(SEARCH(" ",R650)))</formula>
    </cfRule>
  </conditionalFormatting>
  <conditionalFormatting sqref="R653:R654">
    <cfRule type="containsText" dxfId="0" priority="593" operator="between" text=" ">
      <formula>NOT(ISERROR(SEARCH(" ",R653)))</formula>
    </cfRule>
  </conditionalFormatting>
  <conditionalFormatting sqref="R655:R659">
    <cfRule type="containsText" dxfId="0" priority="112" operator="between" text=" ">
      <formula>NOT(ISERROR(SEARCH(" ",R655)))</formula>
    </cfRule>
  </conditionalFormatting>
  <conditionalFormatting sqref="S90:S91">
    <cfRule type="containsText" dxfId="0" priority="420" operator="between" text=" ">
      <formula>NOT(ISERROR(SEARCH(" ",S90)))</formula>
    </cfRule>
  </conditionalFormatting>
  <conditionalFormatting sqref="T274:T278">
    <cfRule type="containsText" dxfId="0" priority="2638" operator="between" text=" ">
      <formula>NOT(ISERROR(SEARCH(" ",T274)))</formula>
    </cfRule>
  </conditionalFormatting>
  <conditionalFormatting sqref="T303:T310">
    <cfRule type="containsText" dxfId="0" priority="2645" operator="between" text=" ">
      <formula>NOT(ISERROR(SEARCH(" ",T303)))</formula>
    </cfRule>
  </conditionalFormatting>
  <conditionalFormatting sqref="T311:T326">
    <cfRule type="containsText" dxfId="0" priority="2642" operator="between" text=" ">
      <formula>NOT(ISERROR(SEARCH(" ",T311)))</formula>
    </cfRule>
  </conditionalFormatting>
  <conditionalFormatting sqref="U274:U278">
    <cfRule type="containsText" dxfId="0" priority="2639" operator="between" text=" ">
      <formula>NOT(ISERROR(SEARCH(" ",U274)))</formula>
    </cfRule>
  </conditionalFormatting>
  <conditionalFormatting sqref="U303:U310">
    <cfRule type="containsText" dxfId="0" priority="2644" operator="between" text=" ">
      <formula>NOT(ISERROR(SEARCH(" ",U303)))</formula>
    </cfRule>
  </conditionalFormatting>
  <conditionalFormatting sqref="U311:U326">
    <cfRule type="containsText" dxfId="0" priority="2643" operator="between" text=" ">
      <formula>NOT(ISERROR(SEARCH(" ",U311)))</formula>
    </cfRule>
  </conditionalFormatting>
  <conditionalFormatting sqref="V8:V9">
    <cfRule type="containsText" dxfId="0" priority="128" operator="between" text=" ">
      <formula>NOT(ISERROR(SEARCH(" ",V8)))</formula>
    </cfRule>
  </conditionalFormatting>
  <conditionalFormatting sqref="V266:V273">
    <cfRule type="containsText" dxfId="0" priority="1199" operator="between" text=" ">
      <formula>NOT(ISERROR(SEARCH(" ",V266)))</formula>
    </cfRule>
  </conditionalFormatting>
  <conditionalFormatting sqref="V274:V278">
    <cfRule type="containsText" dxfId="0" priority="1197" operator="between" text=" ">
      <formula>NOT(ISERROR(SEARCH(" ",V274)))</formula>
    </cfRule>
  </conditionalFormatting>
  <conditionalFormatting sqref="V279:V286">
    <cfRule type="containsText" dxfId="0" priority="1198" operator="between" text=" ">
      <formula>NOT(ISERROR(SEARCH(" ",V279)))</formula>
    </cfRule>
  </conditionalFormatting>
  <conditionalFormatting sqref="V303:V310">
    <cfRule type="containsText" dxfId="0" priority="1201" operator="between" text=" ">
      <formula>NOT(ISERROR(SEARCH(" ",V303)))</formula>
    </cfRule>
  </conditionalFormatting>
  <conditionalFormatting sqref="V311:V326">
    <cfRule type="containsText" dxfId="0" priority="1200" operator="between" text=" ">
      <formula>NOT(ISERROR(SEARCH(" ",V311)))</formula>
    </cfRule>
  </conditionalFormatting>
  <conditionalFormatting sqref="V530:V533">
    <cfRule type="containsText" dxfId="0" priority="1202" operator="between" text=" ">
      <formula>NOT(ISERROR(SEARCH(" ",V530)))</formula>
    </cfRule>
  </conditionalFormatting>
  <conditionalFormatting sqref="V539:V541">
    <cfRule type="containsText" dxfId="0" priority="1191" operator="between" text=" ">
      <formula>NOT(ISERROR(SEARCH(" ",V539)))</formula>
    </cfRule>
  </conditionalFormatting>
  <conditionalFormatting sqref="V660:V664">
    <cfRule type="containsText" dxfId="0" priority="958" operator="between" text=" ">
      <formula>NOT(ISERROR(SEARCH(" ",V660)))</formula>
    </cfRule>
  </conditionalFormatting>
  <conditionalFormatting sqref="V666:V669">
    <cfRule type="containsText" dxfId="0" priority="950" operator="between" text=" ">
      <formula>NOT(ISERROR(SEARCH(" ",V666)))</formula>
    </cfRule>
  </conditionalFormatting>
  <conditionalFormatting sqref="W8:W9">
    <cfRule type="containsText" dxfId="0" priority="134" operator="between" text=" ">
      <formula>NOT(ISERROR(SEARCH(" ",W8)))</formula>
    </cfRule>
  </conditionalFormatting>
  <conditionalFormatting sqref="W18:W19">
    <cfRule type="containsText" dxfId="0" priority="1574" operator="between" text=" ">
      <formula>NOT(ISERROR(SEARCH(" ",W18)))</formula>
    </cfRule>
  </conditionalFormatting>
  <conditionalFormatting sqref="W23:W27">
    <cfRule type="containsText" dxfId="0" priority="1519" operator="between" text=" ">
      <formula>NOT(ISERROR(SEARCH(" ",W23)))</formula>
    </cfRule>
  </conditionalFormatting>
  <conditionalFormatting sqref="W28:W29">
    <cfRule type="containsText" dxfId="0" priority="939" operator="between" text=" ">
      <formula>NOT(ISERROR(SEARCH(" ",W28)))</formula>
    </cfRule>
  </conditionalFormatting>
  <conditionalFormatting sqref="W30:W31">
    <cfRule type="containsText" dxfId="0" priority="730" operator="between" text=" ">
      <formula>NOT(ISERROR(SEARCH(" ",W30)))</formula>
    </cfRule>
  </conditionalFormatting>
  <conditionalFormatting sqref="W32:W33">
    <cfRule type="containsText" dxfId="0" priority="716" operator="between" text=" ">
      <formula>NOT(ISERROR(SEARCH(" ",W32)))</formula>
    </cfRule>
  </conditionalFormatting>
  <conditionalFormatting sqref="W34:W35">
    <cfRule type="containsText" dxfId="0" priority="700" operator="between" text=" ">
      <formula>NOT(ISERROR(SEARCH(" ",W34)))</formula>
    </cfRule>
  </conditionalFormatting>
  <conditionalFormatting sqref="W36:W37">
    <cfRule type="containsText" dxfId="0" priority="579" operator="between" text=" ">
      <formula>NOT(ISERROR(SEARCH(" ",W36)))</formula>
    </cfRule>
  </conditionalFormatting>
  <conditionalFormatting sqref="W38:W39">
    <cfRule type="containsText" dxfId="0" priority="683" operator="between" text=" ">
      <formula>NOT(ISERROR(SEARCH(" ",W38)))</formula>
    </cfRule>
  </conditionalFormatting>
  <conditionalFormatting sqref="W40:W41">
    <cfRule type="containsText" dxfId="0" priority="448" operator="between" text=" ">
      <formula>NOT(ISERROR(SEARCH(" ",W40)))</formula>
    </cfRule>
  </conditionalFormatting>
  <conditionalFormatting sqref="W42:W43">
    <cfRule type="containsText" dxfId="0" priority="434" operator="between" text=" ">
      <formula>NOT(ISERROR(SEARCH(" ",W42)))</formula>
    </cfRule>
  </conditionalFormatting>
  <conditionalFormatting sqref="W44:W45">
    <cfRule type="containsText" dxfId="0" priority="389" operator="between" text=" ">
      <formula>NOT(ISERROR(SEARCH(" ",W44)))</formula>
    </cfRule>
  </conditionalFormatting>
  <conditionalFormatting sqref="W46:W47">
    <cfRule type="containsText" dxfId="0" priority="369" operator="between" text=" ">
      <formula>NOT(ISERROR(SEARCH(" ",W46)))</formula>
    </cfRule>
  </conditionalFormatting>
  <conditionalFormatting sqref="W48:W49">
    <cfRule type="containsText" dxfId="0" priority="351" operator="between" text=" ">
      <formula>NOT(ISERROR(SEARCH(" ",W48)))</formula>
    </cfRule>
  </conditionalFormatting>
  <conditionalFormatting sqref="W50:W51">
    <cfRule type="containsText" dxfId="0" priority="333" operator="between" text=" ">
      <formula>NOT(ISERROR(SEARCH(" ",W50)))</formula>
    </cfRule>
  </conditionalFormatting>
  <conditionalFormatting sqref="W52:W53">
    <cfRule type="containsText" dxfId="0" priority="315" operator="between" text=" ">
      <formula>NOT(ISERROR(SEARCH(" ",W52)))</formula>
    </cfRule>
  </conditionalFormatting>
  <conditionalFormatting sqref="W54:W55">
    <cfRule type="containsText" dxfId="0" priority="297" operator="between" text=" ">
      <formula>NOT(ISERROR(SEARCH(" ",W54)))</formula>
    </cfRule>
  </conditionalFormatting>
  <conditionalFormatting sqref="W56:W57">
    <cfRule type="containsText" dxfId="0" priority="2649" operator="between" text=" ">
      <formula>NOT(ISERROR(SEARCH(" ",W56)))</formula>
    </cfRule>
  </conditionalFormatting>
  <conditionalFormatting sqref="W649:W654">
    <cfRule type="containsText" dxfId="0" priority="620" operator="between" text=" ">
      <formula>NOT(ISERROR(SEARCH(" ",W649)))</formula>
    </cfRule>
  </conditionalFormatting>
  <conditionalFormatting sqref="W655:W659">
    <cfRule type="containsText" dxfId="0" priority="122" operator="between" text=" ">
      <formula>NOT(ISERROR(SEARCH(" ",W655)))</formula>
    </cfRule>
  </conditionalFormatting>
  <conditionalFormatting sqref="W661:W664">
    <cfRule type="containsText" dxfId="0" priority="1601" operator="between" text=" ">
      <formula>NOT(ISERROR(SEARCH(" ",W661)))</formula>
    </cfRule>
  </conditionalFormatting>
  <conditionalFormatting sqref="W666:W669">
    <cfRule type="containsText" dxfId="0" priority="1542" operator="between" text=" ">
      <formula>NOT(ISERROR(SEARCH(" ",W666)))</formula>
    </cfRule>
  </conditionalFormatting>
  <conditionalFormatting sqref="X602:X604">
    <cfRule type="containsText" dxfId="0" priority="926" operator="between" text=" ">
      <formula>NOT(ISERROR(SEARCH(" ",X602)))</formula>
    </cfRule>
  </conditionalFormatting>
  <conditionalFormatting sqref="X605:X606">
    <cfRule type="containsText" dxfId="0" priority="895" operator="between" text=" ">
      <formula>NOT(ISERROR(SEARCH(" ",X605)))</formula>
    </cfRule>
  </conditionalFormatting>
  <conditionalFormatting sqref="X626:X628">
    <cfRule type="containsText" dxfId="0" priority="878" operator="between" text=" ">
      <formula>NOT(ISERROR(SEARCH(" ",X626)))</formula>
    </cfRule>
  </conditionalFormatting>
  <conditionalFormatting sqref="X629:X630">
    <cfRule type="containsText" dxfId="0" priority="856" operator="between" text=" ">
      <formula>NOT(ISERROR(SEARCH(" ",X629)))</formula>
    </cfRule>
  </conditionalFormatting>
  <conditionalFormatting sqref="X650:X652">
    <cfRule type="containsText" dxfId="0" priority="619" operator="between" text=" ">
      <formula>NOT(ISERROR(SEARCH(" ",X650)))</formula>
    </cfRule>
  </conditionalFormatting>
  <conditionalFormatting sqref="X653:X654">
    <cfRule type="containsText" dxfId="0" priority="598" operator="between" text=" ">
      <formula>NOT(ISERROR(SEARCH(" ",X653)))</formula>
    </cfRule>
  </conditionalFormatting>
  <conditionalFormatting sqref="X655:X659">
    <cfRule type="containsText" dxfId="0" priority="117" operator="between" text=" ">
      <formula>NOT(ISERROR(SEARCH(" ",X655)))</formula>
    </cfRule>
  </conditionalFormatting>
  <conditionalFormatting sqref="Y30:Y31">
    <cfRule type="containsText" dxfId="0" priority="736" operator="between" text=" ">
      <formula>NOT(ISERROR(SEARCH(" ",Y30)))</formula>
    </cfRule>
  </conditionalFormatting>
  <conditionalFormatting sqref="Y32:Y33">
    <cfRule type="containsText" dxfId="0" priority="717" operator="between" text=" ">
      <formula>NOT(ISERROR(SEARCH(" ",Y32)))</formula>
    </cfRule>
  </conditionalFormatting>
  <conditionalFormatting sqref="Y34:Y35">
    <cfRule type="containsText" dxfId="0" priority="701" operator="between" text=" ">
      <formula>NOT(ISERROR(SEARCH(" ",Y34)))</formula>
    </cfRule>
  </conditionalFormatting>
  <conditionalFormatting sqref="Y36:Y37">
    <cfRule type="containsText" dxfId="0" priority="580" operator="between" text=" ">
      <formula>NOT(ISERROR(SEARCH(" ",Y36)))</formula>
    </cfRule>
  </conditionalFormatting>
  <conditionalFormatting sqref="Y38:Y39">
    <cfRule type="containsText" dxfId="0" priority="684" operator="between" text=" ">
      <formula>NOT(ISERROR(SEARCH(" ",Y38)))</formula>
    </cfRule>
  </conditionalFormatting>
  <conditionalFormatting sqref="Y40:Y41">
    <cfRule type="containsText" dxfId="0" priority="454" operator="between" text=" ">
      <formula>NOT(ISERROR(SEARCH(" ",Y40)))</formula>
    </cfRule>
  </conditionalFormatting>
  <conditionalFormatting sqref="Y42:Y43">
    <cfRule type="containsText" dxfId="0" priority="435" operator="between" text=" ">
      <formula>NOT(ISERROR(SEARCH(" ",Y42)))</formula>
    </cfRule>
  </conditionalFormatting>
  <conditionalFormatting sqref="Y44:Y45">
    <cfRule type="containsText" dxfId="0" priority="390" operator="between" text=" ">
      <formula>NOT(ISERROR(SEARCH(" ",Y44)))</formula>
    </cfRule>
  </conditionalFormatting>
  <conditionalFormatting sqref="Y46:Y47">
    <cfRule type="containsText" dxfId="0" priority="370" operator="between" text=" ">
      <formula>NOT(ISERROR(SEARCH(" ",Y46)))</formula>
    </cfRule>
  </conditionalFormatting>
  <conditionalFormatting sqref="Y48:Y49">
    <cfRule type="containsText" dxfId="0" priority="352" operator="between" text=" ">
      <formula>NOT(ISERROR(SEARCH(" ",Y48)))</formula>
    </cfRule>
  </conditionalFormatting>
  <conditionalFormatting sqref="Y50:Y51">
    <cfRule type="containsText" dxfId="0" priority="334" operator="between" text=" ">
      <formula>NOT(ISERROR(SEARCH(" ",Y50)))</formula>
    </cfRule>
  </conditionalFormatting>
  <conditionalFormatting sqref="Y52:Y53">
    <cfRule type="containsText" dxfId="0" priority="316" operator="between" text=" ">
      <formula>NOT(ISERROR(SEARCH(" ",Y52)))</formula>
    </cfRule>
  </conditionalFormatting>
  <conditionalFormatting sqref="Y54:Y55">
    <cfRule type="containsText" dxfId="0" priority="298" operator="between" text=" ">
      <formula>NOT(ISERROR(SEARCH(" ",Y54)))</formula>
    </cfRule>
  </conditionalFormatting>
  <conditionalFormatting sqref="Y70:Y73">
    <cfRule type="containsText" dxfId="0" priority="564" operator="between" text=" ">
      <formula>NOT(ISERROR(SEARCH(" ",Y70)))</formula>
    </cfRule>
  </conditionalFormatting>
  <conditionalFormatting sqref="Y90:Y91">
    <cfRule type="containsText" dxfId="0" priority="421" operator="between" text=" ">
      <formula>NOT(ISERROR(SEARCH(" ",Y90)))</formula>
    </cfRule>
  </conditionalFormatting>
  <conditionalFormatting sqref="Y136:Y145">
    <cfRule type="containsText" dxfId="0" priority="2661" operator="between" text=" ">
      <formula>NOT(ISERROR(SEARCH(" ",Y136)))</formula>
    </cfRule>
  </conditionalFormatting>
  <conditionalFormatting sqref="Y163:Y164">
    <cfRule type="containsText" dxfId="0" priority="2664" operator="between" text=" ">
      <formula>NOT(ISERROR(SEARCH(" ",Y163)))</formula>
    </cfRule>
  </conditionalFormatting>
  <conditionalFormatting sqref="Y166:Y175">
    <cfRule type="containsText" dxfId="0" priority="2658" operator="between" text=" ">
      <formula>NOT(ISERROR(SEARCH(" ",Y166)))</formula>
    </cfRule>
  </conditionalFormatting>
  <conditionalFormatting sqref="Y605:Y607">
    <cfRule type="containsText" dxfId="0" priority="909" operator="between" text=" ">
      <formula>NOT(ISERROR(SEARCH(" ",Y605)))</formula>
    </cfRule>
  </conditionalFormatting>
  <conditionalFormatting sqref="Y614:Y615">
    <cfRule type="containsText" dxfId="0" priority="1339" operator="between" text=" ">
      <formula>NOT(ISERROR(SEARCH(" ",Y614)))</formula>
    </cfRule>
  </conditionalFormatting>
  <conditionalFormatting sqref="Y629:Y631">
    <cfRule type="containsText" dxfId="0" priority="885" operator="between" text=" ">
      <formula>NOT(ISERROR(SEARCH(" ",Y629)))</formula>
    </cfRule>
  </conditionalFormatting>
  <conditionalFormatting sqref="AA94:AA102">
    <cfRule type="containsText" dxfId="0" priority="85" operator="between" text=" ">
      <formula>NOT(ISERROR(SEARCH(" ",AA94)))</formula>
    </cfRule>
  </conditionalFormatting>
  <conditionalFormatting sqref="AA170:AA171">
    <cfRule type="containsText" dxfId="0" priority="90" operator="between" text=" ">
      <formula>NOT(ISERROR(SEARCH(" ",AA170)))</formula>
    </cfRule>
  </conditionalFormatting>
  <conditionalFormatting sqref="AA172:AA173">
    <cfRule type="containsText" dxfId="0" priority="89" operator="between" text=" ">
      <formula>NOT(ISERROR(SEARCH(" ",AA172)))</formula>
    </cfRule>
  </conditionalFormatting>
  <conditionalFormatting sqref="AA672:AA673">
    <cfRule type="containsText" dxfId="0" priority="53" operator="between" text=" ">
      <formula>NOT(ISERROR(SEARCH(" ",AA672)))</formula>
    </cfRule>
  </conditionalFormatting>
  <conditionalFormatting sqref="AA675:AA677">
    <cfRule type="containsText" dxfId="0" priority="52" operator="between" text=" ">
      <formula>NOT(ISERROR(SEARCH(" ",AA675)))</formula>
    </cfRule>
  </conditionalFormatting>
  <conditionalFormatting sqref="AA678:AA679">
    <cfRule type="containsText" dxfId="0" priority="50" operator="between" text=" ">
      <formula>NOT(ISERROR(SEARCH(" ",AA678)))</formula>
    </cfRule>
  </conditionalFormatting>
  <conditionalFormatting sqref="AA681:AA682">
    <cfRule type="containsText" dxfId="0" priority="48" operator="between" text=" ">
      <formula>NOT(ISERROR(SEARCH(" ",AA681)))</formula>
    </cfRule>
  </conditionalFormatting>
  <conditionalFormatting sqref="AA769:AA771">
    <cfRule type="containsText" dxfId="0" priority="77" operator="between" text=" ">
      <formula>NOT(ISERROR(SEARCH(" ",AA769)))</formula>
    </cfRule>
  </conditionalFormatting>
  <conditionalFormatting sqref="AC152:AC161">
    <cfRule type="containsText" dxfId="0" priority="87" operator="between" text=" ">
      <formula>NOT(ISERROR(SEARCH(" ",AC152)))</formula>
    </cfRule>
  </conditionalFormatting>
  <conditionalFormatting sqref="AD152:AD161">
    <cfRule type="containsText" dxfId="0" priority="86" operator="between" text=" ">
      <formula>NOT(ISERROR(SEARCH(" ",AD152)))</formula>
    </cfRule>
  </conditionalFormatting>
  <conditionalFormatting sqref="AG152:AG161">
    <cfRule type="containsText" dxfId="0" priority="2660" operator="between" text=" ">
      <formula>NOT(ISERROR(SEARCH(" ",AG152)))</formula>
    </cfRule>
  </conditionalFormatting>
  <conditionalFormatting sqref="AH152:AH161">
    <cfRule type="containsText" dxfId="0" priority="2659" operator="between" text=" ">
      <formula>NOT(ISERROR(SEARCH(" ",AH152)))</formula>
    </cfRule>
  </conditionalFormatting>
  <conditionalFormatting sqref="AJ109:AJ203">
    <cfRule type="cellIs" dxfId="2" priority="2631" operator="equal">
      <formula>" "</formula>
    </cfRule>
    <cfRule type="containsText" dxfId="0" priority="2632" operator="between" text=" ">
      <formula>NOT(ISERROR(SEARCH(" ",AJ109)))</formula>
    </cfRule>
    <cfRule type="containsText" dxfId="1" priority="2633" operator="between" text=" ">
      <formula>NOT(ISERROR(SEARCH(" ",AJ109)))</formula>
    </cfRule>
  </conditionalFormatting>
  <conditionalFormatting sqref="AT109:AT654">
    <cfRule type="cellIs" dxfId="2" priority="283" operator="equal">
      <formula>1</formula>
    </cfRule>
  </conditionalFormatting>
  <conditionalFormatting sqref="AT655:AT659">
    <cfRule type="cellIs" dxfId="2" priority="103" operator="equal">
      <formula>1</formula>
    </cfRule>
  </conditionalFormatting>
  <conditionalFormatting sqref="AT660:AT671">
    <cfRule type="cellIs" dxfId="2" priority="284" operator="equal">
      <formula>1</formula>
    </cfRule>
  </conditionalFormatting>
  <conditionalFormatting sqref="A607:A654 A1:A7 A10:A29 A92:A600 A660:A1048576 A56:A65">
    <cfRule type="duplicateValues" dxfId="8" priority="2681"/>
  </conditionalFormatting>
  <conditionalFormatting sqref="C631:C634 C1:C7 C10:C27 C92:C594 C56:C65 C660:C1048576">
    <cfRule type="colorScale" priority="2678">
      <colorScale>
        <cfvo type="min"/>
        <cfvo type="max"/>
        <color rgb="FFF8696B"/>
        <color rgb="FFFCFCFF"/>
      </colorScale>
    </cfRule>
  </conditionalFormatting>
  <conditionalFormatting sqref="Q1:Q4 J530:N533 Q530:Q533">
    <cfRule type="cellIs" dxfId="2" priority="2648" operator="equal">
      <formula>0</formula>
    </cfRule>
  </conditionalFormatting>
  <conditionalFormatting sqref="O5 Q5 Y351:Y366 Q530:Q533 AM369:AS384 AF367:AH382 Z365:Z380 S530:U533 X347:X357 B530:H533 W530:W533 J530:N533 AE365:AE380">
    <cfRule type="containsText" dxfId="0" priority="2673" operator="between" text=" ">
      <formula>NOT(ISERROR(SEARCH(" ",B5)))</formula>
    </cfRule>
  </conditionalFormatting>
  <conditionalFormatting sqref="E5:M5 J103:O326 Q103:R326 AM204:AS363 X230:X341 S266:S286 Q521:Q529 Y177:Y345 Z177:Z359 AG179:AH361 B102:H350 S112:T211 U102:V265 Z169:Z175 Y176:Z176 AE176:AE359">
    <cfRule type="containsText" dxfId="0" priority="2676" operator="between" text=" ">
      <formula>NOT(ISERROR(SEARCH(" ",B5)))</formula>
    </cfRule>
  </conditionalFormatting>
  <conditionalFormatting sqref="N5 R5:T5 B5:B7 B10:B29 B56:B65 Q102 Q56:U56 AW121:AX144 AF105:AH107 Q327:U350 AF616:AS618 AI365:AS368 AI591:AS593 AI598:AS604 AF611:AS612 AF363:AH366 AF589:AH591 AF596:AH599 B92:B101 Z117:Z118 S103:S111 X572:X588 X590:X594 X343:X346 Y103:Y104 Z103:Z105 AF119:AH120 J327:O350 U287:U302 J102:O102 X56:X65 R92:U95 AG108:AH109 E56:H57 Z616:Z617 AW109:AX118 AY109:XFD144 AU119:AX120 J56:O69 Z594:Z599 Y573:Y575 Y347:Y350 Y580:Y597 Y599:Y602 Z361:Z364 Z610:Z611 Z587:Z589 Q670:U1048576 AF721:AH768 X665:X712 X718:X1048576 W670:W1048576 AF685:AH715 Z772:Z1048576 Z683:Z713 B670:O1048576 Y758:Y1048576 Y705:Y752 Y669:Y699 Z719:Z766 AE719:AE766 AE683:AE713 AE772:AE1048576 AE587:AE589 AE610:AE611 AE361:AE364 AE594:AE599 AE616:AE617 AE103:AE105 AE117:AE118 AF604:AH604 AG613:AS613 AG619:AS619 AG602:AH603 AG615:AS615 Z601:AH601 AH600">
    <cfRule type="containsText" dxfId="0" priority="2675" operator="between" text=" ">
      <formula>NOT(ISERROR(SEARCH(" ",B5)))</formula>
    </cfRule>
  </conditionalFormatting>
  <conditionalFormatting sqref="U5 Q57:U65 C96:C101 C92:D95 W58:W65 C58:D65 G65:H65">
    <cfRule type="containsText" dxfId="0" priority="2674" operator="between" text=" ">
      <formula>NOT(ISERROR(SEARCH(" ",C5)))</formula>
    </cfRule>
  </conditionalFormatting>
  <conditionalFormatting sqref="C5:D5 W5:Z5 AR10:AT104 AF94:AQ104 X6:Z6 Z7 Z10:Z93 AR672:AT1048576 AI723:AQ770 AI685:AQ717 AF771:AQ1048576 AM718:AQ722 AF672:AQ684 AE10:AQ93 AE5:AT7">
    <cfRule type="containsText" dxfId="0" priority="2647" operator="between" text=" ">
      <formula>NOT(ISERROR(SEARCH(" ",C5)))</formula>
    </cfRule>
  </conditionalFormatting>
  <conditionalFormatting sqref="C631:C634 C5:C7 C10:C27 C56:C65 C92:C594 C660:C669">
    <cfRule type="colorScale" priority="268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P5 Q491:Q497 AI393:AS589 Z389:Z585 X366:X562 Y375:Y571 AF391:AH587 AU169:XFD604 I92:I600 AE389:AE585">
    <cfRule type="containsText" dxfId="0" priority="280" operator="between" text=" ">
      <formula>NOT(ISERROR(SEARCH(" ",I5)))</formula>
    </cfRule>
  </conditionalFormatting>
  <conditionalFormatting sqref="V5 V57:V65">
    <cfRule type="containsText" dxfId="0" priority="1203" operator="between" text=" ">
      <formula>NOT(ISERROR(SEARCH(" ",V5)))</formula>
    </cfRule>
  </conditionalFormatting>
  <conditionalFormatting sqref="AU5:XFD5 AW145:XFD168 AS105:AS107 AU56:XFD65 AU94:XFD107 Z94:Z101 AU611:XFD613 W92:W95 AW108:XFD108 AU615:XFD619 X92:X101 Y102:Z102 AU685:XFD768 AU774:XFD1048576 AE94:AE102">
    <cfRule type="containsText" dxfId="0" priority="2650" operator="between" text=" ">
      <formula>NOT(ISERROR(SEARCH(" ",W5)))</formula>
    </cfRule>
  </conditionalFormatting>
  <conditionalFormatting sqref="AB94:AD104 AB771:AD1048576 AB672:AD684 AA10:AD93 AA5:AD7">
    <cfRule type="containsText" dxfId="0" priority="84" operator="between" text=" ">
      <formula>NOT(ISERROR(SEARCH(" ",AA5)))</formula>
    </cfRule>
  </conditionalFormatting>
  <conditionalFormatting sqref="C6:D7 D10:D15">
    <cfRule type="containsText" dxfId="0" priority="1587" operator="between" text=" ">
      <formula>NOT(ISERROR(SEARCH(" ",C6)))</formula>
    </cfRule>
  </conditionalFormatting>
  <conditionalFormatting sqref="E6:I7 I56:I65 I38:I39 I10:I35 E10:H15 R6:U7 R10:U15">
    <cfRule type="containsText" dxfId="0" priority="1590" operator="between" text=" ">
      <formula>NOT(ISERROR(SEARCH(" ",E6)))</formula>
    </cfRule>
  </conditionalFormatting>
  <conditionalFormatting sqref="J6:O7 J10:O17">
    <cfRule type="cellIs" dxfId="2" priority="1579" operator="equal">
      <formula>0</formula>
    </cfRule>
    <cfRule type="containsText" dxfId="0" priority="1580" operator="between" text=" ">
      <formula>NOT(ISERROR(SEARCH(" ",J6)))</formula>
    </cfRule>
  </conditionalFormatting>
  <conditionalFormatting sqref="P6:P7 P10:P17">
    <cfRule type="cellIs" dxfId="2" priority="266" operator="equal">
      <formula>0</formula>
    </cfRule>
    <cfRule type="containsText" dxfId="0" priority="267" operator="between" text=" ">
      <formula>NOT(ISERROR(SEARCH(" ",P6)))</formula>
    </cfRule>
  </conditionalFormatting>
  <conditionalFormatting sqref="Q6:Q7 Q10:Q17">
    <cfRule type="containsText" dxfId="0" priority="1581" operator="between" text=" ">
      <formula>NOT(ISERROR(SEARCH(" ",Q6)))</formula>
    </cfRule>
  </conditionalFormatting>
  <conditionalFormatting sqref="V6:V7 V10:V15">
    <cfRule type="containsText" dxfId="0" priority="957" operator="between" text=" ">
      <formula>NOT(ISERROR(SEARCH(" ",V6)))</formula>
    </cfRule>
  </conditionalFormatting>
  <conditionalFormatting sqref="W6:W7 W10:W17">
    <cfRule type="containsText" dxfId="0" priority="1588" operator="between" text=" ">
      <formula>NOT(ISERROR(SEARCH(" ",W6)))</formula>
    </cfRule>
  </conditionalFormatting>
  <conditionalFormatting sqref="X7:Y7 X10:X17 AU6:XFD7 AU10:XFD17 Y74:Y79 Y92:Y101 Y10:Y29 Y56:Y69">
    <cfRule type="containsText" dxfId="0" priority="1589" operator="between" text=" ">
      <formula>NOT(ISERROR(SEARCH(" ",X6)))</formula>
    </cfRule>
  </conditionalFormatting>
  <conditionalFormatting sqref="R8:U9 E8:I9">
    <cfRule type="containsText" dxfId="0" priority="136" operator="between" text=" ">
      <formula>NOT(ISERROR(SEARCH(" ",E8)))</formula>
    </cfRule>
  </conditionalFormatting>
  <conditionalFormatting sqref="J8:O9">
    <cfRule type="cellIs" dxfId="2" priority="130" operator="equal">
      <formula>0</formula>
    </cfRule>
    <cfRule type="containsText" dxfId="0" priority="131" operator="between" text=" ">
      <formula>NOT(ISERROR(SEARCH(" ",J8)))</formula>
    </cfRule>
  </conditionalFormatting>
  <conditionalFormatting sqref="X8:Y9 AU8:XFD9">
    <cfRule type="containsText" dxfId="0" priority="135" operator="between" text=" ">
      <formula>NOT(ISERROR(SEARCH(" ",X8)))</formula>
    </cfRule>
  </conditionalFormatting>
  <conditionalFormatting sqref="Z8:Z9 AE8:AT9">
    <cfRule type="containsText" dxfId="0" priority="137" operator="between" text=" ">
      <formula>NOT(ISERROR(SEARCH(" ",Z8)))</formula>
    </cfRule>
  </conditionalFormatting>
  <conditionalFormatting sqref="AA8:AD9">
    <cfRule type="containsText" dxfId="0" priority="40" operator="between" text=" ">
      <formula>NOT(ISERROR(SEARCH(" ",AA8)))</formula>
    </cfRule>
  </conditionalFormatting>
  <conditionalFormatting sqref="E16:F17">
    <cfRule type="containsText" dxfId="0" priority="1582" operator="between" text=" ">
      <formula>NOT(ISERROR(SEARCH(" ",E16)))</formula>
    </cfRule>
  </conditionalFormatting>
  <conditionalFormatting sqref="G16:H16 R16:U16">
    <cfRule type="containsText" dxfId="0" priority="1586" operator="between" text=" ">
      <formula>NOT(ISERROR(SEARCH(" ",G16)))</formula>
    </cfRule>
  </conditionalFormatting>
  <conditionalFormatting sqref="G17:H17 R17:U17">
    <cfRule type="containsText" dxfId="0" priority="1584" operator="between" text=" ">
      <formula>NOT(ISERROR(SEARCH(" ",G17)))</formula>
    </cfRule>
  </conditionalFormatting>
  <conditionalFormatting sqref="E18:F19">
    <cfRule type="containsText" dxfId="0" priority="1569" operator="between" text=" ">
      <formula>NOT(ISERROR(SEARCH(" ",E18)))</formula>
    </cfRule>
  </conditionalFormatting>
  <conditionalFormatting sqref="G18:H18 R18:U18">
    <cfRule type="containsText" dxfId="0" priority="1573" operator="between" text=" ">
      <formula>NOT(ISERROR(SEARCH(" ",G18)))</formula>
    </cfRule>
  </conditionalFormatting>
  <conditionalFormatting sqref="J18:O19">
    <cfRule type="cellIs" dxfId="2" priority="1566" operator="equal">
      <formula>0</formula>
    </cfRule>
    <cfRule type="containsText" dxfId="0" priority="1567" operator="between" text=" ">
      <formula>NOT(ISERROR(SEARCH(" ",J18)))</formula>
    </cfRule>
  </conditionalFormatting>
  <conditionalFormatting sqref="X18:X19 AU18:XFD19">
    <cfRule type="containsText" dxfId="0" priority="1575" operator="between" text=" ">
      <formula>NOT(ISERROR(SEARCH(" ",X18)))</formula>
    </cfRule>
  </conditionalFormatting>
  <conditionalFormatting sqref="G19:H19 R19:U19">
    <cfRule type="containsText" dxfId="0" priority="1571" operator="between" text=" ">
      <formula>NOT(ISERROR(SEARCH(" ",G19)))</formula>
    </cfRule>
  </conditionalFormatting>
  <conditionalFormatting sqref="G20:H20 R20:U20">
    <cfRule type="containsText" dxfId="0" priority="1562" operator="between" text=" ">
      <formula>NOT(ISERROR(SEARCH(" ",G20)))</formula>
    </cfRule>
  </conditionalFormatting>
  <conditionalFormatting sqref="X20 AU20:XFD20">
    <cfRule type="containsText" dxfId="0" priority="1564" operator="between" text=" ">
      <formula>NOT(ISERROR(SEARCH(" ",X20)))</formula>
    </cfRule>
  </conditionalFormatting>
  <conditionalFormatting sqref="G21:H21 R21:U21">
    <cfRule type="containsText" dxfId="0" priority="1534" operator="between" text=" ">
      <formula>NOT(ISERROR(SEARCH(" ",G21)))</formula>
    </cfRule>
  </conditionalFormatting>
  <conditionalFormatting sqref="J21:O21 O351:P588">
    <cfRule type="cellIs" dxfId="2" priority="1529" operator="equal">
      <formula>0</formula>
    </cfRule>
    <cfRule type="containsText" dxfId="0" priority="1530" operator="between" text=" ">
      <formula>NOT(ISERROR(SEARCH(" ",J21)))</formula>
    </cfRule>
  </conditionalFormatting>
  <conditionalFormatting sqref="X21 AU21:XFD21">
    <cfRule type="containsText" dxfId="0" priority="1536" operator="between" text=" ">
      <formula>NOT(ISERROR(SEARCH(" ",X21)))</formula>
    </cfRule>
  </conditionalFormatting>
  <conditionalFormatting sqref="G22:H22 R22:U22">
    <cfRule type="containsText" dxfId="0" priority="1526" operator="between" text=" ">
      <formula>NOT(ISERROR(SEARCH(" ",G22)))</formula>
    </cfRule>
  </conditionalFormatting>
  <conditionalFormatting sqref="X22 AU22:XFD22">
    <cfRule type="containsText" dxfId="0" priority="1528" operator="between" text=" ">
      <formula>NOT(ISERROR(SEARCH(" ",X22)))</formula>
    </cfRule>
  </conditionalFormatting>
  <conditionalFormatting sqref="C23:D25">
    <cfRule type="containsText" dxfId="0" priority="1517" operator="between" text=" ">
      <formula>NOT(ISERROR(SEARCH(" ",C23)))</formula>
    </cfRule>
  </conditionalFormatting>
  <conditionalFormatting sqref="G23:H25 R23:U23">
    <cfRule type="containsText" dxfId="0" priority="1518" operator="between" text=" ">
      <formula>NOT(ISERROR(SEARCH(" ",G23)))</formula>
    </cfRule>
  </conditionalFormatting>
  <conditionalFormatting sqref="J23:O25">
    <cfRule type="cellIs" dxfId="2" priority="1513" operator="equal">
      <formula>0</formula>
    </cfRule>
    <cfRule type="containsText" dxfId="0" priority="1514" operator="between" text=" ">
      <formula>NOT(ISERROR(SEARCH(" ",J23)))</formula>
    </cfRule>
  </conditionalFormatting>
  <conditionalFormatting sqref="X23:X25 AU23:XFD25">
    <cfRule type="containsText" dxfId="0" priority="1520" operator="between" text=" ">
      <formula>NOT(ISERROR(SEARCH(" ",X23)))</formula>
    </cfRule>
  </conditionalFormatting>
  <conditionalFormatting sqref="E24:F25">
    <cfRule type="containsText" dxfId="0" priority="1512" operator="between" text=" ">
      <formula>NOT(ISERROR(SEARCH(" ",E24)))</formula>
    </cfRule>
  </conditionalFormatting>
  <conditionalFormatting sqref="C26:D27">
    <cfRule type="containsText" dxfId="0" priority="1495" operator="between" text=" ">
      <formula>NOT(ISERROR(SEARCH(" ",C26)))</formula>
    </cfRule>
  </conditionalFormatting>
  <conditionalFormatting sqref="E26:F27">
    <cfRule type="containsText" dxfId="0" priority="1492" operator="between" text=" ">
      <formula>NOT(ISERROR(SEARCH(" ",E26)))</formula>
    </cfRule>
  </conditionalFormatting>
  <conditionalFormatting sqref="G26:H27">
    <cfRule type="containsText" dxfId="0" priority="1496" operator="between" text=" ">
      <formula>NOT(ISERROR(SEARCH(" ",G26)))</formula>
    </cfRule>
  </conditionalFormatting>
  <conditionalFormatting sqref="J26:O29">
    <cfRule type="cellIs" dxfId="2" priority="1493" operator="equal">
      <formula>0</formula>
    </cfRule>
    <cfRule type="containsText" dxfId="0" priority="1494" operator="between" text=" ">
      <formula>NOT(ISERROR(SEARCH(" ",J26)))</formula>
    </cfRule>
  </conditionalFormatting>
  <conditionalFormatting sqref="X26:X27 AU26:XFD27">
    <cfRule type="containsText" dxfId="0" priority="1497" operator="between" text=" ">
      <formula>NOT(ISERROR(SEARCH(" ",X26)))</formula>
    </cfRule>
  </conditionalFormatting>
  <conditionalFormatting sqref="E28:F29">
    <cfRule type="containsText" dxfId="0" priority="934" operator="between" text=" ">
      <formula>NOT(ISERROR(SEARCH(" ",E28)))</formula>
    </cfRule>
  </conditionalFormatting>
  <conditionalFormatting sqref="G28:H28 R28:U28">
    <cfRule type="containsText" dxfId="0" priority="938" operator="between" text=" ">
      <formula>NOT(ISERROR(SEARCH(" ",G28)))</formula>
    </cfRule>
  </conditionalFormatting>
  <conditionalFormatting sqref="X28:X29 AU28:XFD29">
    <cfRule type="containsText" dxfId="0" priority="940" operator="between" text=" ">
      <formula>NOT(ISERROR(SEARCH(" ",X28)))</formula>
    </cfRule>
  </conditionalFormatting>
  <conditionalFormatting sqref="G29:H29 R29:U29">
    <cfRule type="containsText" dxfId="0" priority="936" operator="between" text=" ">
      <formula>NOT(ISERROR(SEARCH(" ",G29)))</formula>
    </cfRule>
  </conditionalFormatting>
  <conditionalFormatting sqref="E30:F31">
    <cfRule type="containsText" dxfId="0" priority="725" operator="between" text=" ">
      <formula>NOT(ISERROR(SEARCH(" ",E30)))</formula>
    </cfRule>
  </conditionalFormatting>
  <conditionalFormatting sqref="G30:H30 R30:U30">
    <cfRule type="containsText" dxfId="0" priority="729" operator="between" text=" ">
      <formula>NOT(ISERROR(SEARCH(" ",G30)))</formula>
    </cfRule>
  </conditionalFormatting>
  <conditionalFormatting sqref="J30:O31">
    <cfRule type="cellIs" dxfId="2" priority="734" operator="equal">
      <formula>0</formula>
    </cfRule>
    <cfRule type="containsText" dxfId="0" priority="735" operator="between" text=" ">
      <formula>NOT(ISERROR(SEARCH(" ",J30)))</formula>
    </cfRule>
  </conditionalFormatting>
  <conditionalFormatting sqref="X30:X31 AU30:XFD31">
    <cfRule type="containsText" dxfId="0" priority="731" operator="between" text=" ">
      <formula>NOT(ISERROR(SEARCH(" ",X30)))</formula>
    </cfRule>
  </conditionalFormatting>
  <conditionalFormatting sqref="G31:H31 R31:U31">
    <cfRule type="containsText" dxfId="0" priority="727" operator="between" text=" ">
      <formula>NOT(ISERROR(SEARCH(" ",G31)))</formula>
    </cfRule>
  </conditionalFormatting>
  <conditionalFormatting sqref="A32:A33 A42 A40 A38 A36">
    <cfRule type="duplicateValues" dxfId="8" priority="721"/>
  </conditionalFormatting>
  <conditionalFormatting sqref="C32:D33 C34:C35">
    <cfRule type="containsText" dxfId="0" priority="713" operator="between" text=" ">
      <formula>NOT(ISERROR(SEARCH(" ",C32)))</formula>
    </cfRule>
  </conditionalFormatting>
  <conditionalFormatting sqref="E32:F33">
    <cfRule type="containsText" dxfId="0" priority="710" operator="between" text=" ">
      <formula>NOT(ISERROR(SEARCH(" ",E32)))</formula>
    </cfRule>
  </conditionalFormatting>
  <conditionalFormatting sqref="G32:H33">
    <cfRule type="containsText" dxfId="0" priority="714" operator="between" text=" ">
      <formula>NOT(ISERROR(SEARCH(" ",G32)))</formula>
    </cfRule>
  </conditionalFormatting>
  <conditionalFormatting sqref="J32:O33">
    <cfRule type="cellIs" dxfId="2" priority="711" operator="equal">
      <formula>0</formula>
    </cfRule>
    <cfRule type="containsText" dxfId="0" priority="712" operator="between" text=" ">
      <formula>NOT(ISERROR(SEARCH(" ",J32)))</formula>
    </cfRule>
  </conditionalFormatting>
  <conditionalFormatting sqref="X32:X33 AU32:XFD33">
    <cfRule type="containsText" dxfId="0" priority="715" operator="between" text=" ">
      <formula>NOT(ISERROR(SEARCH(" ",X32)))</formula>
    </cfRule>
  </conditionalFormatting>
  <conditionalFormatting sqref="A34:A35 A43 A41 A39 A37">
    <cfRule type="duplicateValues" dxfId="8" priority="703"/>
  </conditionalFormatting>
  <conditionalFormatting sqref="E34:F35">
    <cfRule type="containsText" dxfId="0" priority="694" operator="between" text=" ">
      <formula>NOT(ISERROR(SEARCH(" ",E34)))</formula>
    </cfRule>
  </conditionalFormatting>
  <conditionalFormatting sqref="G34:H35">
    <cfRule type="containsText" dxfId="0" priority="698" operator="between" text=" ">
      <formula>NOT(ISERROR(SEARCH(" ",G34)))</formula>
    </cfRule>
  </conditionalFormatting>
  <conditionalFormatting sqref="J34:O35">
    <cfRule type="cellIs" dxfId="2" priority="695" operator="equal">
      <formula>0</formula>
    </cfRule>
    <cfRule type="containsText" dxfId="0" priority="696" operator="between" text=" ">
      <formula>NOT(ISERROR(SEARCH(" ",J34)))</formula>
    </cfRule>
  </conditionalFormatting>
  <conditionalFormatting sqref="X34:X35 AU34:XFD35">
    <cfRule type="containsText" dxfId="0" priority="699" operator="between" text=" ">
      <formula>NOT(ISERROR(SEARCH(" ",X34)))</formula>
    </cfRule>
  </conditionalFormatting>
  <conditionalFormatting sqref="C36:D37">
    <cfRule type="containsText" dxfId="0" priority="576" operator="between" text=" ">
      <formula>NOT(ISERROR(SEARCH(" ",C36)))</formula>
    </cfRule>
  </conditionalFormatting>
  <conditionalFormatting sqref="E36:F37">
    <cfRule type="containsText" dxfId="0" priority="573" operator="between" text=" ">
      <formula>NOT(ISERROR(SEARCH(" ",E36)))</formula>
    </cfRule>
  </conditionalFormatting>
  <conditionalFormatting sqref="G36:H37">
    <cfRule type="containsText" dxfId="0" priority="577" operator="between" text=" ">
      <formula>NOT(ISERROR(SEARCH(" ",G36)))</formula>
    </cfRule>
  </conditionalFormatting>
  <conditionalFormatting sqref="J36:O37">
    <cfRule type="cellIs" dxfId="2" priority="574" operator="equal">
      <formula>0</formula>
    </cfRule>
    <cfRule type="containsText" dxfId="0" priority="575" operator="between" text=" ">
      <formula>NOT(ISERROR(SEARCH(" ",J36)))</formula>
    </cfRule>
  </conditionalFormatting>
  <conditionalFormatting sqref="X36:X37 AU36:XFD37">
    <cfRule type="containsText" dxfId="0" priority="578" operator="between" text=" ">
      <formula>NOT(ISERROR(SEARCH(" ",X36)))</formula>
    </cfRule>
  </conditionalFormatting>
  <conditionalFormatting sqref="C38:D39">
    <cfRule type="containsText" dxfId="0" priority="680" operator="between" text=" ">
      <formula>NOT(ISERROR(SEARCH(" ",C38)))</formula>
    </cfRule>
  </conditionalFormatting>
  <conditionalFormatting sqref="E38:F39">
    <cfRule type="containsText" dxfId="0" priority="677" operator="between" text=" ">
      <formula>NOT(ISERROR(SEARCH(" ",E38)))</formula>
    </cfRule>
  </conditionalFormatting>
  <conditionalFormatting sqref="G38:H39">
    <cfRule type="containsText" dxfId="0" priority="681" operator="between" text=" ">
      <formula>NOT(ISERROR(SEARCH(" ",G38)))</formula>
    </cfRule>
  </conditionalFormatting>
  <conditionalFormatting sqref="J38:O39">
    <cfRule type="cellIs" dxfId="2" priority="678" operator="equal">
      <formula>0</formula>
    </cfRule>
    <cfRule type="containsText" dxfId="0" priority="679" operator="between" text=" ">
      <formula>NOT(ISERROR(SEARCH(" ",J38)))</formula>
    </cfRule>
  </conditionalFormatting>
  <conditionalFormatting sqref="X38:X39 AU38:XFD39">
    <cfRule type="containsText" dxfId="0" priority="682" operator="between" text=" ">
      <formula>NOT(ISERROR(SEARCH(" ",X38)))</formula>
    </cfRule>
  </conditionalFormatting>
  <conditionalFormatting sqref="E40:F41">
    <cfRule type="containsText" dxfId="0" priority="443" operator="between" text=" ">
      <formula>NOT(ISERROR(SEARCH(" ",E40)))</formula>
    </cfRule>
  </conditionalFormatting>
  <conditionalFormatting sqref="G40:H40 R40:U40">
    <cfRule type="containsText" dxfId="0" priority="447" operator="between" text=" ">
      <formula>NOT(ISERROR(SEARCH(" ",G40)))</formula>
    </cfRule>
  </conditionalFormatting>
  <conditionalFormatting sqref="J40:O41">
    <cfRule type="cellIs" dxfId="2" priority="452" operator="equal">
      <formula>0</formula>
    </cfRule>
    <cfRule type="containsText" dxfId="0" priority="453" operator="between" text=" ">
      <formula>NOT(ISERROR(SEARCH(" ",J40)))</formula>
    </cfRule>
  </conditionalFormatting>
  <conditionalFormatting sqref="X40:X41 AU40:XFD41">
    <cfRule type="containsText" dxfId="0" priority="449" operator="between" text=" ">
      <formula>NOT(ISERROR(SEARCH(" ",X40)))</formula>
    </cfRule>
  </conditionalFormatting>
  <conditionalFormatting sqref="G41:H41 R41:U41">
    <cfRule type="containsText" dxfId="0" priority="445" operator="between" text=" ">
      <formula>NOT(ISERROR(SEARCH(" ",G41)))</formula>
    </cfRule>
  </conditionalFormatting>
  <conditionalFormatting sqref="C42:D43">
    <cfRule type="containsText" dxfId="0" priority="431" operator="between" text=" ">
      <formula>NOT(ISERROR(SEARCH(" ",C42)))</formula>
    </cfRule>
  </conditionalFormatting>
  <conditionalFormatting sqref="E42:F43">
    <cfRule type="containsText" dxfId="0" priority="428" operator="between" text=" ">
      <formula>NOT(ISERROR(SEARCH(" ",E42)))</formula>
    </cfRule>
  </conditionalFormatting>
  <conditionalFormatting sqref="G42:H43">
    <cfRule type="containsText" dxfId="0" priority="432" operator="between" text=" ">
      <formula>NOT(ISERROR(SEARCH(" ",G42)))</formula>
    </cfRule>
  </conditionalFormatting>
  <conditionalFormatting sqref="J42:O43">
    <cfRule type="cellIs" dxfId="2" priority="429" operator="equal">
      <formula>0</formula>
    </cfRule>
    <cfRule type="containsText" dxfId="0" priority="430" operator="between" text=" ">
      <formula>NOT(ISERROR(SEARCH(" ",J42)))</formula>
    </cfRule>
  </conditionalFormatting>
  <conditionalFormatting sqref="X42:X43 AU42:XFD43">
    <cfRule type="containsText" dxfId="0" priority="433" operator="between" text=" ">
      <formula>NOT(ISERROR(SEARCH(" ",X42)))</formula>
    </cfRule>
  </conditionalFormatting>
  <conditionalFormatting sqref="C44:C45 C48:C55">
    <cfRule type="colorScale" priority="392">
      <colorScale>
        <cfvo type="min"/>
        <cfvo type="max"/>
        <color rgb="FFF8696B"/>
        <color rgb="FFFCFCFF"/>
      </colorScale>
    </cfRule>
    <cfRule type="colorScale" priority="39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4:D45 C48:C55">
    <cfRule type="containsText" dxfId="0" priority="386" operator="between" text=" ">
      <formula>NOT(ISERROR(SEARCH(" ",C44)))</formula>
    </cfRule>
  </conditionalFormatting>
  <conditionalFormatting sqref="E44:F45">
    <cfRule type="containsText" dxfId="0" priority="383" operator="between" text=" ">
      <formula>NOT(ISERROR(SEARCH(" ",E44)))</formula>
    </cfRule>
  </conditionalFormatting>
  <conditionalFormatting sqref="G44:H45">
    <cfRule type="containsText" dxfId="0" priority="387" operator="between" text=" ">
      <formula>NOT(ISERROR(SEARCH(" ",G44)))</formula>
    </cfRule>
  </conditionalFormatting>
  <conditionalFormatting sqref="J44:O45">
    <cfRule type="cellIs" dxfId="2" priority="384" operator="equal">
      <formula>0</formula>
    </cfRule>
    <cfRule type="containsText" dxfId="0" priority="385" operator="between" text=" ">
      <formula>NOT(ISERROR(SEARCH(" ",J44)))</formula>
    </cfRule>
  </conditionalFormatting>
  <conditionalFormatting sqref="X44:X45 AU44:XFD45">
    <cfRule type="containsText" dxfId="0" priority="388" operator="between" text=" ">
      <formula>NOT(ISERROR(SEARCH(" ",X44)))</formula>
    </cfRule>
  </conditionalFormatting>
  <conditionalFormatting sqref="C46:D47">
    <cfRule type="containsText" dxfId="0" priority="366" operator="between" text=" ">
      <formula>NOT(ISERROR(SEARCH(" ",C46)))</formula>
    </cfRule>
  </conditionalFormatting>
  <conditionalFormatting sqref="E46:F47">
    <cfRule type="containsText" dxfId="0" priority="363" operator="between" text=" ">
      <formula>NOT(ISERROR(SEARCH(" ",E46)))</formula>
    </cfRule>
  </conditionalFormatting>
  <conditionalFormatting sqref="G46:H47">
    <cfRule type="containsText" dxfId="0" priority="367" operator="between" text=" ">
      <formula>NOT(ISERROR(SEARCH(" ",G46)))</formula>
    </cfRule>
  </conditionalFormatting>
  <conditionalFormatting sqref="J46:O47">
    <cfRule type="cellIs" dxfId="2" priority="364" operator="equal">
      <formula>0</formula>
    </cfRule>
    <cfRule type="containsText" dxfId="0" priority="365" operator="between" text=" ">
      <formula>NOT(ISERROR(SEARCH(" ",J46)))</formula>
    </cfRule>
  </conditionalFormatting>
  <conditionalFormatting sqref="X46:X47 AU46:XFD47">
    <cfRule type="containsText" dxfId="0" priority="368" operator="between" text=" ">
      <formula>NOT(ISERROR(SEARCH(" ",X46)))</formula>
    </cfRule>
  </conditionalFormatting>
  <conditionalFormatting sqref="E48:F49">
    <cfRule type="containsText" dxfId="0" priority="345" operator="between" text=" ">
      <formula>NOT(ISERROR(SEARCH(" ",E48)))</formula>
    </cfRule>
  </conditionalFormatting>
  <conditionalFormatting sqref="G48:H49">
    <cfRule type="containsText" dxfId="0" priority="349" operator="between" text=" ">
      <formula>NOT(ISERROR(SEARCH(" ",G48)))</formula>
    </cfRule>
  </conditionalFormatting>
  <conditionalFormatting sqref="J48:O49">
    <cfRule type="cellIs" dxfId="2" priority="346" operator="equal">
      <formula>0</formula>
    </cfRule>
    <cfRule type="containsText" dxfId="0" priority="347" operator="between" text=" ">
      <formula>NOT(ISERROR(SEARCH(" ",J48)))</formula>
    </cfRule>
  </conditionalFormatting>
  <conditionalFormatting sqref="X48:X49 AU48:XFD49">
    <cfRule type="containsText" dxfId="0" priority="350" operator="between" text=" ">
      <formula>NOT(ISERROR(SEARCH(" ",X48)))</formula>
    </cfRule>
  </conditionalFormatting>
  <conditionalFormatting sqref="E50:F51">
    <cfRule type="containsText" dxfId="0" priority="327" operator="between" text=" ">
      <formula>NOT(ISERROR(SEARCH(" ",E50)))</formula>
    </cfRule>
  </conditionalFormatting>
  <conditionalFormatting sqref="G50:H51">
    <cfRule type="containsText" dxfId="0" priority="331" operator="between" text=" ">
      <formula>NOT(ISERROR(SEARCH(" ",G50)))</formula>
    </cfRule>
  </conditionalFormatting>
  <conditionalFormatting sqref="J50:O51">
    <cfRule type="cellIs" dxfId="2" priority="328" operator="equal">
      <formula>0</formula>
    </cfRule>
    <cfRule type="containsText" dxfId="0" priority="329" operator="between" text=" ">
      <formula>NOT(ISERROR(SEARCH(" ",J50)))</formula>
    </cfRule>
  </conditionalFormatting>
  <conditionalFormatting sqref="X50:X51 AU50:XFD51">
    <cfRule type="containsText" dxfId="0" priority="332" operator="between" text=" ">
      <formula>NOT(ISERROR(SEARCH(" ",X50)))</formula>
    </cfRule>
  </conditionalFormatting>
  <conditionalFormatting sqref="E52:F53">
    <cfRule type="containsText" dxfId="0" priority="309" operator="between" text=" ">
      <formula>NOT(ISERROR(SEARCH(" ",E52)))</formula>
    </cfRule>
  </conditionalFormatting>
  <conditionalFormatting sqref="G52:H53">
    <cfRule type="containsText" dxfId="0" priority="313" operator="between" text=" ">
      <formula>NOT(ISERROR(SEARCH(" ",G52)))</formula>
    </cfRule>
  </conditionalFormatting>
  <conditionalFormatting sqref="J52:O53">
    <cfRule type="cellIs" dxfId="2" priority="310" operator="equal">
      <formula>0</formula>
    </cfRule>
    <cfRule type="containsText" dxfId="0" priority="311" operator="between" text=" ">
      <formula>NOT(ISERROR(SEARCH(" ",J52)))</formula>
    </cfRule>
  </conditionalFormatting>
  <conditionalFormatting sqref="X52:X53 AU52:XFD53">
    <cfRule type="containsText" dxfId="0" priority="314" operator="between" text=" ">
      <formula>NOT(ISERROR(SEARCH(" ",X52)))</formula>
    </cfRule>
  </conditionalFormatting>
  <conditionalFormatting sqref="E54:F55">
    <cfRule type="containsText" dxfId="0" priority="291" operator="between" text=" ">
      <formula>NOT(ISERROR(SEARCH(" ",E54)))</formula>
    </cfRule>
  </conditionalFormatting>
  <conditionalFormatting sqref="G54:H55">
    <cfRule type="containsText" dxfId="0" priority="295" operator="between" text=" ">
      <formula>NOT(ISERROR(SEARCH(" ",G54)))</formula>
    </cfRule>
  </conditionalFormatting>
  <conditionalFormatting sqref="J54:O55">
    <cfRule type="cellIs" dxfId="2" priority="292" operator="equal">
      <formula>0</formula>
    </cfRule>
    <cfRule type="containsText" dxfId="0" priority="293" operator="between" text=" ">
      <formula>NOT(ISERROR(SEARCH(" ",J54)))</formula>
    </cfRule>
  </conditionalFormatting>
  <conditionalFormatting sqref="X54:X55 AU54:XFD55">
    <cfRule type="containsText" dxfId="0" priority="296" operator="between" text=" ">
      <formula>NOT(ISERROR(SEARCH(" ",X54)))</formula>
    </cfRule>
  </conditionalFormatting>
  <conditionalFormatting sqref="C56:D57">
    <cfRule type="containsText" dxfId="0" priority="2646" operator="between" text=" ">
      <formula>NOT(ISERROR(SEARCH(" ",C56)))</formula>
    </cfRule>
  </conditionalFormatting>
  <conditionalFormatting sqref="J56:O69">
    <cfRule type="cellIs" dxfId="2" priority="1592" operator="equal">
      <formula>0</formula>
    </cfRule>
  </conditionalFormatting>
  <conditionalFormatting sqref="P327:P350 P102 P56:P69 P670:P1048576">
    <cfRule type="containsText" dxfId="0" priority="281" operator="between" text=" ">
      <formula>NOT(ISERROR(SEARCH(" ",P56)))</formula>
    </cfRule>
  </conditionalFormatting>
  <conditionalFormatting sqref="V56 V92:V95 V287:V302 V327:V350 V670:V1048576">
    <cfRule type="containsText" dxfId="0" priority="1204" operator="between" text=" ">
      <formula>NOT(ISERROR(SEARCH(" ",V56)))</formula>
    </cfRule>
  </conditionalFormatting>
  <conditionalFormatting sqref="E58:F59">
    <cfRule type="containsText" dxfId="0" priority="832" operator="between" text=" ">
      <formula>NOT(ISERROR(SEARCH(" ",E58)))</formula>
    </cfRule>
  </conditionalFormatting>
  <conditionalFormatting sqref="G58:H64 G92:H95">
    <cfRule type="containsText" dxfId="0" priority="2677" operator="between" text=" ">
      <formula>NOT(ISERROR(SEARCH(" ",G58)))</formula>
    </cfRule>
  </conditionalFormatting>
  <conditionalFormatting sqref="E60:F61">
    <cfRule type="containsText" dxfId="0" priority="831" operator="between" text=" ">
      <formula>NOT(ISERROR(SEARCH(" ",E60)))</formula>
    </cfRule>
  </conditionalFormatting>
  <conditionalFormatting sqref="E62:F63">
    <cfRule type="containsText" dxfId="0" priority="830" operator="between" text=" ">
      <formula>NOT(ISERROR(SEARCH(" ",E62)))</formula>
    </cfRule>
  </conditionalFormatting>
  <conditionalFormatting sqref="E64:F65">
    <cfRule type="containsText" dxfId="0" priority="829" operator="between" text=" ">
      <formula>NOT(ISERROR(SEARCH(" ",E64)))</formula>
    </cfRule>
  </conditionalFormatting>
  <conditionalFormatting sqref="A66 A70">
    <cfRule type="duplicateValues" dxfId="8" priority="744"/>
  </conditionalFormatting>
  <conditionalFormatting sqref="G66:H66 Q66:U66 C66:D66 W66">
    <cfRule type="containsText" dxfId="0" priority="760" operator="between" text=" ">
      <formula>NOT(ISERROR(SEARCH(" ",C66)))</formula>
    </cfRule>
  </conditionalFormatting>
  <conditionalFormatting sqref="A67 A71">
    <cfRule type="duplicateValues" dxfId="8" priority="745"/>
  </conditionalFormatting>
  <conditionalFormatting sqref="B67 B74:B77 B69">
    <cfRule type="containsText" dxfId="0" priority="817" operator="between" text=" ">
      <formula>NOT(ISERROR(SEARCH(" ",B67)))</formula>
    </cfRule>
  </conditionalFormatting>
  <conditionalFormatting sqref="C75 C69 C67 C77">
    <cfRule type="colorScale" priority="819">
      <colorScale>
        <cfvo type="min"/>
        <cfvo type="max"/>
        <color rgb="FFF8696B"/>
        <color rgb="FFFCFCFF"/>
      </colorScale>
    </cfRule>
    <cfRule type="colorScale" priority="82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5:H75 Q67:U67 Q69:U69 G69:H69 W69 C69:D69 C67:D67 W67 G67:H67 T75:U75 Q75:R75 C75:D75 C77:D77 G77:H77">
    <cfRule type="containsText" dxfId="0" priority="816" operator="between" text=" ">
      <formula>NOT(ISERROR(SEARCH(" ",C67)))</formula>
    </cfRule>
  </conditionalFormatting>
  <conditionalFormatting sqref="E67:F67 E69:F69">
    <cfRule type="containsText" dxfId="0" priority="787" operator="between" text=" ">
      <formula>NOT(ISERROR(SEARCH(" ",E67)))</formula>
    </cfRule>
  </conditionalFormatting>
  <conditionalFormatting sqref="I67 I74:I77 I69">
    <cfRule type="containsText" dxfId="0" priority="812" operator="between" text=" ">
      <formula>NOT(ISERROR(SEARCH(" ",I67)))</formula>
    </cfRule>
  </conditionalFormatting>
  <conditionalFormatting sqref="V75 V69 V67">
    <cfRule type="containsText" dxfId="0" priority="791" operator="between" text=" ">
      <formula>NOT(ISERROR(SEARCH(" ",V67)))</formula>
    </cfRule>
  </conditionalFormatting>
  <conditionalFormatting sqref="W77:X77 AU67:XFD67 AU69:XFD69 AU75:XFD75 AU77:XFD77 W75:X75">
    <cfRule type="containsText" dxfId="0" priority="815" operator="between" text=" ">
      <formula>NOT(ISERROR(SEARCH(" ",W67)))</formula>
    </cfRule>
  </conditionalFormatting>
  <conditionalFormatting sqref="A68 A72">
    <cfRule type="duplicateValues" dxfId="8" priority="755"/>
  </conditionalFormatting>
  <conditionalFormatting sqref="C68:D68 Q68:U68 G68:H68 W68">
    <cfRule type="containsText" dxfId="0" priority="751" operator="between" text=" ">
      <formula>NOT(ISERROR(SEARCH(" ",C68)))</formula>
    </cfRule>
  </conditionalFormatting>
  <conditionalFormatting sqref="A69 A73:A79">
    <cfRule type="duplicateValues" dxfId="8" priority="821"/>
  </conditionalFormatting>
  <conditionalFormatting sqref="G70:H70 Q70:U70 D70 W70">
    <cfRule type="containsText" dxfId="0" priority="553" operator="between" text=" ">
      <formula>NOT(ISERROR(SEARCH(" ",D70)))</formula>
    </cfRule>
  </conditionalFormatting>
  <conditionalFormatting sqref="J70:O73">
    <cfRule type="cellIs" dxfId="2" priority="565" operator="equal">
      <formula>0</formula>
    </cfRule>
    <cfRule type="containsText" dxfId="0" priority="566" operator="between" text=" ">
      <formula>NOT(ISERROR(SEARCH(" ",J70)))</formula>
    </cfRule>
  </conditionalFormatting>
  <conditionalFormatting sqref="B71 B73">
    <cfRule type="containsText" dxfId="0" priority="562" operator="between" text=" ">
      <formula>NOT(ISERROR(SEARCH(" ",B71)))</formula>
    </cfRule>
  </conditionalFormatting>
  <conditionalFormatting sqref="G71:H71 Q71:U71 Q73:U73 G73:H73 W73 D73 D71 W71">
    <cfRule type="containsText" dxfId="0" priority="561" operator="between" text=" ">
      <formula>NOT(ISERROR(SEARCH(" ",D71)))</formula>
    </cfRule>
  </conditionalFormatting>
  <conditionalFormatting sqref="E71:F71 E73:F73">
    <cfRule type="containsText" dxfId="0" priority="556" operator="between" text=" ">
      <formula>NOT(ISERROR(SEARCH(" ",E71)))</formula>
    </cfRule>
  </conditionalFormatting>
  <conditionalFormatting sqref="I71 I73">
    <cfRule type="containsText" dxfId="0" priority="558" operator="between" text=" ">
      <formula>NOT(ISERROR(SEARCH(" ",I71)))</formula>
    </cfRule>
  </conditionalFormatting>
  <conditionalFormatting sqref="V71 V73">
    <cfRule type="containsText" dxfId="0" priority="557" operator="between" text=" ">
      <formula>NOT(ISERROR(SEARCH(" ",V71)))</formula>
    </cfRule>
  </conditionalFormatting>
  <conditionalFormatting sqref="AU73:XFD73 AU71:XFD71">
    <cfRule type="containsText" dxfId="0" priority="560" operator="between" text=" ">
      <formula>NOT(ISERROR(SEARCH(" ",AU71)))</formula>
    </cfRule>
  </conditionalFormatting>
  <conditionalFormatting sqref="D72 Q72:U72 G72:H72 W72">
    <cfRule type="containsText" dxfId="0" priority="547" operator="between" text=" ">
      <formula>NOT(ISERROR(SEARCH(" ",D72)))</formula>
    </cfRule>
  </conditionalFormatting>
  <conditionalFormatting sqref="G74:H74 S75:S79 Q74:U74 C74:D74">
    <cfRule type="containsText" dxfId="0" priority="806" operator="between" text=" ">
      <formula>NOT(ISERROR(SEARCH(" ",C74)))</formula>
    </cfRule>
  </conditionalFormatting>
  <conditionalFormatting sqref="W74:X74 AU74:XFD74">
    <cfRule type="containsText" dxfId="0" priority="805" operator="between" text=" ">
      <formula>NOT(ISERROR(SEARCH(" ",W74)))</formula>
    </cfRule>
  </conditionalFormatting>
  <conditionalFormatting sqref="E75:F75 E77:F77">
    <cfRule type="containsText" dxfId="0" priority="811" operator="between" text=" ">
      <formula>NOT(ISERROR(SEARCH(" ",E75)))</formula>
    </cfRule>
  </conditionalFormatting>
  <conditionalFormatting sqref="C76:D76 G76:H76">
    <cfRule type="containsText" dxfId="0" priority="799" operator="between" text=" ">
      <formula>NOT(ISERROR(SEARCH(" ",C76)))</formula>
    </cfRule>
  </conditionalFormatting>
  <conditionalFormatting sqref="Q76:R76 T76:U76">
    <cfRule type="containsText" dxfId="0" priority="797" operator="between" text=" ">
      <formula>NOT(ISERROR(SEARCH(" ",Q76)))</formula>
    </cfRule>
  </conditionalFormatting>
  <conditionalFormatting sqref="W76:X76 AU76:XFD76">
    <cfRule type="containsText" dxfId="0" priority="798" operator="between" text=" ">
      <formula>NOT(ISERROR(SEARCH(" ",W76)))</formula>
    </cfRule>
  </conditionalFormatting>
  <conditionalFormatting sqref="Q77:R77 T77:U77">
    <cfRule type="containsText" dxfId="0" priority="814" operator="between" text=" ">
      <formula>NOT(ISERROR(SEARCH(" ",Q77)))</formula>
    </cfRule>
  </conditionalFormatting>
  <conditionalFormatting sqref="C78:D78 G78:H78">
    <cfRule type="containsText" dxfId="0" priority="774" operator="between" text=" ">
      <formula>NOT(ISERROR(SEARCH(" ",C78)))</formula>
    </cfRule>
  </conditionalFormatting>
  <conditionalFormatting sqref="Q78:R78 T78:U78">
    <cfRule type="containsText" dxfId="0" priority="772" operator="between" text=" ">
      <formula>NOT(ISERROR(SEARCH(" ",Q78)))</formula>
    </cfRule>
  </conditionalFormatting>
  <conditionalFormatting sqref="W78:X78 AU92:XFD92">
    <cfRule type="containsText" dxfId="0" priority="773" operator="between" text=" ">
      <formula>NOT(ISERROR(SEARCH(" ",W78)))</formula>
    </cfRule>
  </conditionalFormatting>
  <conditionalFormatting sqref="G79:H79 C79:D79">
    <cfRule type="containsText" dxfId="0" priority="781" operator="between" text=" ">
      <formula>NOT(ISERROR(SEARCH(" ",C79)))</formula>
    </cfRule>
  </conditionalFormatting>
  <conditionalFormatting sqref="Q79:R79 T79:U79">
    <cfRule type="containsText" dxfId="0" priority="779" operator="between" text=" ">
      <formula>NOT(ISERROR(SEARCH(" ",Q79)))</formula>
    </cfRule>
  </conditionalFormatting>
  <conditionalFormatting sqref="W79:X79 AU93:XFD93">
    <cfRule type="containsText" dxfId="0" priority="780" operator="between" text=" ">
      <formula>NOT(ISERROR(SEARCH(" ",W79)))</formula>
    </cfRule>
  </conditionalFormatting>
  <conditionalFormatting sqref="G80:H80 Q80:U80 D80">
    <cfRule type="containsText" dxfId="0" priority="668" operator="between" text=" ">
      <formula>NOT(ISERROR(SEARCH(" ",D80)))</formula>
    </cfRule>
  </conditionalFormatting>
  <conditionalFormatting sqref="W80:X80 AU80:XFD80">
    <cfRule type="containsText" dxfId="0" priority="667" operator="between" text=" ">
      <formula>NOT(ISERROR(SEARCH(" ",W80)))</formula>
    </cfRule>
  </conditionalFormatting>
  <conditionalFormatting sqref="D81 G81:H81">
    <cfRule type="containsText" dxfId="0" priority="659" operator="between" text=" ">
      <formula>NOT(ISERROR(SEARCH(" ",D81)))</formula>
    </cfRule>
  </conditionalFormatting>
  <conditionalFormatting sqref="Q81:R81 T81:U81">
    <cfRule type="containsText" dxfId="0" priority="657" operator="between" text=" ">
      <formula>NOT(ISERROR(SEARCH(" ",Q81)))</formula>
    </cfRule>
  </conditionalFormatting>
  <conditionalFormatting sqref="W81:X81 AU81:XFD81">
    <cfRule type="containsText" dxfId="0" priority="658" operator="between" text=" ">
      <formula>NOT(ISERROR(SEARCH(" ",W81)))</formula>
    </cfRule>
  </conditionalFormatting>
  <conditionalFormatting sqref="G82:H82 Q82:U82 D82">
    <cfRule type="containsText" dxfId="0" priority="645" operator="between" text=" ">
      <formula>NOT(ISERROR(SEARCH(" ",D82)))</formula>
    </cfRule>
  </conditionalFormatting>
  <conditionalFormatting sqref="W82:X82 AU82:XFD82">
    <cfRule type="containsText" dxfId="0" priority="644" operator="between" text=" ">
      <formula>NOT(ISERROR(SEARCH(" ",W82)))</formula>
    </cfRule>
  </conditionalFormatting>
  <conditionalFormatting sqref="D83 G83:H83">
    <cfRule type="containsText" dxfId="0" priority="636" operator="between" text=" ">
      <formula>NOT(ISERROR(SEARCH(" ",D83)))</formula>
    </cfRule>
  </conditionalFormatting>
  <conditionalFormatting sqref="Q83:R83 T83:U83">
    <cfRule type="containsText" dxfId="0" priority="634" operator="between" text=" ">
      <formula>NOT(ISERROR(SEARCH(" ",Q83)))</formula>
    </cfRule>
  </conditionalFormatting>
  <conditionalFormatting sqref="W83:X83 AU83:XFD83">
    <cfRule type="containsText" dxfId="0" priority="635" operator="between" text=" ">
      <formula>NOT(ISERROR(SEARCH(" ",W83)))</formula>
    </cfRule>
  </conditionalFormatting>
  <conditionalFormatting sqref="G84:H84 Q84:U84">
    <cfRule type="containsText" dxfId="0" priority="472" operator="between" text=" ">
      <formula>NOT(ISERROR(SEARCH(" ",G84)))</formula>
    </cfRule>
  </conditionalFormatting>
  <conditionalFormatting sqref="Q85:R85 T85:U85">
    <cfRule type="containsText" dxfId="0" priority="461" operator="between" text=" ">
      <formula>NOT(ISERROR(SEARCH(" ",Q85)))</formula>
    </cfRule>
  </conditionalFormatting>
  <conditionalFormatting sqref="G86:H86 Q86:U86">
    <cfRule type="containsText" dxfId="0" priority="508" operator="between" text=" ">
      <formula>NOT(ISERROR(SEARCH(" ",G86)))</formula>
    </cfRule>
  </conditionalFormatting>
  <conditionalFormatting sqref="B87 B89">
    <cfRule type="containsText" dxfId="0" priority="525" operator="between" text=" ">
      <formula>NOT(ISERROR(SEARCH(" ",B87)))</formula>
    </cfRule>
  </conditionalFormatting>
  <conditionalFormatting sqref="D87 D89">
    <cfRule type="containsText" dxfId="0" priority="524" operator="between" text=" ">
      <formula>NOT(ISERROR(SEARCH(" ",D87)))</formula>
    </cfRule>
  </conditionalFormatting>
  <conditionalFormatting sqref="Q87:R87 T87:U87">
    <cfRule type="containsText" dxfId="0" priority="497" operator="between" text=" ">
      <formula>NOT(ISERROR(SEARCH(" ",Q87)))</formula>
    </cfRule>
  </conditionalFormatting>
  <conditionalFormatting sqref="AU89:XFD89 AU87:XFD87">
    <cfRule type="containsText" dxfId="0" priority="523" operator="between" text=" ">
      <formula>NOT(ISERROR(SEARCH(" ",AU87)))</formula>
    </cfRule>
  </conditionalFormatting>
  <conditionalFormatting sqref="G88:H88 Q88:U88">
    <cfRule type="containsText" dxfId="0" priority="490" operator="between" text=" ">
      <formula>NOT(ISERROR(SEARCH(" ",G88)))</formula>
    </cfRule>
  </conditionalFormatting>
  <conditionalFormatting sqref="Q89:R89 T89:U89">
    <cfRule type="containsText" dxfId="0" priority="479" operator="between" text=" ">
      <formula>NOT(ISERROR(SEARCH(" ",Q89)))</formula>
    </cfRule>
  </conditionalFormatting>
  <conditionalFormatting sqref="D90 G90:H90">
    <cfRule type="containsText" dxfId="0" priority="407" operator="between" text=" ">
      <formula>NOT(ISERROR(SEARCH(" ",D90)))</formula>
    </cfRule>
  </conditionalFormatting>
  <conditionalFormatting sqref="Q90:R90 T90:U90">
    <cfRule type="containsText" dxfId="0" priority="405" operator="between" text=" ">
      <formula>NOT(ISERROR(SEARCH(" ",Q90)))</formula>
    </cfRule>
  </conditionalFormatting>
  <conditionalFormatting sqref="G91:H91 C91:D91">
    <cfRule type="containsText" dxfId="0" priority="414" operator="between" text=" ">
      <formula>NOT(ISERROR(SEARCH(" ",C91)))</formula>
    </cfRule>
  </conditionalFormatting>
  <conditionalFormatting sqref="J91:O101">
    <cfRule type="cellIs" dxfId="2" priority="408" operator="equal">
      <formula>0</formula>
    </cfRule>
    <cfRule type="containsText" dxfId="0" priority="409" operator="between" text=" ">
      <formula>NOT(ISERROR(SEARCH(" ",J91)))</formula>
    </cfRule>
  </conditionalFormatting>
  <conditionalFormatting sqref="Q91:R91 T91:U91">
    <cfRule type="containsText" dxfId="0" priority="412" operator="between" text=" ">
      <formula>NOT(ISERROR(SEARCH(" ",Q91)))</formula>
    </cfRule>
  </conditionalFormatting>
  <conditionalFormatting sqref="E92:F95">
    <cfRule type="containsText" dxfId="0" priority="828" operator="between" text=" ">
      <formula>NOT(ISERROR(SEARCH(" ",E92)))</formula>
    </cfRule>
  </conditionalFormatting>
  <conditionalFormatting sqref="J102:O350 Q102:Q350 Q520:Q529 J402:N402">
    <cfRule type="cellIs" dxfId="2" priority="2408" operator="equal">
      <formula>0</formula>
    </cfRule>
  </conditionalFormatting>
  <conditionalFormatting sqref="R102:T102 T103:T111">
    <cfRule type="containsText" dxfId="0" priority="2663" operator="between" text=" ">
      <formula>NOT(ISERROR(SEARCH(" ",R102)))</formula>
    </cfRule>
  </conditionalFormatting>
  <conditionalFormatting sqref="AB105:AD107 AB616:AD618 AB611:AD612 AB363:AD366 AB589:AD591 AB596:AD599 AB119:AD120 AC108:AD109 AB721:AD768 AB685:AD715 AA719:AA766 AA683:AA713 AA772:AA1048576 AA587:AA589 AA610:AA611 AA361:AA364 AA594:AA599 AA616:AA617 AA103:AA105 AA117:AA118 AB604:AD604">
    <cfRule type="containsText" dxfId="0" priority="93" operator="between" text=" ">
      <formula>NOT(ISERROR(SEARCH(" ",AA103)))</formula>
    </cfRule>
  </conditionalFormatting>
  <conditionalFormatting sqref="AG140:AH151 T212:T237 Y146:Y155 Y105:Y135 AE169 AE174:AE175 AG162:AH178 AG121:AH130 AG116:AG118 AG110:AH114 AH115:AH118">
    <cfRule type="containsText" dxfId="0" priority="2669" operator="between" text=" ">
      <formula>NOT(ISERROR(SEARCH(" ",T105)))</formula>
    </cfRule>
  </conditionalFormatting>
  <conditionalFormatting sqref="AI105:AL108">
    <cfRule type="containsText" dxfId="0" priority="2651" operator="between" text=" ">
      <formula>NOT(ISERROR(SEARCH(" ",AI105)))</formula>
    </cfRule>
    <cfRule type="containsText" dxfId="1" priority="2652" operator="between" text=" ">
      <formula>NOT(ISERROR(SEARCH(" ",AI105)))</formula>
    </cfRule>
  </conditionalFormatting>
  <conditionalFormatting sqref="AU108:AU118 AU121:AV168">
    <cfRule type="containsText" dxfId="0" priority="2637" operator="between" text=" ">
      <formula>NOT(ISERROR(SEARCH(" ",AU108)))</formula>
    </cfRule>
  </conditionalFormatting>
  <conditionalFormatting sqref="AI204:AL364 AK109:AM203 AI109:AI203">
    <cfRule type="containsText" dxfId="0" priority="2634" operator="between" text=" ">
      <formula>NOT(ISERROR(SEARCH(" ",AI109)))</formula>
    </cfRule>
    <cfRule type="containsText" dxfId="1" priority="2635" operator="between" text=" ">
      <formula>NOT(ISERROR(SEARCH(" ",AI109)))</formula>
    </cfRule>
  </conditionalFormatting>
  <conditionalFormatting sqref="AN109:AS203">
    <cfRule type="cellIs" dxfId="2" priority="1591" operator="equal">
      <formula>1</formula>
    </cfRule>
  </conditionalFormatting>
  <conditionalFormatting sqref="AC140:AD151 AA169 AA174:AA175 AC162:AD178 AC121:AD130 AC116:AC118 AC110:AD114 AD115:AD118">
    <cfRule type="containsText" dxfId="0" priority="91" operator="between" text=" ">
      <formula>NOT(ISERROR(SEARCH(" ",AA110)))</formula>
    </cfRule>
  </conditionalFormatting>
  <conditionalFormatting sqref="AE170:AE171 Y156:Y157">
    <cfRule type="containsText" dxfId="0" priority="2667" operator="between" text=" ">
      <formula>NOT(ISERROR(SEARCH(" ",Y156)))</formula>
    </cfRule>
  </conditionalFormatting>
  <conditionalFormatting sqref="AE172:AE173 Y158:Y159">
    <cfRule type="containsText" dxfId="0" priority="2666" operator="between" text=" ">
      <formula>NOT(ISERROR(SEARCH(" ",Y158)))</formula>
    </cfRule>
  </conditionalFormatting>
  <conditionalFormatting sqref="Y161:Y162 Y165">
    <cfRule type="containsText" dxfId="0" priority="2665" operator="between" text=" ">
      <formula>NOT(ISERROR(SEARCH(" ",Y161)))</formula>
    </cfRule>
  </conditionalFormatting>
  <conditionalFormatting sqref="AC179:AD361 AA176:AA359">
    <cfRule type="containsText" dxfId="0" priority="94" operator="between" text=" ">
      <formula>NOT(ISERROR(SEARCH(" ",AA176)))</formula>
    </cfRule>
  </conditionalFormatting>
  <conditionalFormatting sqref="S212:S236 X219:X227 X199:X216">
    <cfRule type="containsText" dxfId="0" priority="2672" operator="between" text=" ">
      <formula>NOT(ISERROR(SEARCH(" ",S199)))</formula>
    </cfRule>
  </conditionalFormatting>
  <conditionalFormatting sqref="S237 X228">
    <cfRule type="containsText" dxfId="0" priority="2657" operator="between" text=" ">
      <formula>NOT(ISERROR(SEARCH(" ",S228)))</formula>
    </cfRule>
  </conditionalFormatting>
  <conditionalFormatting sqref="S287:T302 X229 S303:S326 S238:T265">
    <cfRule type="containsText" dxfId="0" priority="2656" operator="between" text=" ">
      <formula>NOT(ISERROR(SEARCH(" ",S229)))</formula>
    </cfRule>
  </conditionalFormatting>
  <conditionalFormatting sqref="T266:U273">
    <cfRule type="containsText" dxfId="0" priority="2641" operator="between" text=" ">
      <formula>NOT(ISERROR(SEARCH(" ",T266)))</formula>
    </cfRule>
  </conditionalFormatting>
  <conditionalFormatting sqref="T279:U286">
    <cfRule type="containsText" dxfId="0" priority="2640" operator="between" text=" ">
      <formula>NOT(ISERROR(SEARCH(" ",T279)))</formula>
    </cfRule>
  </conditionalFormatting>
  <conditionalFormatting sqref="AG362:AH362 AM364:AS364 Z360 X342 Y346 AE360">
    <cfRule type="containsText" dxfId="0" priority="2636" operator="between" text=" ">
      <formula>NOT(ISERROR(SEARCH(" ",X342)))</formula>
    </cfRule>
  </conditionalFormatting>
  <conditionalFormatting sqref="C351:H351 Q351:U351 J351:N351">
    <cfRule type="containsText" dxfId="0" priority="2613" operator="between" text=" ">
      <formula>NOT(ISERROR(SEARCH(" ",C351)))</formula>
    </cfRule>
  </conditionalFormatting>
  <conditionalFormatting sqref="J351:N351 Q351">
    <cfRule type="cellIs" dxfId="2" priority="2612" operator="equal">
      <formula>0</formula>
    </cfRule>
  </conditionalFormatting>
  <conditionalFormatting sqref="C352:H352 Q352:U352 J352:N352">
    <cfRule type="containsText" dxfId="0" priority="2609" operator="between" text=" ">
      <formula>NOT(ISERROR(SEARCH(" ",C352)))</formula>
    </cfRule>
  </conditionalFormatting>
  <conditionalFormatting sqref="J352:N352 Q352">
    <cfRule type="cellIs" dxfId="2" priority="2608" operator="equal">
      <formula>0</formula>
    </cfRule>
  </conditionalFormatting>
  <conditionalFormatting sqref="C353:H353 Q353:U353 J353:N353">
    <cfRule type="containsText" dxfId="0" priority="2605" operator="between" text=" ">
      <formula>NOT(ISERROR(SEARCH(" ",C353)))</formula>
    </cfRule>
  </conditionalFormatting>
  <conditionalFormatting sqref="J353:N353 Q353">
    <cfRule type="cellIs" dxfId="2" priority="2604" operator="equal">
      <formula>0</formula>
    </cfRule>
  </conditionalFormatting>
  <conditionalFormatting sqref="C354:H354 Q354:U354 J354:N354">
    <cfRule type="containsText" dxfId="0" priority="2601" operator="between" text=" ">
      <formula>NOT(ISERROR(SEARCH(" ",C354)))</formula>
    </cfRule>
  </conditionalFormatting>
  <conditionalFormatting sqref="J354:N354 Q354">
    <cfRule type="cellIs" dxfId="2" priority="2600" operator="equal">
      <formula>0</formula>
    </cfRule>
  </conditionalFormatting>
  <conditionalFormatting sqref="C355:H355 Q355:U355 J355:N355">
    <cfRule type="containsText" dxfId="0" priority="2597" operator="between" text=" ">
      <formula>NOT(ISERROR(SEARCH(" ",C355)))</formula>
    </cfRule>
  </conditionalFormatting>
  <conditionalFormatting sqref="J355:N355 Q355">
    <cfRule type="cellIs" dxfId="2" priority="2596" operator="equal">
      <formula>0</formula>
    </cfRule>
  </conditionalFormatting>
  <conditionalFormatting sqref="C356:H356 Q356:U356 J356:N356">
    <cfRule type="containsText" dxfId="0" priority="2593" operator="between" text=" ">
      <formula>NOT(ISERROR(SEARCH(" ",C356)))</formula>
    </cfRule>
  </conditionalFormatting>
  <conditionalFormatting sqref="J356:N356 Q356">
    <cfRule type="cellIs" dxfId="2" priority="2592" operator="equal">
      <formula>0</formula>
    </cfRule>
  </conditionalFormatting>
  <conditionalFormatting sqref="C357:H357 Q357:U357 J357:N357">
    <cfRule type="containsText" dxfId="0" priority="2589" operator="between" text=" ">
      <formula>NOT(ISERROR(SEARCH(" ",C357)))</formula>
    </cfRule>
  </conditionalFormatting>
  <conditionalFormatting sqref="J357:N357 Q357">
    <cfRule type="cellIs" dxfId="2" priority="2588" operator="equal">
      <formula>0</formula>
    </cfRule>
  </conditionalFormatting>
  <conditionalFormatting sqref="C358:H358 Q358:U358 J358:N358">
    <cfRule type="containsText" dxfId="0" priority="2585" operator="between" text=" ">
      <formula>NOT(ISERROR(SEARCH(" ",C358)))</formula>
    </cfRule>
  </conditionalFormatting>
  <conditionalFormatting sqref="J358:N358 Q358">
    <cfRule type="cellIs" dxfId="2" priority="2584" operator="equal">
      <formula>0</formula>
    </cfRule>
  </conditionalFormatting>
  <conditionalFormatting sqref="C359:H359 Q359:U359 J359:N359">
    <cfRule type="containsText" dxfId="0" priority="2581" operator="between" text=" ">
      <formula>NOT(ISERROR(SEARCH(" ",C359)))</formula>
    </cfRule>
  </conditionalFormatting>
  <conditionalFormatting sqref="J359:N359 Q359">
    <cfRule type="cellIs" dxfId="2" priority="2580" operator="equal">
      <formula>0</formula>
    </cfRule>
  </conditionalFormatting>
  <conditionalFormatting sqref="AF383:AH390 AI385:AS392 Z381:Z388 X359:X365 W535:W541 Y367:Y374 AE381:AE388">
    <cfRule type="containsText" dxfId="0" priority="2630" operator="between" text=" ">
      <formula>NOT(ISERROR(SEARCH(" ",W359)))</formula>
    </cfRule>
  </conditionalFormatting>
  <conditionalFormatting sqref="C360:H360 Q360:U360 J360:N360">
    <cfRule type="containsText" dxfId="0" priority="2577" operator="between" text=" ">
      <formula>NOT(ISERROR(SEARCH(" ",C360)))</formula>
    </cfRule>
  </conditionalFormatting>
  <conditionalFormatting sqref="J360:N360 Q360">
    <cfRule type="cellIs" dxfId="2" priority="2576" operator="equal">
      <formula>0</formula>
    </cfRule>
  </conditionalFormatting>
  <conditionalFormatting sqref="AC362:AD362 AA360">
    <cfRule type="containsText" dxfId="0" priority="83" operator="between" text=" ">
      <formula>NOT(ISERROR(SEARCH(" ",AA360)))</formula>
    </cfRule>
  </conditionalFormatting>
  <conditionalFormatting sqref="C361:H361 Q361:U361 J361:N361">
    <cfRule type="containsText" dxfId="0" priority="2573" operator="between" text=" ">
      <formula>NOT(ISERROR(SEARCH(" ",C361)))</formula>
    </cfRule>
  </conditionalFormatting>
  <conditionalFormatting sqref="J361:N361 Q361">
    <cfRule type="cellIs" dxfId="2" priority="2572" operator="equal">
      <formula>0</formula>
    </cfRule>
  </conditionalFormatting>
  <conditionalFormatting sqref="C362:H362 Q362:U362 J362:N362">
    <cfRule type="containsText" dxfId="0" priority="2569" operator="between" text=" ">
      <formula>NOT(ISERROR(SEARCH(" ",C362)))</formula>
    </cfRule>
  </conditionalFormatting>
  <conditionalFormatting sqref="J362:N362 Q362">
    <cfRule type="cellIs" dxfId="2" priority="2568" operator="equal">
      <formula>0</formula>
    </cfRule>
  </conditionalFormatting>
  <conditionalFormatting sqref="C363:H363 Q363:U363 J363:N363">
    <cfRule type="containsText" dxfId="0" priority="2565" operator="between" text=" ">
      <formula>NOT(ISERROR(SEARCH(" ",C363)))</formula>
    </cfRule>
  </conditionalFormatting>
  <conditionalFormatting sqref="J363:N363 Q363">
    <cfRule type="cellIs" dxfId="2" priority="2564" operator="equal">
      <formula>0</formula>
    </cfRule>
  </conditionalFormatting>
  <conditionalFormatting sqref="C364:H364 Q364:U364 J364:N364">
    <cfRule type="containsText" dxfId="0" priority="2561" operator="between" text=" ">
      <formula>NOT(ISERROR(SEARCH(" ",C364)))</formula>
    </cfRule>
  </conditionalFormatting>
  <conditionalFormatting sqref="J364:N364 Q364">
    <cfRule type="cellIs" dxfId="2" priority="2560" operator="equal">
      <formula>0</formula>
    </cfRule>
  </conditionalFormatting>
  <conditionalFormatting sqref="C365:H365 Q365:U365 J365:N365">
    <cfRule type="containsText" dxfId="0" priority="2557" operator="between" text=" ">
      <formula>NOT(ISERROR(SEARCH(" ",C365)))</formula>
    </cfRule>
  </conditionalFormatting>
  <conditionalFormatting sqref="J365:N365 Q365">
    <cfRule type="cellIs" dxfId="2" priority="2556" operator="equal">
      <formula>0</formula>
    </cfRule>
  </conditionalFormatting>
  <conditionalFormatting sqref="AB367:AD382 AA365:AA380">
    <cfRule type="containsText" dxfId="0" priority="92" operator="between" text=" ">
      <formula>NOT(ISERROR(SEARCH(" ",AA365)))</formula>
    </cfRule>
  </conditionalFormatting>
  <conditionalFormatting sqref="C366:H366 Q366:U366 J366:N366">
    <cfRule type="containsText" dxfId="0" priority="2553" operator="between" text=" ">
      <formula>NOT(ISERROR(SEARCH(" ",C366)))</formula>
    </cfRule>
  </conditionalFormatting>
  <conditionalFormatting sqref="J366:N366 Q366">
    <cfRule type="cellIs" dxfId="2" priority="2552" operator="equal">
      <formula>0</formula>
    </cfRule>
  </conditionalFormatting>
  <conditionalFormatting sqref="C367:H367 Q367:U367 J367:N367">
    <cfRule type="containsText" dxfId="0" priority="2549" operator="between" text=" ">
      <formula>NOT(ISERROR(SEARCH(" ",C367)))</formula>
    </cfRule>
  </conditionalFormatting>
  <conditionalFormatting sqref="J367:N367 Q367">
    <cfRule type="cellIs" dxfId="2" priority="2548" operator="equal">
      <formula>0</formula>
    </cfRule>
  </conditionalFormatting>
  <conditionalFormatting sqref="C368:H368 Q368:U368 J368:N368">
    <cfRule type="containsText" dxfId="0" priority="2545" operator="between" text=" ">
      <formula>NOT(ISERROR(SEARCH(" ",C368)))</formula>
    </cfRule>
  </conditionalFormatting>
  <conditionalFormatting sqref="J368:N368 Q368">
    <cfRule type="cellIs" dxfId="2" priority="2544" operator="equal">
      <formula>0</formula>
    </cfRule>
  </conditionalFormatting>
  <conditionalFormatting sqref="C369:H369 Q369:U369 J369:N369">
    <cfRule type="containsText" dxfId="0" priority="2541" operator="between" text=" ">
      <formula>NOT(ISERROR(SEARCH(" ",C369)))</formula>
    </cfRule>
  </conditionalFormatting>
  <conditionalFormatting sqref="J369:N369 Q369">
    <cfRule type="cellIs" dxfId="2" priority="2540" operator="equal">
      <formula>0</formula>
    </cfRule>
  </conditionalFormatting>
  <conditionalFormatting sqref="AI369:AL384">
    <cfRule type="containsText" dxfId="0" priority="2653" operator="between" text=" ">
      <formula>NOT(ISERROR(SEARCH(" ",AI369)))</formula>
    </cfRule>
    <cfRule type="containsText" dxfId="1" priority="2654" operator="between" text=" ">
      <formula>NOT(ISERROR(SEARCH(" ",AI369)))</formula>
    </cfRule>
  </conditionalFormatting>
  <conditionalFormatting sqref="C370:H370 Q370:U370 J370:N370">
    <cfRule type="containsText" dxfId="0" priority="2537" operator="between" text=" ">
      <formula>NOT(ISERROR(SEARCH(" ",C370)))</formula>
    </cfRule>
  </conditionalFormatting>
  <conditionalFormatting sqref="J370:N370 Q370">
    <cfRule type="cellIs" dxfId="2" priority="2536" operator="equal">
      <formula>0</formula>
    </cfRule>
  </conditionalFormatting>
  <conditionalFormatting sqref="C371:H371 Q371:U371 J371:N371">
    <cfRule type="containsText" dxfId="0" priority="2533" operator="between" text=" ">
      <formula>NOT(ISERROR(SEARCH(" ",C371)))</formula>
    </cfRule>
  </conditionalFormatting>
  <conditionalFormatting sqref="J371:N371 Q371">
    <cfRule type="cellIs" dxfId="2" priority="2532" operator="equal">
      <formula>0</formula>
    </cfRule>
  </conditionalFormatting>
  <conditionalFormatting sqref="C372:H372 Q372:U372 J372:N372">
    <cfRule type="containsText" dxfId="0" priority="2529" operator="between" text=" ">
      <formula>NOT(ISERROR(SEARCH(" ",C372)))</formula>
    </cfRule>
  </conditionalFormatting>
  <conditionalFormatting sqref="J372:N372 Q372">
    <cfRule type="cellIs" dxfId="2" priority="2528" operator="equal">
      <formula>0</formula>
    </cfRule>
  </conditionalFormatting>
  <conditionalFormatting sqref="C373:H373 Q373:U373 J373:N373">
    <cfRule type="containsText" dxfId="0" priority="2525" operator="between" text=" ">
      <formula>NOT(ISERROR(SEARCH(" ",C373)))</formula>
    </cfRule>
  </conditionalFormatting>
  <conditionalFormatting sqref="J373:N373 Q373">
    <cfRule type="cellIs" dxfId="2" priority="2524" operator="equal">
      <formula>0</formula>
    </cfRule>
  </conditionalFormatting>
  <conditionalFormatting sqref="C374:H374 Q374:U374 J374:N374">
    <cfRule type="containsText" dxfId="0" priority="2521" operator="between" text=" ">
      <formula>NOT(ISERROR(SEARCH(" ",C374)))</formula>
    </cfRule>
  </conditionalFormatting>
  <conditionalFormatting sqref="J374:N374 Q374">
    <cfRule type="cellIs" dxfId="2" priority="2520" operator="equal">
      <formula>0</formula>
    </cfRule>
  </conditionalFormatting>
  <conditionalFormatting sqref="C375:H375 Q375:U375 J375:N375">
    <cfRule type="containsText" dxfId="0" priority="2517" operator="between" text=" ">
      <formula>NOT(ISERROR(SEARCH(" ",C375)))</formula>
    </cfRule>
  </conditionalFormatting>
  <conditionalFormatting sqref="J375:N375 Q375">
    <cfRule type="cellIs" dxfId="2" priority="2516" operator="equal">
      <formula>0</formula>
    </cfRule>
  </conditionalFormatting>
  <conditionalFormatting sqref="C376:H376 Q376:U376 J376:N376">
    <cfRule type="containsText" dxfId="0" priority="2513" operator="between" text=" ">
      <formula>NOT(ISERROR(SEARCH(" ",C376)))</formula>
    </cfRule>
  </conditionalFormatting>
  <conditionalFormatting sqref="J376:N376 Q376">
    <cfRule type="cellIs" dxfId="2" priority="2512" operator="equal">
      <formula>0</formula>
    </cfRule>
  </conditionalFormatting>
  <conditionalFormatting sqref="C377:H377 Q377:U377 J377:N377">
    <cfRule type="containsText" dxfId="0" priority="2509" operator="between" text=" ">
      <formula>NOT(ISERROR(SEARCH(" ",C377)))</formula>
    </cfRule>
  </conditionalFormatting>
  <conditionalFormatting sqref="J377:N377 Q377">
    <cfRule type="cellIs" dxfId="2" priority="2508" operator="equal">
      <formula>0</formula>
    </cfRule>
  </conditionalFormatting>
  <conditionalFormatting sqref="C378:H378 Q378:U378 J378:N378">
    <cfRule type="containsText" dxfId="0" priority="2505" operator="between" text=" ">
      <formula>NOT(ISERROR(SEARCH(" ",C378)))</formula>
    </cfRule>
  </conditionalFormatting>
  <conditionalFormatting sqref="J378:N378 Q378">
    <cfRule type="cellIs" dxfId="2" priority="2504" operator="equal">
      <formula>0</formula>
    </cfRule>
  </conditionalFormatting>
  <conditionalFormatting sqref="C379:H379 Q379:U379 J379:N379">
    <cfRule type="containsText" dxfId="0" priority="2501" operator="between" text=" ">
      <formula>NOT(ISERROR(SEARCH(" ",C379)))</formula>
    </cfRule>
  </conditionalFormatting>
  <conditionalFormatting sqref="J379:N379 Q379">
    <cfRule type="cellIs" dxfId="2" priority="2500" operator="equal">
      <formula>0</formula>
    </cfRule>
  </conditionalFormatting>
  <conditionalFormatting sqref="C380:H380 Q380:U380 J380:N380">
    <cfRule type="containsText" dxfId="0" priority="2497" operator="between" text=" ">
      <formula>NOT(ISERROR(SEARCH(" ",C380)))</formula>
    </cfRule>
  </conditionalFormatting>
  <conditionalFormatting sqref="J380:N380 Q380">
    <cfRule type="cellIs" dxfId="2" priority="2496" operator="equal">
      <formula>0</formula>
    </cfRule>
  </conditionalFormatting>
  <conditionalFormatting sqref="C381:H381 Q381:U381 J381:N381">
    <cfRule type="containsText" dxfId="0" priority="2493" operator="between" text=" ">
      <formula>NOT(ISERROR(SEARCH(" ",C381)))</formula>
    </cfRule>
  </conditionalFormatting>
  <conditionalFormatting sqref="J381:N381 Q381">
    <cfRule type="cellIs" dxfId="2" priority="2492" operator="equal">
      <formula>0</formula>
    </cfRule>
  </conditionalFormatting>
  <conditionalFormatting sqref="AB383:AD390 AA381:AA388">
    <cfRule type="containsText" dxfId="0" priority="82" operator="between" text=" ">
      <formula>NOT(ISERROR(SEARCH(" ",AA381)))</formula>
    </cfRule>
  </conditionalFormatting>
  <conditionalFormatting sqref="C382:H382 Q382:U382 J382:N382">
    <cfRule type="containsText" dxfId="0" priority="2489" operator="between" text=" ">
      <formula>NOT(ISERROR(SEARCH(" ",C382)))</formula>
    </cfRule>
  </conditionalFormatting>
  <conditionalFormatting sqref="J382:N382 Q382">
    <cfRule type="cellIs" dxfId="2" priority="2488" operator="equal">
      <formula>0</formula>
    </cfRule>
  </conditionalFormatting>
  <conditionalFormatting sqref="C383:H383 Q383:U383 J383:N383">
    <cfRule type="containsText" dxfId="0" priority="2485" operator="between" text=" ">
      <formula>NOT(ISERROR(SEARCH(" ",C383)))</formula>
    </cfRule>
  </conditionalFormatting>
  <conditionalFormatting sqref="J383:N383 Q383">
    <cfRule type="cellIs" dxfId="2" priority="2484" operator="equal">
      <formula>0</formula>
    </cfRule>
  </conditionalFormatting>
  <conditionalFormatting sqref="C384:H384 Q384:U384 J384:N384">
    <cfRule type="containsText" dxfId="0" priority="2481" operator="between" text=" ">
      <formula>NOT(ISERROR(SEARCH(" ",C384)))</formula>
    </cfRule>
  </conditionalFormatting>
  <conditionalFormatting sqref="J384:N384 Q384">
    <cfRule type="cellIs" dxfId="2" priority="2480" operator="equal">
      <formula>0</formula>
    </cfRule>
  </conditionalFormatting>
  <conditionalFormatting sqref="C385:H385 Q385:U385 J385:N385">
    <cfRule type="containsText" dxfId="0" priority="2477" operator="between" text=" ">
      <formula>NOT(ISERROR(SEARCH(" ",C385)))</formula>
    </cfRule>
  </conditionalFormatting>
  <conditionalFormatting sqref="J385:N385 Q385">
    <cfRule type="cellIs" dxfId="2" priority="2476" operator="equal">
      <formula>0</formula>
    </cfRule>
  </conditionalFormatting>
  <conditionalFormatting sqref="C386:H386 Q386:U386 J386:N386">
    <cfRule type="containsText" dxfId="0" priority="2473" operator="between" text=" ">
      <formula>NOT(ISERROR(SEARCH(" ",C386)))</formula>
    </cfRule>
  </conditionalFormatting>
  <conditionalFormatting sqref="J386:N386 Q386">
    <cfRule type="cellIs" dxfId="2" priority="2472" operator="equal">
      <formula>0</formula>
    </cfRule>
  </conditionalFormatting>
  <conditionalFormatting sqref="C387:H387 Q387:U387 J387:N387">
    <cfRule type="containsText" dxfId="0" priority="2469" operator="between" text=" ">
      <formula>NOT(ISERROR(SEARCH(" ",C387)))</formula>
    </cfRule>
  </conditionalFormatting>
  <conditionalFormatting sqref="J387:N387 Q387">
    <cfRule type="cellIs" dxfId="2" priority="2468" operator="equal">
      <formula>0</formula>
    </cfRule>
  </conditionalFormatting>
  <conditionalFormatting sqref="C388:H388 Q388:U388 J388:N388">
    <cfRule type="containsText" dxfId="0" priority="2465" operator="between" text=" ">
      <formula>NOT(ISERROR(SEARCH(" ",C388)))</formula>
    </cfRule>
  </conditionalFormatting>
  <conditionalFormatting sqref="J388:N388 Q388">
    <cfRule type="cellIs" dxfId="2" priority="2464" operator="equal">
      <formula>0</formula>
    </cfRule>
  </conditionalFormatting>
  <conditionalFormatting sqref="C389:H389 Q389:U389 J389:N389">
    <cfRule type="containsText" dxfId="0" priority="2461" operator="between" text=" ">
      <formula>NOT(ISERROR(SEARCH(" ",C389)))</formula>
    </cfRule>
  </conditionalFormatting>
  <conditionalFormatting sqref="J389:N389 Q389">
    <cfRule type="cellIs" dxfId="2" priority="2460" operator="equal">
      <formula>0</formula>
    </cfRule>
  </conditionalFormatting>
  <conditionalFormatting sqref="AB391:AD587 AA389:AA585">
    <cfRule type="containsText" dxfId="0" priority="41" operator="between" text=" ">
      <formula>NOT(ISERROR(SEARCH(" ",AA389)))</formula>
    </cfRule>
  </conditionalFormatting>
  <conditionalFormatting sqref="C390:H390 Q390:U390 J390:N390">
    <cfRule type="containsText" dxfId="0" priority="2457" operator="between" text=" ">
      <formula>NOT(ISERROR(SEARCH(" ",C390)))</formula>
    </cfRule>
  </conditionalFormatting>
  <conditionalFormatting sqref="J390:N390 Q390">
    <cfRule type="cellIs" dxfId="2" priority="2456" operator="equal">
      <formula>0</formula>
    </cfRule>
  </conditionalFormatting>
  <conditionalFormatting sqref="C391:H391 Q391:U391 J391:N391">
    <cfRule type="containsText" dxfId="0" priority="2453" operator="between" text=" ">
      <formula>NOT(ISERROR(SEARCH(" ",C391)))</formula>
    </cfRule>
  </conditionalFormatting>
  <conditionalFormatting sqref="J391:N391 Q391">
    <cfRule type="cellIs" dxfId="2" priority="2452" operator="equal">
      <formula>0</formula>
    </cfRule>
  </conditionalFormatting>
  <conditionalFormatting sqref="C392:H392 Q392:U392 J392:N392">
    <cfRule type="containsText" dxfId="0" priority="2449" operator="between" text=" ">
      <formula>NOT(ISERROR(SEARCH(" ",C392)))</formula>
    </cfRule>
  </conditionalFormatting>
  <conditionalFormatting sqref="J392:N392 Q392">
    <cfRule type="cellIs" dxfId="2" priority="2448" operator="equal">
      <formula>0</formula>
    </cfRule>
  </conditionalFormatting>
  <conditionalFormatting sqref="C393:H393 Q393:U393 J393:N393">
    <cfRule type="containsText" dxfId="0" priority="2445" operator="between" text=" ">
      <formula>NOT(ISERROR(SEARCH(" ",C393)))</formula>
    </cfRule>
  </conditionalFormatting>
  <conditionalFormatting sqref="J393:N393 Q393">
    <cfRule type="cellIs" dxfId="2" priority="2444" operator="equal">
      <formula>0</formula>
    </cfRule>
  </conditionalFormatting>
  <conditionalFormatting sqref="C394:H394 Q394:U394 J394:N394">
    <cfRule type="containsText" dxfId="0" priority="2441" operator="between" text=" ">
      <formula>NOT(ISERROR(SEARCH(" ",C394)))</formula>
    </cfRule>
  </conditionalFormatting>
  <conditionalFormatting sqref="J394:N394 Q394">
    <cfRule type="cellIs" dxfId="2" priority="2440" operator="equal">
      <formula>0</formula>
    </cfRule>
  </conditionalFormatting>
  <conditionalFormatting sqref="C395:H395 Q395:U395 J395:N395">
    <cfRule type="containsText" dxfId="0" priority="2437" operator="between" text=" ">
      <formula>NOT(ISERROR(SEARCH(" ",C395)))</formula>
    </cfRule>
  </conditionalFormatting>
  <conditionalFormatting sqref="J395:N395 Q395">
    <cfRule type="cellIs" dxfId="2" priority="2436" operator="equal">
      <formula>0</formula>
    </cfRule>
  </conditionalFormatting>
  <conditionalFormatting sqref="C396:H396 Q396:U396 J396:N396">
    <cfRule type="containsText" dxfId="0" priority="2433" operator="between" text=" ">
      <formula>NOT(ISERROR(SEARCH(" ",C396)))</formula>
    </cfRule>
  </conditionalFormatting>
  <conditionalFormatting sqref="J396:N396 Q396">
    <cfRule type="cellIs" dxfId="2" priority="2432" operator="equal">
      <formula>0</formula>
    </cfRule>
  </conditionalFormatting>
  <conditionalFormatting sqref="C397:H397 Q397:U397 J397:N397">
    <cfRule type="containsText" dxfId="0" priority="2429" operator="between" text=" ">
      <formula>NOT(ISERROR(SEARCH(" ",C397)))</formula>
    </cfRule>
  </conditionalFormatting>
  <conditionalFormatting sqref="J397:N397 Q397">
    <cfRule type="cellIs" dxfId="2" priority="2428" operator="equal">
      <formula>0</formula>
    </cfRule>
  </conditionalFormatting>
  <conditionalFormatting sqref="C398:H398 Q398:U398 J398:N398">
    <cfRule type="containsText" dxfId="0" priority="2425" operator="between" text=" ">
      <formula>NOT(ISERROR(SEARCH(" ",C398)))</formula>
    </cfRule>
  </conditionalFormatting>
  <conditionalFormatting sqref="J398:N398 Q398">
    <cfRule type="cellIs" dxfId="2" priority="2424" operator="equal">
      <formula>0</formula>
    </cfRule>
  </conditionalFormatting>
  <conditionalFormatting sqref="C399:H399 Q399:U399 J399:N399">
    <cfRule type="containsText" dxfId="0" priority="2421" operator="between" text=" ">
      <formula>NOT(ISERROR(SEARCH(" ",C399)))</formula>
    </cfRule>
  </conditionalFormatting>
  <conditionalFormatting sqref="J399:N399 Q399">
    <cfRule type="cellIs" dxfId="2" priority="2420" operator="equal">
      <formula>0</formula>
    </cfRule>
  </conditionalFormatting>
  <conditionalFormatting sqref="C400:H400 Q400:U400 J400:N400">
    <cfRule type="containsText" dxfId="0" priority="2417" operator="between" text=" ">
      <formula>NOT(ISERROR(SEARCH(" ",C400)))</formula>
    </cfRule>
  </conditionalFormatting>
  <conditionalFormatting sqref="J400:N400 Q400">
    <cfRule type="cellIs" dxfId="2" priority="2416" operator="equal">
      <formula>0</formula>
    </cfRule>
  </conditionalFormatting>
  <conditionalFormatting sqref="C401:H401 Q402:Q440 Q401:U401 J401:N401">
    <cfRule type="containsText" dxfId="0" priority="2413" operator="between" text=" ">
      <formula>NOT(ISERROR(SEARCH(" ",C401)))</formula>
    </cfRule>
  </conditionalFormatting>
  <conditionalFormatting sqref="J401:N401 Q401:Q440">
    <cfRule type="cellIs" dxfId="2" priority="2412" operator="equal">
      <formula>0</formula>
    </cfRule>
  </conditionalFormatting>
  <conditionalFormatting sqref="C402:H402 R402:U402 J402:N402">
    <cfRule type="containsText" dxfId="0" priority="2409" operator="between" text=" ">
      <formula>NOT(ISERROR(SEARCH(" ",C402)))</formula>
    </cfRule>
  </conditionalFormatting>
  <conditionalFormatting sqref="C403:H403 R403:U403 J403:N403">
    <cfRule type="containsText" dxfId="0" priority="2405" operator="between" text=" ">
      <formula>NOT(ISERROR(SEARCH(" ",C403)))</formula>
    </cfRule>
  </conditionalFormatting>
  <conditionalFormatting sqref="J403:N403 Q490:Q497">
    <cfRule type="cellIs" dxfId="2" priority="2404" operator="equal">
      <formula>0</formula>
    </cfRule>
  </conditionalFormatting>
  <conditionalFormatting sqref="C404:H404 R404:U404 J404:N404">
    <cfRule type="containsText" dxfId="0" priority="2401" operator="between" text=" ">
      <formula>NOT(ISERROR(SEARCH(" ",C404)))</formula>
    </cfRule>
  </conditionalFormatting>
  <conditionalFormatting sqref="C405:H405 R405:U405 J405:N405">
    <cfRule type="containsText" dxfId="0" priority="2397" operator="between" text=" ">
      <formula>NOT(ISERROR(SEARCH(" ",C405)))</formula>
    </cfRule>
  </conditionalFormatting>
  <conditionalFormatting sqref="C406:H406 R406:U406 J406:N406">
    <cfRule type="containsText" dxfId="0" priority="2393" operator="between" text=" ">
      <formula>NOT(ISERROR(SEARCH(" ",C406)))</formula>
    </cfRule>
  </conditionalFormatting>
  <conditionalFormatting sqref="C407:H407 R407:U407 J407:N407">
    <cfRule type="containsText" dxfId="0" priority="2389" operator="between" text=" ">
      <formula>NOT(ISERROR(SEARCH(" ",C407)))</formula>
    </cfRule>
  </conditionalFormatting>
  <conditionalFormatting sqref="C408:H408 R408:U408 J408:N408">
    <cfRule type="containsText" dxfId="0" priority="2385" operator="between" text=" ">
      <formula>NOT(ISERROR(SEARCH(" ",C408)))</formula>
    </cfRule>
  </conditionalFormatting>
  <conditionalFormatting sqref="C409:H409 R409:U409 J409:N409">
    <cfRule type="containsText" dxfId="0" priority="2381" operator="between" text=" ">
      <formula>NOT(ISERROR(SEARCH(" ",C409)))</formula>
    </cfRule>
  </conditionalFormatting>
  <conditionalFormatting sqref="C410:H410 R410:U410 J410:N410">
    <cfRule type="containsText" dxfId="0" priority="2377" operator="between" text=" ">
      <formula>NOT(ISERROR(SEARCH(" ",C410)))</formula>
    </cfRule>
  </conditionalFormatting>
  <conditionalFormatting sqref="C411 R411:U411 J411:N411 E411:H411">
    <cfRule type="containsText" dxfId="0" priority="2373" operator="between" text=" ">
      <formula>NOT(ISERROR(SEARCH(" ",C411)))</formula>
    </cfRule>
  </conditionalFormatting>
  <conditionalFormatting sqref="C413:H413 R413:U413 J413:N413 D411:D412">
    <cfRule type="containsText" dxfId="0" priority="2365" operator="between" text=" ">
      <formula>NOT(ISERROR(SEARCH(" ",C411)))</formula>
    </cfRule>
  </conditionalFormatting>
  <conditionalFormatting sqref="C412 R412:U412 J412:N412 E412:H412">
    <cfRule type="containsText" dxfId="0" priority="2369" operator="between" text=" ">
      <formula>NOT(ISERROR(SEARCH(" ",C412)))</formula>
    </cfRule>
  </conditionalFormatting>
  <conditionalFormatting sqref="C414:H414 R414:U414 J414:N414">
    <cfRule type="containsText" dxfId="0" priority="2361" operator="between" text=" ">
      <formula>NOT(ISERROR(SEARCH(" ",C414)))</formula>
    </cfRule>
  </conditionalFormatting>
  <conditionalFormatting sqref="C415:H415 R415:U415 J415:N415">
    <cfRule type="containsText" dxfId="0" priority="2357" operator="between" text=" ">
      <formula>NOT(ISERROR(SEARCH(" ",C415)))</formula>
    </cfRule>
  </conditionalFormatting>
  <conditionalFormatting sqref="C416:H416 R416:U416 J416:N416">
    <cfRule type="containsText" dxfId="0" priority="2353" operator="between" text=" ">
      <formula>NOT(ISERROR(SEARCH(" ",C416)))</formula>
    </cfRule>
  </conditionalFormatting>
  <conditionalFormatting sqref="C417:H417 R417:U417 J417:N417">
    <cfRule type="containsText" dxfId="0" priority="2349" operator="between" text=" ">
      <formula>NOT(ISERROR(SEARCH(" ",C417)))</formula>
    </cfRule>
  </conditionalFormatting>
  <conditionalFormatting sqref="C418:H418 R418:U418 J418:N418">
    <cfRule type="containsText" dxfId="0" priority="2345" operator="between" text=" ">
      <formula>NOT(ISERROR(SEARCH(" ",C418)))</formula>
    </cfRule>
  </conditionalFormatting>
  <conditionalFormatting sqref="C419:H419 R419:U419 J419:N419">
    <cfRule type="containsText" dxfId="0" priority="2341" operator="between" text=" ">
      <formula>NOT(ISERROR(SEARCH(" ",C419)))</formula>
    </cfRule>
  </conditionalFormatting>
  <conditionalFormatting sqref="C420:H420 R420:U420 J420:N420">
    <cfRule type="containsText" dxfId="0" priority="2337" operator="between" text=" ">
      <formula>NOT(ISERROR(SEARCH(" ",C420)))</formula>
    </cfRule>
  </conditionalFormatting>
  <conditionalFormatting sqref="C421:H421 R421:U421 J421:N421">
    <cfRule type="containsText" dxfId="0" priority="2333" operator="between" text=" ">
      <formula>NOT(ISERROR(SEARCH(" ",C421)))</formula>
    </cfRule>
  </conditionalFormatting>
  <conditionalFormatting sqref="C422:H422 R422:U422 J422:N422">
    <cfRule type="containsText" dxfId="0" priority="2329" operator="between" text=" ">
      <formula>NOT(ISERROR(SEARCH(" ",C422)))</formula>
    </cfRule>
  </conditionalFormatting>
  <conditionalFormatting sqref="C423:H423 R423:U423 J423:N423">
    <cfRule type="containsText" dxfId="0" priority="2325" operator="between" text=" ">
      <formula>NOT(ISERROR(SEARCH(" ",C423)))</formula>
    </cfRule>
  </conditionalFormatting>
  <conditionalFormatting sqref="C424:H424 R424:U424 J424:N424">
    <cfRule type="containsText" dxfId="0" priority="2321" operator="between" text=" ">
      <formula>NOT(ISERROR(SEARCH(" ",C424)))</formula>
    </cfRule>
  </conditionalFormatting>
  <conditionalFormatting sqref="C425:H425 R425:U425 J425:N425">
    <cfRule type="containsText" dxfId="0" priority="2317" operator="between" text=" ">
      <formula>NOT(ISERROR(SEARCH(" ",C425)))</formula>
    </cfRule>
  </conditionalFormatting>
  <conditionalFormatting sqref="C426:H426 R426:U426 J426:N426">
    <cfRule type="containsText" dxfId="0" priority="2313" operator="between" text=" ">
      <formula>NOT(ISERROR(SEARCH(" ",C426)))</formula>
    </cfRule>
  </conditionalFormatting>
  <conditionalFormatting sqref="C427:H427 R427:U427 J427:N427">
    <cfRule type="containsText" dxfId="0" priority="2309" operator="between" text=" ">
      <formula>NOT(ISERROR(SEARCH(" ",C427)))</formula>
    </cfRule>
  </conditionalFormatting>
  <conditionalFormatting sqref="C428:H428 R428:U428 J428:N428">
    <cfRule type="containsText" dxfId="0" priority="2305" operator="between" text=" ">
      <formula>NOT(ISERROR(SEARCH(" ",C428)))</formula>
    </cfRule>
  </conditionalFormatting>
  <conditionalFormatting sqref="C429:H429 R429:U429 J429:N429">
    <cfRule type="containsText" dxfId="0" priority="2301" operator="between" text=" ">
      <formula>NOT(ISERROR(SEARCH(" ",C429)))</formula>
    </cfRule>
  </conditionalFormatting>
  <conditionalFormatting sqref="C430:H430 R430:U430 J430:N430">
    <cfRule type="containsText" dxfId="0" priority="2297" operator="between" text=" ">
      <formula>NOT(ISERROR(SEARCH(" ",C430)))</formula>
    </cfRule>
  </conditionalFormatting>
  <conditionalFormatting sqref="C431:H431 R431:U431 J431:N431">
    <cfRule type="containsText" dxfId="0" priority="2293" operator="between" text=" ">
      <formula>NOT(ISERROR(SEARCH(" ",C431)))</formula>
    </cfRule>
  </conditionalFormatting>
  <conditionalFormatting sqref="C432:H432 R432:U432 J432:N432">
    <cfRule type="containsText" dxfId="0" priority="2289" operator="between" text=" ">
      <formula>NOT(ISERROR(SEARCH(" ",C432)))</formula>
    </cfRule>
  </conditionalFormatting>
  <conditionalFormatting sqref="C433:H433 R433:U433 J433:N433">
    <cfRule type="containsText" dxfId="0" priority="2285" operator="between" text=" ">
      <formula>NOT(ISERROR(SEARCH(" ",C433)))</formula>
    </cfRule>
  </conditionalFormatting>
  <conditionalFormatting sqref="C434:H434 R434:U434 J434:N434">
    <cfRule type="containsText" dxfId="0" priority="2281" operator="between" text=" ">
      <formula>NOT(ISERROR(SEARCH(" ",C434)))</formula>
    </cfRule>
  </conditionalFormatting>
  <conditionalFormatting sqref="C435:H435 R435:U435 J435:N435">
    <cfRule type="containsText" dxfId="0" priority="2277" operator="between" text=" ">
      <formula>NOT(ISERROR(SEARCH(" ",C435)))</formula>
    </cfRule>
  </conditionalFormatting>
  <conditionalFormatting sqref="C436:H436 R436:U436 J436:N436">
    <cfRule type="containsText" dxfId="0" priority="2273" operator="between" text=" ">
      <formula>NOT(ISERROR(SEARCH(" ",C436)))</formula>
    </cfRule>
  </conditionalFormatting>
  <conditionalFormatting sqref="C437:H437 R437:U437 J437:N437">
    <cfRule type="containsText" dxfId="0" priority="2269" operator="between" text=" ">
      <formula>NOT(ISERROR(SEARCH(" ",C437)))</formula>
    </cfRule>
  </conditionalFormatting>
  <conditionalFormatting sqref="C438:H438 R438:U438 J438:N438">
    <cfRule type="containsText" dxfId="0" priority="2265" operator="between" text=" ">
      <formula>NOT(ISERROR(SEARCH(" ",C438)))</formula>
    </cfRule>
  </conditionalFormatting>
  <conditionalFormatting sqref="C439:H439 R439:U439 J439:N439">
    <cfRule type="containsText" dxfId="0" priority="2261" operator="between" text=" ">
      <formula>NOT(ISERROR(SEARCH(" ",C439)))</formula>
    </cfRule>
  </conditionalFormatting>
  <conditionalFormatting sqref="C440:H440 R440:U440 J440:N440">
    <cfRule type="containsText" dxfId="0" priority="2257" operator="between" text=" ">
      <formula>NOT(ISERROR(SEARCH(" ",C440)))</formula>
    </cfRule>
  </conditionalFormatting>
  <conditionalFormatting sqref="C441:H441 Q441:U441 J441:N441">
    <cfRule type="containsText" dxfId="0" priority="2253" operator="between" text=" ">
      <formula>NOT(ISERROR(SEARCH(" ",C441)))</formula>
    </cfRule>
  </conditionalFormatting>
  <conditionalFormatting sqref="J441:N441 Q441">
    <cfRule type="cellIs" dxfId="2" priority="2252" operator="equal">
      <formula>0</formula>
    </cfRule>
  </conditionalFormatting>
  <conditionalFormatting sqref="C442:H442 Q442:U442 J442:N442">
    <cfRule type="containsText" dxfId="0" priority="2249" operator="between" text=" ">
      <formula>NOT(ISERROR(SEARCH(" ",C442)))</formula>
    </cfRule>
  </conditionalFormatting>
  <conditionalFormatting sqref="J442:N442 Q442">
    <cfRule type="cellIs" dxfId="2" priority="2248" operator="equal">
      <formula>0</formula>
    </cfRule>
  </conditionalFormatting>
  <conditionalFormatting sqref="C443:H443 Q443:U443 J443:N443">
    <cfRule type="containsText" dxfId="0" priority="2245" operator="between" text=" ">
      <formula>NOT(ISERROR(SEARCH(" ",C443)))</formula>
    </cfRule>
  </conditionalFormatting>
  <conditionalFormatting sqref="J443:N443 Q443">
    <cfRule type="cellIs" dxfId="2" priority="2244" operator="equal">
      <formula>0</formula>
    </cfRule>
  </conditionalFormatting>
  <conditionalFormatting sqref="C444:H444 Q444:U444 J444:N444">
    <cfRule type="containsText" dxfId="0" priority="2241" operator="between" text=" ">
      <formula>NOT(ISERROR(SEARCH(" ",C444)))</formula>
    </cfRule>
  </conditionalFormatting>
  <conditionalFormatting sqref="J444:N444 Q444">
    <cfRule type="cellIs" dxfId="2" priority="2240" operator="equal">
      <formula>0</formula>
    </cfRule>
  </conditionalFormatting>
  <conditionalFormatting sqref="C445:H445 Q445:U445 J445:N445">
    <cfRule type="containsText" dxfId="0" priority="2237" operator="between" text=" ">
      <formula>NOT(ISERROR(SEARCH(" ",C445)))</formula>
    </cfRule>
  </conditionalFormatting>
  <conditionalFormatting sqref="J445:N445 Q445">
    <cfRule type="cellIs" dxfId="2" priority="2236" operator="equal">
      <formula>0</formula>
    </cfRule>
  </conditionalFormatting>
  <conditionalFormatting sqref="C446:H446 Q446:U446 J446:N446">
    <cfRule type="containsText" dxfId="0" priority="2233" operator="between" text=" ">
      <formula>NOT(ISERROR(SEARCH(" ",C446)))</formula>
    </cfRule>
  </conditionalFormatting>
  <conditionalFormatting sqref="J446:N446 Q446">
    <cfRule type="cellIs" dxfId="2" priority="2232" operator="equal">
      <formula>0</formula>
    </cfRule>
  </conditionalFormatting>
  <conditionalFormatting sqref="C447:H447 Q447:U447 J447:N447">
    <cfRule type="containsText" dxfId="0" priority="2229" operator="between" text=" ">
      <formula>NOT(ISERROR(SEARCH(" ",C447)))</formula>
    </cfRule>
  </conditionalFormatting>
  <conditionalFormatting sqref="J447:N447 Q447">
    <cfRule type="cellIs" dxfId="2" priority="2228" operator="equal">
      <formula>0</formula>
    </cfRule>
  </conditionalFormatting>
  <conditionalFormatting sqref="C448:H448 Q448:U448 J448:N448">
    <cfRule type="containsText" dxfId="0" priority="2225" operator="between" text=" ">
      <formula>NOT(ISERROR(SEARCH(" ",C448)))</formula>
    </cfRule>
  </conditionalFormatting>
  <conditionalFormatting sqref="J448:N448 Q448">
    <cfRule type="cellIs" dxfId="2" priority="2224" operator="equal">
      <formula>0</formula>
    </cfRule>
  </conditionalFormatting>
  <conditionalFormatting sqref="C449:H449 Q449:U449 J449:N449">
    <cfRule type="containsText" dxfId="0" priority="2221" operator="between" text=" ">
      <formula>NOT(ISERROR(SEARCH(" ",C449)))</formula>
    </cfRule>
  </conditionalFormatting>
  <conditionalFormatting sqref="J449:N449 Q449">
    <cfRule type="cellIs" dxfId="2" priority="2220" operator="equal">
      <formula>0</formula>
    </cfRule>
  </conditionalFormatting>
  <conditionalFormatting sqref="C450:H450 Q450:U450 J450:N450">
    <cfRule type="containsText" dxfId="0" priority="2217" operator="between" text=" ">
      <formula>NOT(ISERROR(SEARCH(" ",C450)))</formula>
    </cfRule>
  </conditionalFormatting>
  <conditionalFormatting sqref="J450:N450 Q450">
    <cfRule type="cellIs" dxfId="2" priority="2216" operator="equal">
      <formula>0</formula>
    </cfRule>
  </conditionalFormatting>
  <conditionalFormatting sqref="C451:H451 Q451:U451 J451:N451">
    <cfRule type="containsText" dxfId="0" priority="2213" operator="between" text=" ">
      <formula>NOT(ISERROR(SEARCH(" ",C451)))</formula>
    </cfRule>
  </conditionalFormatting>
  <conditionalFormatting sqref="J451:N451 Q451">
    <cfRule type="cellIs" dxfId="2" priority="2212" operator="equal">
      <formula>0</formula>
    </cfRule>
  </conditionalFormatting>
  <conditionalFormatting sqref="C452:H452 Q452:U452 J452:N452">
    <cfRule type="containsText" dxfId="0" priority="2209" operator="between" text=" ">
      <formula>NOT(ISERROR(SEARCH(" ",C452)))</formula>
    </cfRule>
  </conditionalFormatting>
  <conditionalFormatting sqref="J452:N452 Q452">
    <cfRule type="cellIs" dxfId="2" priority="2208" operator="equal">
      <formula>0</formula>
    </cfRule>
  </conditionalFormatting>
  <conditionalFormatting sqref="C453:H453 Q453:U453 J453:N453">
    <cfRule type="containsText" dxfId="0" priority="2205" operator="between" text=" ">
      <formula>NOT(ISERROR(SEARCH(" ",C453)))</formula>
    </cfRule>
  </conditionalFormatting>
  <conditionalFormatting sqref="J453:N453 Q453">
    <cfRule type="cellIs" dxfId="2" priority="2204" operator="equal">
      <formula>0</formula>
    </cfRule>
  </conditionalFormatting>
  <conditionalFormatting sqref="C454:H454 Q454:U454 J454:N454">
    <cfRule type="containsText" dxfId="0" priority="2201" operator="between" text=" ">
      <formula>NOT(ISERROR(SEARCH(" ",C454)))</formula>
    </cfRule>
  </conditionalFormatting>
  <conditionalFormatting sqref="J454:N454 Q454">
    <cfRule type="cellIs" dxfId="2" priority="2200" operator="equal">
      <formula>0</formula>
    </cfRule>
  </conditionalFormatting>
  <conditionalFormatting sqref="C455:H455 Q455:U455 J455:N455">
    <cfRule type="containsText" dxfId="0" priority="2197" operator="between" text=" ">
      <formula>NOT(ISERROR(SEARCH(" ",C455)))</formula>
    </cfRule>
  </conditionalFormatting>
  <conditionalFormatting sqref="J455:N455 Q455">
    <cfRule type="cellIs" dxfId="2" priority="2196" operator="equal">
      <formula>0</formula>
    </cfRule>
  </conditionalFormatting>
  <conditionalFormatting sqref="C456:H456 Q456:U456 J456:N456">
    <cfRule type="containsText" dxfId="0" priority="2193" operator="between" text=" ">
      <formula>NOT(ISERROR(SEARCH(" ",C456)))</formula>
    </cfRule>
  </conditionalFormatting>
  <conditionalFormatting sqref="J456:N456 Q456">
    <cfRule type="cellIs" dxfId="2" priority="2192" operator="equal">
      <formula>0</formula>
    </cfRule>
  </conditionalFormatting>
  <conditionalFormatting sqref="C457:H457 Q457:U457 J457:N457">
    <cfRule type="containsText" dxfId="0" priority="2189" operator="between" text=" ">
      <formula>NOT(ISERROR(SEARCH(" ",C457)))</formula>
    </cfRule>
  </conditionalFormatting>
  <conditionalFormatting sqref="J457:N457 Q457">
    <cfRule type="cellIs" dxfId="2" priority="2188" operator="equal">
      <formula>0</formula>
    </cfRule>
  </conditionalFormatting>
  <conditionalFormatting sqref="C458:H458 Q458:U458 J458:N458">
    <cfRule type="containsText" dxfId="0" priority="2185" operator="between" text=" ">
      <formula>NOT(ISERROR(SEARCH(" ",C458)))</formula>
    </cfRule>
  </conditionalFormatting>
  <conditionalFormatting sqref="J458:N458 Q458">
    <cfRule type="cellIs" dxfId="2" priority="2184" operator="equal">
      <formula>0</formula>
    </cfRule>
  </conditionalFormatting>
  <conditionalFormatting sqref="C459:H459 Q459:U459 J459:N459">
    <cfRule type="containsText" dxfId="0" priority="2181" operator="between" text=" ">
      <formula>NOT(ISERROR(SEARCH(" ",C459)))</formula>
    </cfRule>
  </conditionalFormatting>
  <conditionalFormatting sqref="J459:N459 Q459">
    <cfRule type="cellIs" dxfId="2" priority="2180" operator="equal">
      <formula>0</formula>
    </cfRule>
  </conditionalFormatting>
  <conditionalFormatting sqref="C460:H460 Q460:U460 J460:N460">
    <cfRule type="containsText" dxfId="0" priority="2177" operator="between" text=" ">
      <formula>NOT(ISERROR(SEARCH(" ",C460)))</formula>
    </cfRule>
  </conditionalFormatting>
  <conditionalFormatting sqref="J460:N460 Q460">
    <cfRule type="cellIs" dxfId="2" priority="2176" operator="equal">
      <formula>0</formula>
    </cfRule>
  </conditionalFormatting>
  <conditionalFormatting sqref="C461:H461 Q461:U461">
    <cfRule type="containsText" dxfId="0" priority="2171" operator="between" text=" ">
      <formula>NOT(ISERROR(SEARCH(" ",C461)))</formula>
    </cfRule>
  </conditionalFormatting>
  <conditionalFormatting sqref="J461:N484">
    <cfRule type="cellIs" dxfId="2" priority="2093" operator="equal">
      <formula>0</formula>
    </cfRule>
    <cfRule type="containsText" dxfId="0" priority="2094" operator="between" text=" ">
      <formula>NOT(ISERROR(SEARCH(" ",J461)))</formula>
    </cfRule>
  </conditionalFormatting>
  <conditionalFormatting sqref="C462:H462 Q462:U462">
    <cfRule type="containsText" dxfId="0" priority="2167" operator="between" text=" ">
      <formula>NOT(ISERROR(SEARCH(" ",C462)))</formula>
    </cfRule>
  </conditionalFormatting>
  <conditionalFormatting sqref="C463:H463 Q463:U463">
    <cfRule type="containsText" dxfId="0" priority="2163" operator="between" text=" ">
      <formula>NOT(ISERROR(SEARCH(" ",C463)))</formula>
    </cfRule>
  </conditionalFormatting>
  <conditionalFormatting sqref="C464:H464 Q464:U464">
    <cfRule type="containsText" dxfId="0" priority="2159" operator="between" text=" ">
      <formula>NOT(ISERROR(SEARCH(" ",C464)))</formula>
    </cfRule>
  </conditionalFormatting>
  <conditionalFormatting sqref="C465:H465 Q465:U465">
    <cfRule type="containsText" dxfId="0" priority="2155" operator="between" text=" ">
      <formula>NOT(ISERROR(SEARCH(" ",C465)))</formula>
    </cfRule>
  </conditionalFormatting>
  <conditionalFormatting sqref="C466:H466 Q466:U466">
    <cfRule type="containsText" dxfId="0" priority="2151" operator="between" text=" ">
      <formula>NOT(ISERROR(SEARCH(" ",C466)))</formula>
    </cfRule>
  </conditionalFormatting>
  <conditionalFormatting sqref="Q468:Q484 C467:H467 Q467:U467">
    <cfRule type="containsText" dxfId="0" priority="2147" operator="between" text=" ">
      <formula>NOT(ISERROR(SEARCH(" ",C467)))</formula>
    </cfRule>
  </conditionalFormatting>
  <conditionalFormatting sqref="C468:H468 R468:U468">
    <cfRule type="containsText" dxfId="0" priority="2143" operator="between" text=" ">
      <formula>NOT(ISERROR(SEARCH(" ",C468)))</formula>
    </cfRule>
  </conditionalFormatting>
  <conditionalFormatting sqref="C469:H469 R469:U469">
    <cfRule type="containsText" dxfId="0" priority="2140" operator="between" text=" ">
      <formula>NOT(ISERROR(SEARCH(" ",C469)))</formula>
    </cfRule>
  </conditionalFormatting>
  <conditionalFormatting sqref="C470:H470 R470:U470">
    <cfRule type="containsText" dxfId="0" priority="2137" operator="between" text=" ">
      <formula>NOT(ISERROR(SEARCH(" ",C470)))</formula>
    </cfRule>
  </conditionalFormatting>
  <conditionalFormatting sqref="C471:H471 R471:U471">
    <cfRule type="containsText" dxfId="0" priority="2134" operator="between" text=" ">
      <formula>NOT(ISERROR(SEARCH(" ",C471)))</formula>
    </cfRule>
  </conditionalFormatting>
  <conditionalFormatting sqref="C472:H472 R472:U472">
    <cfRule type="containsText" dxfId="0" priority="2131" operator="between" text=" ">
      <formula>NOT(ISERROR(SEARCH(" ",C472)))</formula>
    </cfRule>
  </conditionalFormatting>
  <conditionalFormatting sqref="C473:H473 R473:U473">
    <cfRule type="containsText" dxfId="0" priority="2128" operator="between" text=" ">
      <formula>NOT(ISERROR(SEARCH(" ",C473)))</formula>
    </cfRule>
  </conditionalFormatting>
  <conditionalFormatting sqref="C474:H474 R474:U474">
    <cfRule type="containsText" dxfId="0" priority="2125" operator="between" text=" ">
      <formula>NOT(ISERROR(SEARCH(" ",C474)))</formula>
    </cfRule>
  </conditionalFormatting>
  <conditionalFormatting sqref="C475:H475 R475:U475">
    <cfRule type="containsText" dxfId="0" priority="2122" operator="between" text=" ">
      <formula>NOT(ISERROR(SEARCH(" ",C475)))</formula>
    </cfRule>
  </conditionalFormatting>
  <conditionalFormatting sqref="C476:H476 R476:U476">
    <cfRule type="containsText" dxfId="0" priority="2119" operator="between" text=" ">
      <formula>NOT(ISERROR(SEARCH(" ",C476)))</formula>
    </cfRule>
  </conditionalFormatting>
  <conditionalFormatting sqref="C477:H477 R477:U477">
    <cfRule type="containsText" dxfId="0" priority="2116" operator="between" text=" ">
      <formula>NOT(ISERROR(SEARCH(" ",C477)))</formula>
    </cfRule>
  </conditionalFormatting>
  <conditionalFormatting sqref="C478:H478 R478:U478">
    <cfRule type="containsText" dxfId="0" priority="2113" operator="between" text=" ">
      <formula>NOT(ISERROR(SEARCH(" ",C478)))</formula>
    </cfRule>
  </conditionalFormatting>
  <conditionalFormatting sqref="C479:H479 R479:U479">
    <cfRule type="containsText" dxfId="0" priority="2110" operator="between" text=" ">
      <formula>NOT(ISERROR(SEARCH(" ",C479)))</formula>
    </cfRule>
  </conditionalFormatting>
  <conditionalFormatting sqref="C480:H480 R480:U480">
    <cfRule type="containsText" dxfId="0" priority="2107" operator="between" text=" ">
      <formula>NOT(ISERROR(SEARCH(" ",C480)))</formula>
    </cfRule>
  </conditionalFormatting>
  <conditionalFormatting sqref="C481:H481 R481:U481">
    <cfRule type="containsText" dxfId="0" priority="2104" operator="between" text=" ">
      <formula>NOT(ISERROR(SEARCH(" ",C481)))</formula>
    </cfRule>
  </conditionalFormatting>
  <conditionalFormatting sqref="C482:H482 R482:U482">
    <cfRule type="containsText" dxfId="0" priority="2101" operator="between" text=" ">
      <formula>NOT(ISERROR(SEARCH(" ",C482)))</formula>
    </cfRule>
  </conditionalFormatting>
  <conditionalFormatting sqref="C483:H483 R483:U483">
    <cfRule type="containsText" dxfId="0" priority="2098" operator="between" text=" ">
      <formula>NOT(ISERROR(SEARCH(" ",C483)))</formula>
    </cfRule>
  </conditionalFormatting>
  <conditionalFormatting sqref="C484:H484 R484:U484">
    <cfRule type="containsText" dxfId="0" priority="2095" operator="between" text=" ">
      <formula>NOT(ISERROR(SEARCH(" ",C484)))</formula>
    </cfRule>
  </conditionalFormatting>
  <conditionalFormatting sqref="C485:H485 Q485:U485 J485:N485">
    <cfRule type="containsText" dxfId="0" priority="2090" operator="between" text=" ">
      <formula>NOT(ISERROR(SEARCH(" ",C485)))</formula>
    </cfRule>
  </conditionalFormatting>
  <conditionalFormatting sqref="J485:N485 Q485">
    <cfRule type="cellIs" dxfId="2" priority="2089" operator="equal">
      <formula>0</formula>
    </cfRule>
  </conditionalFormatting>
  <conditionalFormatting sqref="C486:H486 Q486:U486 J486:N486">
    <cfRule type="containsText" dxfId="0" priority="2086" operator="between" text=" ">
      <formula>NOT(ISERROR(SEARCH(" ",C486)))</formula>
    </cfRule>
  </conditionalFormatting>
  <conditionalFormatting sqref="J486:N486 Q486">
    <cfRule type="cellIs" dxfId="2" priority="2085" operator="equal">
      <formula>0</formula>
    </cfRule>
  </conditionalFormatting>
  <conditionalFormatting sqref="C487:H487 Q487:U487 J487:N487">
    <cfRule type="containsText" dxfId="0" priority="2082" operator="between" text=" ">
      <formula>NOT(ISERROR(SEARCH(" ",C487)))</formula>
    </cfRule>
  </conditionalFormatting>
  <conditionalFormatting sqref="J487:N487 Q487">
    <cfRule type="cellIs" dxfId="2" priority="2081" operator="equal">
      <formula>0</formula>
    </cfRule>
  </conditionalFormatting>
  <conditionalFormatting sqref="C488:H488 Q488:U488 J488:N488">
    <cfRule type="containsText" dxfId="0" priority="2078" operator="between" text=" ">
      <formula>NOT(ISERROR(SEARCH(" ",C488)))</formula>
    </cfRule>
  </conditionalFormatting>
  <conditionalFormatting sqref="J488:N488 Q488">
    <cfRule type="cellIs" dxfId="2" priority="2077" operator="equal">
      <formula>0</formula>
    </cfRule>
  </conditionalFormatting>
  <conditionalFormatting sqref="C489:H489 Q489:U489 J489:N489">
    <cfRule type="containsText" dxfId="0" priority="2074" operator="between" text=" ">
      <formula>NOT(ISERROR(SEARCH(" ",C489)))</formula>
    </cfRule>
  </conditionalFormatting>
  <conditionalFormatting sqref="J489:N489 Q489">
    <cfRule type="cellIs" dxfId="2" priority="2073" operator="equal">
      <formula>0</formula>
    </cfRule>
  </conditionalFormatting>
  <conditionalFormatting sqref="Q490:U490 J490:N490 C490:H490">
    <cfRule type="containsText" dxfId="0" priority="2070" operator="between" text=" ">
      <formula>NOT(ISERROR(SEARCH(" ",C490)))</formula>
    </cfRule>
  </conditionalFormatting>
  <conditionalFormatting sqref="C491:H491 R491:U491 J491:N491">
    <cfRule type="containsText" dxfId="0" priority="2066" operator="between" text=" ">
      <formula>NOT(ISERROR(SEARCH(" ",C491)))</formula>
    </cfRule>
  </conditionalFormatting>
  <conditionalFormatting sqref="C492:H492 R492:U492 J492:N492">
    <cfRule type="containsText" dxfId="0" priority="2062" operator="between" text=" ">
      <formula>NOT(ISERROR(SEARCH(" ",C492)))</formula>
    </cfRule>
  </conditionalFormatting>
  <conditionalFormatting sqref="C493:H493 R493:U493 J493:N493">
    <cfRule type="containsText" dxfId="0" priority="2058" operator="between" text=" ">
      <formula>NOT(ISERROR(SEARCH(" ",C493)))</formula>
    </cfRule>
  </conditionalFormatting>
  <conditionalFormatting sqref="C494:H494 R494:U494 J494:N494">
    <cfRule type="containsText" dxfId="0" priority="2054" operator="between" text=" ">
      <formula>NOT(ISERROR(SEARCH(" ",C494)))</formula>
    </cfRule>
  </conditionalFormatting>
  <conditionalFormatting sqref="C495:H495 R495:U495 J495:N495">
    <cfRule type="containsText" dxfId="0" priority="2050" operator="between" text=" ">
      <formula>NOT(ISERROR(SEARCH(" ",C495)))</formula>
    </cfRule>
  </conditionalFormatting>
  <conditionalFormatting sqref="C496:H496 R496:U496 J496:N496">
    <cfRule type="containsText" dxfId="0" priority="2046" operator="between" text=" ">
      <formula>NOT(ISERROR(SEARCH(" ",C496)))</formula>
    </cfRule>
  </conditionalFormatting>
  <conditionalFormatting sqref="C497:H497 R497:U497 J497:N497">
    <cfRule type="containsText" dxfId="0" priority="2042" operator="between" text=" ">
      <formula>NOT(ISERROR(SEARCH(" ",C497)))</formula>
    </cfRule>
  </conditionalFormatting>
  <conditionalFormatting sqref="C498:H498 Q498:U498 J498:N498">
    <cfRule type="containsText" dxfId="0" priority="2038" operator="between" text=" ">
      <formula>NOT(ISERROR(SEARCH(" ",C498)))</formula>
    </cfRule>
  </conditionalFormatting>
  <conditionalFormatting sqref="J498:N498 Q498">
    <cfRule type="cellIs" dxfId="2" priority="2037" operator="equal">
      <formula>0</formula>
    </cfRule>
  </conditionalFormatting>
  <conditionalFormatting sqref="C499:H499 Q499:U499 J499:N499">
    <cfRule type="containsText" dxfId="0" priority="2034" operator="between" text=" ">
      <formula>NOT(ISERROR(SEARCH(" ",C499)))</formula>
    </cfRule>
  </conditionalFormatting>
  <conditionalFormatting sqref="J499:N499 Q499">
    <cfRule type="cellIs" dxfId="2" priority="2033" operator="equal">
      <formula>0</formula>
    </cfRule>
  </conditionalFormatting>
  <conditionalFormatting sqref="C500:H500 Q500:U500 J500:N500">
    <cfRule type="containsText" dxfId="0" priority="2030" operator="between" text=" ">
      <formula>NOT(ISERROR(SEARCH(" ",C500)))</formula>
    </cfRule>
  </conditionalFormatting>
  <conditionalFormatting sqref="J500:N500 Q500">
    <cfRule type="cellIs" dxfId="2" priority="2029" operator="equal">
      <formula>0</formula>
    </cfRule>
  </conditionalFormatting>
  <conditionalFormatting sqref="C501:H501 Q501:U501 J501:N501">
    <cfRule type="containsText" dxfId="0" priority="2026" operator="between" text=" ">
      <formula>NOT(ISERROR(SEARCH(" ",C501)))</formula>
    </cfRule>
  </conditionalFormatting>
  <conditionalFormatting sqref="J501:N501 Q501">
    <cfRule type="cellIs" dxfId="2" priority="2025" operator="equal">
      <formula>0</formula>
    </cfRule>
  </conditionalFormatting>
  <conditionalFormatting sqref="C502:H502 Q502:U502 J502:N502">
    <cfRule type="containsText" dxfId="0" priority="2022" operator="between" text=" ">
      <formula>NOT(ISERROR(SEARCH(" ",C502)))</formula>
    </cfRule>
  </conditionalFormatting>
  <conditionalFormatting sqref="J502:N502 Q502">
    <cfRule type="cellIs" dxfId="2" priority="2021" operator="equal">
      <formula>0</formula>
    </cfRule>
  </conditionalFormatting>
  <conditionalFormatting sqref="C503:H503 Q503:U503 J503:N503">
    <cfRule type="containsText" dxfId="0" priority="2018" operator="between" text=" ">
      <formula>NOT(ISERROR(SEARCH(" ",C503)))</formula>
    </cfRule>
  </conditionalFormatting>
  <conditionalFormatting sqref="J503:N503 Q503">
    <cfRule type="cellIs" dxfId="2" priority="2017" operator="equal">
      <formula>0</formula>
    </cfRule>
  </conditionalFormatting>
  <conditionalFormatting sqref="C504:H504 Q504:U504 J504:N504">
    <cfRule type="containsText" dxfId="0" priority="2014" operator="between" text=" ">
      <formula>NOT(ISERROR(SEARCH(" ",C504)))</formula>
    </cfRule>
  </conditionalFormatting>
  <conditionalFormatting sqref="J504:N504 Q504">
    <cfRule type="cellIs" dxfId="2" priority="2013" operator="equal">
      <formula>0</formula>
    </cfRule>
  </conditionalFormatting>
  <conditionalFormatting sqref="C505:H505 Q505:U505 J505:N505">
    <cfRule type="containsText" dxfId="0" priority="2010" operator="between" text=" ">
      <formula>NOT(ISERROR(SEARCH(" ",C505)))</formula>
    </cfRule>
  </conditionalFormatting>
  <conditionalFormatting sqref="J505:N505 Q505">
    <cfRule type="cellIs" dxfId="2" priority="2009" operator="equal">
      <formula>0</formula>
    </cfRule>
  </conditionalFormatting>
  <conditionalFormatting sqref="C506:H506 Q507:Q511 Q506:U506 J506:N506">
    <cfRule type="containsText" dxfId="0" priority="2006" operator="between" text=" ">
      <formula>NOT(ISERROR(SEARCH(" ",C506)))</formula>
    </cfRule>
  </conditionalFormatting>
  <conditionalFormatting sqref="J506:N506 Q506:Q511">
    <cfRule type="cellIs" dxfId="2" priority="2005" operator="equal">
      <formula>0</formula>
    </cfRule>
  </conditionalFormatting>
  <conditionalFormatting sqref="C507:H507 R507:U507 J507:N507">
    <cfRule type="containsText" dxfId="0" priority="2002" operator="between" text=" ">
      <formula>NOT(ISERROR(SEARCH(" ",C507)))</formula>
    </cfRule>
  </conditionalFormatting>
  <conditionalFormatting sqref="C508:H508 R508:U508 J508:N508">
    <cfRule type="containsText" dxfId="0" priority="1998" operator="between" text=" ">
      <formula>NOT(ISERROR(SEARCH(" ",C508)))</formula>
    </cfRule>
  </conditionalFormatting>
  <conditionalFormatting sqref="C509:H509 R509:U509 J509:N509">
    <cfRule type="containsText" dxfId="0" priority="1994" operator="between" text=" ">
      <formula>NOT(ISERROR(SEARCH(" ",C509)))</formula>
    </cfRule>
  </conditionalFormatting>
  <conditionalFormatting sqref="C510:H510 R510:U510 J510:N510">
    <cfRule type="containsText" dxfId="0" priority="1990" operator="between" text=" ">
      <formula>NOT(ISERROR(SEARCH(" ",C510)))</formula>
    </cfRule>
  </conditionalFormatting>
  <conditionalFormatting sqref="C511:H511 R511:U511 J511:N511">
    <cfRule type="containsText" dxfId="0" priority="1986" operator="between" text=" ">
      <formula>NOT(ISERROR(SEARCH(" ",C511)))</formula>
    </cfRule>
  </conditionalFormatting>
  <conditionalFormatting sqref="C512:H512 Q512:U512 J512:N512">
    <cfRule type="containsText" dxfId="0" priority="1982" operator="between" text=" ">
      <formula>NOT(ISERROR(SEARCH(" ",C512)))</formula>
    </cfRule>
  </conditionalFormatting>
  <conditionalFormatting sqref="J512:N512 Q512">
    <cfRule type="cellIs" dxfId="2" priority="1981" operator="equal">
      <formula>0</formula>
    </cfRule>
  </conditionalFormatting>
  <conditionalFormatting sqref="C513:H513 Q513:U513 J513:N513">
    <cfRule type="containsText" dxfId="0" priority="1978" operator="between" text=" ">
      <formula>NOT(ISERROR(SEARCH(" ",C513)))</formula>
    </cfRule>
  </conditionalFormatting>
  <conditionalFormatting sqref="J513:N513 Q513">
    <cfRule type="cellIs" dxfId="2" priority="1977" operator="equal">
      <formula>0</formula>
    </cfRule>
  </conditionalFormatting>
  <conditionalFormatting sqref="C514:H514 Q514:U514 J514:N514">
    <cfRule type="containsText" dxfId="0" priority="1974" operator="between" text=" ">
      <formula>NOT(ISERROR(SEARCH(" ",C514)))</formula>
    </cfRule>
  </conditionalFormatting>
  <conditionalFormatting sqref="J514:N514 Q514">
    <cfRule type="cellIs" dxfId="2" priority="1973" operator="equal">
      <formula>0</formula>
    </cfRule>
  </conditionalFormatting>
  <conditionalFormatting sqref="C515:H515 Q515:U515 J515:N515">
    <cfRule type="containsText" dxfId="0" priority="1970" operator="between" text=" ">
      <formula>NOT(ISERROR(SEARCH(" ",C515)))</formula>
    </cfRule>
  </conditionalFormatting>
  <conditionalFormatting sqref="J515:N515 Q515">
    <cfRule type="cellIs" dxfId="2" priority="1969" operator="equal">
      <formula>0</formula>
    </cfRule>
  </conditionalFormatting>
  <conditionalFormatting sqref="C516:H516 Q516:U516 J516:N516">
    <cfRule type="containsText" dxfId="0" priority="1966" operator="between" text=" ">
      <formula>NOT(ISERROR(SEARCH(" ",C516)))</formula>
    </cfRule>
  </conditionalFormatting>
  <conditionalFormatting sqref="J516:N516 Q516">
    <cfRule type="cellIs" dxfId="2" priority="1965" operator="equal">
      <formula>0</formula>
    </cfRule>
  </conditionalFormatting>
  <conditionalFormatting sqref="C517:H517 Q517:U517 J517:N517">
    <cfRule type="containsText" dxfId="0" priority="1962" operator="between" text=" ">
      <formula>NOT(ISERROR(SEARCH(" ",C517)))</formula>
    </cfRule>
  </conditionalFormatting>
  <conditionalFormatting sqref="J517:N517 Q517">
    <cfRule type="cellIs" dxfId="2" priority="1961" operator="equal">
      <formula>0</formula>
    </cfRule>
  </conditionalFormatting>
  <conditionalFormatting sqref="C518:H518 Q518:U518 J518:N518">
    <cfRule type="containsText" dxfId="0" priority="1958" operator="between" text=" ">
      <formula>NOT(ISERROR(SEARCH(" ",C518)))</formula>
    </cfRule>
  </conditionalFormatting>
  <conditionalFormatting sqref="J518:N518 Q518">
    <cfRule type="cellIs" dxfId="2" priority="1957" operator="equal">
      <formula>0</formula>
    </cfRule>
  </conditionalFormatting>
  <conditionalFormatting sqref="C519:H519 Q519:U519 J519:N519">
    <cfRule type="containsText" dxfId="0" priority="1954" operator="between" text=" ">
      <formula>NOT(ISERROR(SEARCH(" ",C519)))</formula>
    </cfRule>
  </conditionalFormatting>
  <conditionalFormatting sqref="J519:N519 Q519">
    <cfRule type="cellIs" dxfId="2" priority="1953" operator="equal">
      <formula>0</formula>
    </cfRule>
  </conditionalFormatting>
  <conditionalFormatting sqref="Q520:U520 J520:N520 C520:H520">
    <cfRule type="containsText" dxfId="0" priority="1950" operator="between" text=" ">
      <formula>NOT(ISERROR(SEARCH(" ",C520)))</formula>
    </cfRule>
  </conditionalFormatting>
  <conditionalFormatting sqref="R521:U521 J521:N521 C521:H521">
    <cfRule type="containsText" dxfId="0" priority="1946" operator="between" text=" ">
      <formula>NOT(ISERROR(SEARCH(" ",C521)))</formula>
    </cfRule>
  </conditionalFormatting>
  <conditionalFormatting sqref="R522:U522 J522:N522 C522:H522">
    <cfRule type="containsText" dxfId="0" priority="1942" operator="between" text=" ">
      <formula>NOT(ISERROR(SEARCH(" ",C522)))</formula>
    </cfRule>
  </conditionalFormatting>
  <conditionalFormatting sqref="R523:U523 J523:N523 C523:H523">
    <cfRule type="containsText" dxfId="0" priority="1938" operator="between" text=" ">
      <formula>NOT(ISERROR(SEARCH(" ",C523)))</formula>
    </cfRule>
  </conditionalFormatting>
  <conditionalFormatting sqref="R524:U524 J524:N524 C524:H524">
    <cfRule type="containsText" dxfId="0" priority="1934" operator="between" text=" ">
      <formula>NOT(ISERROR(SEARCH(" ",C524)))</formula>
    </cfRule>
  </conditionalFormatting>
  <conditionalFormatting sqref="R525:U525 J525:N525 C525:H525">
    <cfRule type="containsText" dxfId="0" priority="1930" operator="between" text=" ">
      <formula>NOT(ISERROR(SEARCH(" ",C525)))</formula>
    </cfRule>
  </conditionalFormatting>
  <conditionalFormatting sqref="R526:U526 J526:N526 C526:H526">
    <cfRule type="containsText" dxfId="0" priority="1926" operator="between" text=" ">
      <formula>NOT(ISERROR(SEARCH(" ",C526)))</formula>
    </cfRule>
  </conditionalFormatting>
  <conditionalFormatting sqref="R527:U527 J527:N527 C527:H527">
    <cfRule type="containsText" dxfId="0" priority="1922" operator="between" text=" ">
      <formula>NOT(ISERROR(SEARCH(" ",C527)))</formula>
    </cfRule>
  </conditionalFormatting>
  <conditionalFormatting sqref="R528:U528 J528:N528 C528:H528">
    <cfRule type="containsText" dxfId="0" priority="1918" operator="between" text=" ">
      <formula>NOT(ISERROR(SEARCH(" ",C528)))</formula>
    </cfRule>
  </conditionalFormatting>
  <conditionalFormatting sqref="R529:U529 J529:N529 C529:H529">
    <cfRule type="containsText" dxfId="0" priority="1914" operator="between" text=" ">
      <formula>NOT(ISERROR(SEARCH(" ",C529)))</formula>
    </cfRule>
  </conditionalFormatting>
  <conditionalFormatting sqref="R530 R548:R549 R545 R542 R539 R536 R533">
    <cfRule type="containsText" dxfId="0" priority="1865" operator="between" text=" ">
      <formula>NOT(ISERROR(SEARCH(" ",R530)))</formula>
    </cfRule>
  </conditionalFormatting>
  <conditionalFormatting sqref="R550 R546 R543 R540 R537 R534 R531">
    <cfRule type="containsText" dxfId="0" priority="1859" operator="between" text=" ">
      <formula>NOT(ISERROR(SEARCH(" ",R531)))</formula>
    </cfRule>
  </conditionalFormatting>
  <conditionalFormatting sqref="R551 R547 R544 R541 R538 R535 R532">
    <cfRule type="containsText" dxfId="0" priority="1853" operator="between" text=" ">
      <formula>NOT(ISERROR(SEARCH(" ",R532)))</formula>
    </cfRule>
  </conditionalFormatting>
  <conditionalFormatting sqref="S534:U534 Q534 J534:N541 B534:H541">
    <cfRule type="containsText" dxfId="0" priority="2629" operator="between" text=" ">
      <formula>NOT(ISERROR(SEARCH(" ",B534)))</formula>
    </cfRule>
  </conditionalFormatting>
  <conditionalFormatting sqref="J534:N541 Q534">
    <cfRule type="cellIs" dxfId="2" priority="2628" operator="equal">
      <formula>0</formula>
    </cfRule>
  </conditionalFormatting>
  <conditionalFormatting sqref="S535:U535 Q535">
    <cfRule type="containsText" dxfId="0" priority="2627" operator="between" text=" ">
      <formula>NOT(ISERROR(SEARCH(" ",Q535)))</formula>
    </cfRule>
  </conditionalFormatting>
  <conditionalFormatting sqref="S536:U536 Q536">
    <cfRule type="containsText" dxfId="0" priority="2625" operator="between" text=" ">
      <formula>NOT(ISERROR(SEARCH(" ",Q536)))</formula>
    </cfRule>
  </conditionalFormatting>
  <conditionalFormatting sqref="S537:U537 Q537">
    <cfRule type="containsText" dxfId="0" priority="2623" operator="between" text=" ">
      <formula>NOT(ISERROR(SEARCH(" ",Q537)))</formula>
    </cfRule>
  </conditionalFormatting>
  <conditionalFormatting sqref="S538:U538 Q538">
    <cfRule type="containsText" dxfId="0" priority="2621" operator="between" text=" ">
      <formula>NOT(ISERROR(SEARCH(" ",Q538)))</formula>
    </cfRule>
  </conditionalFormatting>
  <conditionalFormatting sqref="S539:U541 Q539:Q541">
    <cfRule type="containsText" dxfId="0" priority="2619" operator="between" text=" ">
      <formula>NOT(ISERROR(SEARCH(" ",Q539)))</formula>
    </cfRule>
  </conditionalFormatting>
  <conditionalFormatting sqref="B542:H542 J542:N542">
    <cfRule type="containsText" dxfId="0" priority="1899" operator="between" text=" ">
      <formula>NOT(ISERROR(SEARCH(" ",B542)))</formula>
    </cfRule>
  </conditionalFormatting>
  <conditionalFormatting sqref="S542:U542 Q542">
    <cfRule type="containsText" dxfId="0" priority="1897" operator="between" text=" ">
      <formula>NOT(ISERROR(SEARCH(" ",Q542)))</formula>
    </cfRule>
  </conditionalFormatting>
  <conditionalFormatting sqref="B543:H543 J543:N543">
    <cfRule type="containsText" dxfId="0" priority="1894" operator="between" text=" ">
      <formula>NOT(ISERROR(SEARCH(" ",B543)))</formula>
    </cfRule>
  </conditionalFormatting>
  <conditionalFormatting sqref="S543:U543 Q543">
    <cfRule type="containsText" dxfId="0" priority="1892" operator="between" text=" ">
      <formula>NOT(ISERROR(SEARCH(" ",Q543)))</formula>
    </cfRule>
  </conditionalFormatting>
  <conditionalFormatting sqref="B544:H544 J544:N544">
    <cfRule type="containsText" dxfId="0" priority="1889" operator="between" text=" ">
      <formula>NOT(ISERROR(SEARCH(" ",B544)))</formula>
    </cfRule>
  </conditionalFormatting>
  <conditionalFormatting sqref="S544:U544 Q544">
    <cfRule type="containsText" dxfId="0" priority="1887" operator="between" text=" ">
      <formula>NOT(ISERROR(SEARCH(" ",Q544)))</formula>
    </cfRule>
  </conditionalFormatting>
  <conditionalFormatting sqref="B545:H545 J545:N545">
    <cfRule type="containsText" dxfId="0" priority="1884" operator="between" text=" ">
      <formula>NOT(ISERROR(SEARCH(" ",B545)))</formula>
    </cfRule>
  </conditionalFormatting>
  <conditionalFormatting sqref="S545:U545 Q545">
    <cfRule type="containsText" dxfId="0" priority="1882" operator="between" text=" ">
      <formula>NOT(ISERROR(SEARCH(" ",Q545)))</formula>
    </cfRule>
  </conditionalFormatting>
  <conditionalFormatting sqref="B546:H546 J546:N546">
    <cfRule type="containsText" dxfId="0" priority="1879" operator="between" text=" ">
      <formula>NOT(ISERROR(SEARCH(" ",B546)))</formula>
    </cfRule>
  </conditionalFormatting>
  <conditionalFormatting sqref="S546:U546 Q546">
    <cfRule type="containsText" dxfId="0" priority="1877" operator="between" text=" ">
      <formula>NOT(ISERROR(SEARCH(" ",Q546)))</formula>
    </cfRule>
  </conditionalFormatting>
  <conditionalFormatting sqref="B547:H547 J547:N547">
    <cfRule type="containsText" dxfId="0" priority="1874" operator="between" text=" ">
      <formula>NOT(ISERROR(SEARCH(" ",B547)))</formula>
    </cfRule>
  </conditionalFormatting>
  <conditionalFormatting sqref="S547:U547 Q547">
    <cfRule type="containsText" dxfId="0" priority="1872" operator="between" text=" ">
      <formula>NOT(ISERROR(SEARCH(" ",Q547)))</formula>
    </cfRule>
  </conditionalFormatting>
  <conditionalFormatting sqref="B548:H548 J548:N548">
    <cfRule type="containsText" dxfId="0" priority="1869" operator="between" text=" ">
      <formula>NOT(ISERROR(SEARCH(" ",B548)))</formula>
    </cfRule>
  </conditionalFormatting>
  <conditionalFormatting sqref="S548:U548 Q548">
    <cfRule type="containsText" dxfId="0" priority="1867" operator="between" text=" ">
      <formula>NOT(ISERROR(SEARCH(" ",Q548)))</formula>
    </cfRule>
  </conditionalFormatting>
  <conditionalFormatting sqref="B549:H549 J549:N549">
    <cfRule type="containsText" dxfId="0" priority="1863" operator="between" text=" ">
      <formula>NOT(ISERROR(SEARCH(" ",B549)))</formula>
    </cfRule>
  </conditionalFormatting>
  <conditionalFormatting sqref="Q549 S549:U549">
    <cfRule type="containsText" dxfId="0" priority="1861" operator="between" text=" ">
      <formula>NOT(ISERROR(SEARCH(" ",Q549)))</formula>
    </cfRule>
  </conditionalFormatting>
  <conditionalFormatting sqref="B550:H550 J550:N550">
    <cfRule type="containsText" dxfId="0" priority="1857" operator="between" text=" ">
      <formula>NOT(ISERROR(SEARCH(" ",B550)))</formula>
    </cfRule>
  </conditionalFormatting>
  <conditionalFormatting sqref="Q550 S550:U550">
    <cfRule type="containsText" dxfId="0" priority="1855" operator="between" text=" ">
      <formula>NOT(ISERROR(SEARCH(" ",Q550)))</formula>
    </cfRule>
  </conditionalFormatting>
  <conditionalFormatting sqref="B551:H551 J551:N551">
    <cfRule type="containsText" dxfId="0" priority="1851" operator="between" text=" ">
      <formula>NOT(ISERROR(SEARCH(" ",B551)))</formula>
    </cfRule>
  </conditionalFormatting>
  <conditionalFormatting sqref="Q551 S551:U551">
    <cfRule type="containsText" dxfId="0" priority="1849" operator="between" text=" ">
      <formula>NOT(ISERROR(SEARCH(" ",Q551)))</formula>
    </cfRule>
  </conditionalFormatting>
  <conditionalFormatting sqref="B552:H552 J552:N552">
    <cfRule type="containsText" dxfId="0" priority="1845" operator="between" text=" ">
      <formula>NOT(ISERROR(SEARCH(" ",B552)))</formula>
    </cfRule>
  </conditionalFormatting>
  <conditionalFormatting sqref="Q552 S552:U552">
    <cfRule type="containsText" dxfId="0" priority="1843" operator="between" text=" ">
      <formula>NOT(ISERROR(SEARCH(" ",Q552)))</formula>
    </cfRule>
  </conditionalFormatting>
  <conditionalFormatting sqref="B553:H553 J553:N553">
    <cfRule type="containsText" dxfId="0" priority="1839" operator="between" text=" ">
      <formula>NOT(ISERROR(SEARCH(" ",B553)))</formula>
    </cfRule>
  </conditionalFormatting>
  <conditionalFormatting sqref="Q553 S553:U553">
    <cfRule type="containsText" dxfId="0" priority="1837" operator="between" text=" ">
      <formula>NOT(ISERROR(SEARCH(" ",Q553)))</formula>
    </cfRule>
  </conditionalFormatting>
  <conditionalFormatting sqref="B554:H554 J554:N554">
    <cfRule type="containsText" dxfId="0" priority="1833" operator="between" text=" ">
      <formula>NOT(ISERROR(SEARCH(" ",B554)))</formula>
    </cfRule>
  </conditionalFormatting>
  <conditionalFormatting sqref="Q554 S554:U554">
    <cfRule type="containsText" dxfId="0" priority="1831" operator="between" text=" ">
      <formula>NOT(ISERROR(SEARCH(" ",Q554)))</formula>
    </cfRule>
  </conditionalFormatting>
  <conditionalFormatting sqref="B555:H555 J555:N555">
    <cfRule type="containsText" dxfId="0" priority="1827" operator="between" text=" ">
      <formula>NOT(ISERROR(SEARCH(" ",B555)))</formula>
    </cfRule>
  </conditionalFormatting>
  <conditionalFormatting sqref="Q555 S555:U555">
    <cfRule type="containsText" dxfId="0" priority="1825" operator="between" text=" ">
      <formula>NOT(ISERROR(SEARCH(" ",Q555)))</formula>
    </cfRule>
  </conditionalFormatting>
  <conditionalFormatting sqref="B556:H556 J556:N556">
    <cfRule type="containsText" dxfId="0" priority="1821" operator="between" text=" ">
      <formula>NOT(ISERROR(SEARCH(" ",B556)))</formula>
    </cfRule>
  </conditionalFormatting>
  <conditionalFormatting sqref="Q556 S556:U556">
    <cfRule type="containsText" dxfId="0" priority="1819" operator="between" text=" ">
      <formula>NOT(ISERROR(SEARCH(" ",Q556)))</formula>
    </cfRule>
  </conditionalFormatting>
  <conditionalFormatting sqref="B557:H557 J557:N557">
    <cfRule type="containsText" dxfId="0" priority="1815" operator="between" text=" ">
      <formula>NOT(ISERROR(SEARCH(" ",B557)))</formula>
    </cfRule>
  </conditionalFormatting>
  <conditionalFormatting sqref="Q557 S557:U557">
    <cfRule type="containsText" dxfId="0" priority="1813" operator="between" text=" ">
      <formula>NOT(ISERROR(SEARCH(" ",Q557)))</formula>
    </cfRule>
  </conditionalFormatting>
  <conditionalFormatting sqref="B558:H558 J558:N558">
    <cfRule type="containsText" dxfId="0" priority="1809" operator="between" text=" ">
      <formula>NOT(ISERROR(SEARCH(" ",B558)))</formula>
    </cfRule>
  </conditionalFormatting>
  <conditionalFormatting sqref="Q558 S558:U558">
    <cfRule type="containsText" dxfId="0" priority="1807" operator="between" text=" ">
      <formula>NOT(ISERROR(SEARCH(" ",Q558)))</formula>
    </cfRule>
  </conditionalFormatting>
  <conditionalFormatting sqref="B559:H559 J559:N559">
    <cfRule type="containsText" dxfId="0" priority="1803" operator="between" text=" ">
      <formula>NOT(ISERROR(SEARCH(" ",B559)))</formula>
    </cfRule>
  </conditionalFormatting>
  <conditionalFormatting sqref="Q559 S559:U559">
    <cfRule type="containsText" dxfId="0" priority="1801" operator="between" text=" ">
      <formula>NOT(ISERROR(SEARCH(" ",Q559)))</formula>
    </cfRule>
  </conditionalFormatting>
  <conditionalFormatting sqref="B560:H560 J560:N560">
    <cfRule type="containsText" dxfId="0" priority="1797" operator="between" text=" ">
      <formula>NOT(ISERROR(SEARCH(" ",B560)))</formula>
    </cfRule>
  </conditionalFormatting>
  <conditionalFormatting sqref="Q560 S560:U560">
    <cfRule type="containsText" dxfId="0" priority="1795" operator="between" text=" ">
      <formula>NOT(ISERROR(SEARCH(" ",Q560)))</formula>
    </cfRule>
  </conditionalFormatting>
  <conditionalFormatting sqref="B561:H561 J561:N561">
    <cfRule type="containsText" dxfId="0" priority="1791" operator="between" text=" ">
      <formula>NOT(ISERROR(SEARCH(" ",B561)))</formula>
    </cfRule>
  </conditionalFormatting>
  <conditionalFormatting sqref="Q561 S561:U561">
    <cfRule type="containsText" dxfId="0" priority="1789" operator="between" text=" ">
      <formula>NOT(ISERROR(SEARCH(" ",Q561)))</formula>
    </cfRule>
  </conditionalFormatting>
  <conditionalFormatting sqref="B562:H562 J562:N562">
    <cfRule type="containsText" dxfId="0" priority="1779" operator="between" text=" ">
      <formula>NOT(ISERROR(SEARCH(" ",B562)))</formula>
    </cfRule>
  </conditionalFormatting>
  <conditionalFormatting sqref="Q562 S562:U562">
    <cfRule type="containsText" dxfId="0" priority="1777" operator="between" text=" ">
      <formula>NOT(ISERROR(SEARCH(" ",Q562)))</formula>
    </cfRule>
  </conditionalFormatting>
  <conditionalFormatting sqref="B563:H563 J563:N563">
    <cfRule type="containsText" dxfId="0" priority="1785" operator="between" text=" ">
      <formula>NOT(ISERROR(SEARCH(" ",B563)))</formula>
    </cfRule>
  </conditionalFormatting>
  <conditionalFormatting sqref="Q563 S563:U563">
    <cfRule type="containsText" dxfId="0" priority="1783" operator="between" text=" ">
      <formula>NOT(ISERROR(SEARCH(" ",Q563)))</formula>
    </cfRule>
  </conditionalFormatting>
  <conditionalFormatting sqref="B564:H564 J564:N564">
    <cfRule type="containsText" dxfId="0" priority="1773" operator="between" text=" ">
      <formula>NOT(ISERROR(SEARCH(" ",B564)))</formula>
    </cfRule>
  </conditionalFormatting>
  <conditionalFormatting sqref="Q564 S564:U564">
    <cfRule type="containsText" dxfId="0" priority="1771" operator="between" text=" ">
      <formula>NOT(ISERROR(SEARCH(" ",Q564)))</formula>
    </cfRule>
  </conditionalFormatting>
  <conditionalFormatting sqref="B565:H565 J565:N565">
    <cfRule type="containsText" dxfId="0" priority="1767" operator="between" text=" ">
      <formula>NOT(ISERROR(SEARCH(" ",B565)))</formula>
    </cfRule>
  </conditionalFormatting>
  <conditionalFormatting sqref="Q565 S565:U565">
    <cfRule type="containsText" dxfId="0" priority="1765" operator="between" text=" ">
      <formula>NOT(ISERROR(SEARCH(" ",Q565)))</formula>
    </cfRule>
  </conditionalFormatting>
  <conditionalFormatting sqref="B566:H566 J566:N566">
    <cfRule type="containsText" dxfId="0" priority="1761" operator="between" text=" ">
      <formula>NOT(ISERROR(SEARCH(" ",B566)))</formula>
    </cfRule>
  </conditionalFormatting>
  <conditionalFormatting sqref="Q566 S566:U566">
    <cfRule type="containsText" dxfId="0" priority="1759" operator="between" text=" ">
      <formula>NOT(ISERROR(SEARCH(" ",Q566)))</formula>
    </cfRule>
  </conditionalFormatting>
  <conditionalFormatting sqref="B567:H567 J567:N567">
    <cfRule type="containsText" dxfId="0" priority="1755" operator="between" text=" ">
      <formula>NOT(ISERROR(SEARCH(" ",B567)))</formula>
    </cfRule>
  </conditionalFormatting>
  <conditionalFormatting sqref="Q567 S567:U567">
    <cfRule type="containsText" dxfId="0" priority="1753" operator="between" text=" ">
      <formula>NOT(ISERROR(SEARCH(" ",Q567)))</formula>
    </cfRule>
  </conditionalFormatting>
  <conditionalFormatting sqref="B568:H568 J568:N568">
    <cfRule type="containsText" dxfId="0" priority="1749" operator="between" text=" ">
      <formula>NOT(ISERROR(SEARCH(" ",B568)))</formula>
    </cfRule>
  </conditionalFormatting>
  <conditionalFormatting sqref="Q568 S568:U568">
    <cfRule type="containsText" dxfId="0" priority="1747" operator="between" text=" ">
      <formula>NOT(ISERROR(SEARCH(" ",Q568)))</formula>
    </cfRule>
  </conditionalFormatting>
  <conditionalFormatting sqref="B569:H569 J569:N569">
    <cfRule type="containsText" dxfId="0" priority="1743" operator="between" text=" ">
      <formula>NOT(ISERROR(SEARCH(" ",B569)))</formula>
    </cfRule>
  </conditionalFormatting>
  <conditionalFormatting sqref="Q569 S569:U569">
    <cfRule type="containsText" dxfId="0" priority="1741" operator="between" text=" ">
      <formula>NOT(ISERROR(SEARCH(" ",Q569)))</formula>
    </cfRule>
  </conditionalFormatting>
  <conditionalFormatting sqref="B570:H570 J570:N570">
    <cfRule type="containsText" dxfId="0" priority="1737" operator="between" text=" ">
      <formula>NOT(ISERROR(SEARCH(" ",B570)))</formula>
    </cfRule>
  </conditionalFormatting>
  <conditionalFormatting sqref="Q570 S570:U570">
    <cfRule type="containsText" dxfId="0" priority="1735" operator="between" text=" ">
      <formula>NOT(ISERROR(SEARCH(" ",Q570)))</formula>
    </cfRule>
  </conditionalFormatting>
  <conditionalFormatting sqref="B571:H571 J571:N571">
    <cfRule type="containsText" dxfId="0" priority="1731" operator="between" text=" ">
      <formula>NOT(ISERROR(SEARCH(" ",B571)))</formula>
    </cfRule>
  </conditionalFormatting>
  <conditionalFormatting sqref="Q571 S571:U571">
    <cfRule type="containsText" dxfId="0" priority="1729" operator="between" text=" ">
      <formula>NOT(ISERROR(SEARCH(" ",Q571)))</formula>
    </cfRule>
  </conditionalFormatting>
  <conditionalFormatting sqref="B572:H572 J572:N572">
    <cfRule type="containsText" dxfId="0" priority="1725" operator="between" text=" ">
      <formula>NOT(ISERROR(SEARCH(" ",B572)))</formula>
    </cfRule>
  </conditionalFormatting>
  <conditionalFormatting sqref="Q572 S572:U572">
    <cfRule type="containsText" dxfId="0" priority="1723" operator="between" text=" ">
      <formula>NOT(ISERROR(SEARCH(" ",Q572)))</formula>
    </cfRule>
  </conditionalFormatting>
  <conditionalFormatting sqref="AF588:AH588 AI590:AS590 Z586 Y572 AE586">
    <cfRule type="containsText" dxfId="0" priority="1912" operator="between" text=" ">
      <formula>NOT(ISERROR(SEARCH(" ",Y572)))</formula>
    </cfRule>
  </conditionalFormatting>
  <conditionalFormatting sqref="B573:H573 J573:N573">
    <cfRule type="containsText" dxfId="0" priority="1719" operator="between" text=" ">
      <formula>NOT(ISERROR(SEARCH(" ",B573)))</formula>
    </cfRule>
  </conditionalFormatting>
  <conditionalFormatting sqref="Q573 S573:U573">
    <cfRule type="containsText" dxfId="0" priority="1717" operator="between" text=" ">
      <formula>NOT(ISERROR(SEARCH(" ",Q573)))</formula>
    </cfRule>
  </conditionalFormatting>
  <conditionalFormatting sqref="B574:H574 J574:N574">
    <cfRule type="containsText" dxfId="0" priority="1713" operator="between" text=" ">
      <formula>NOT(ISERROR(SEARCH(" ",B574)))</formula>
    </cfRule>
  </conditionalFormatting>
  <conditionalFormatting sqref="Q574 S574:U574">
    <cfRule type="containsText" dxfId="0" priority="1711" operator="between" text=" ">
      <formula>NOT(ISERROR(SEARCH(" ",Q574)))</formula>
    </cfRule>
  </conditionalFormatting>
  <conditionalFormatting sqref="B575:H575 J575:N575">
    <cfRule type="containsText" dxfId="0" priority="1707" operator="between" text=" ">
      <formula>NOT(ISERROR(SEARCH(" ",B575)))</formula>
    </cfRule>
  </conditionalFormatting>
  <conditionalFormatting sqref="Q575 S575:U575">
    <cfRule type="containsText" dxfId="0" priority="1705" operator="between" text=" ">
      <formula>NOT(ISERROR(SEARCH(" ",Q575)))</formula>
    </cfRule>
  </conditionalFormatting>
  <conditionalFormatting sqref="B576:H576 J576:N576">
    <cfRule type="containsText" dxfId="0" priority="1701" operator="between" text=" ">
      <formula>NOT(ISERROR(SEARCH(" ",B576)))</formula>
    </cfRule>
  </conditionalFormatting>
  <conditionalFormatting sqref="Q576 S576:U576">
    <cfRule type="containsText" dxfId="0" priority="1699" operator="between" text=" ">
      <formula>NOT(ISERROR(SEARCH(" ",Q576)))</formula>
    </cfRule>
  </conditionalFormatting>
  <conditionalFormatting sqref="AF592:AH592 AI594:AS594 Z590 Y576 AE590">
    <cfRule type="containsText" dxfId="0" priority="1910" operator="between" text=" ">
      <formula>NOT(ISERROR(SEARCH(" ",Y576)))</formula>
    </cfRule>
  </conditionalFormatting>
  <conditionalFormatting sqref="B577:H577 J577:N577">
    <cfRule type="containsText" dxfId="0" priority="1695" operator="between" text=" ">
      <formula>NOT(ISERROR(SEARCH(" ",B577)))</formula>
    </cfRule>
  </conditionalFormatting>
  <conditionalFormatting sqref="Q577 S577:U577">
    <cfRule type="containsText" dxfId="0" priority="1693" operator="between" text=" ">
      <formula>NOT(ISERROR(SEARCH(" ",Q577)))</formula>
    </cfRule>
  </conditionalFormatting>
  <conditionalFormatting sqref="AF593:AH595 AI595:AS597 Z591:Z593 Y577:Y579 AE591:AE593">
    <cfRule type="containsText" dxfId="0" priority="1911" operator="between" text=" ">
      <formula>NOT(ISERROR(SEARCH(" ",Y577)))</formula>
    </cfRule>
  </conditionalFormatting>
  <conditionalFormatting sqref="B578:H578 J578:N578">
    <cfRule type="containsText" dxfId="0" priority="1689" operator="between" text=" ">
      <formula>NOT(ISERROR(SEARCH(" ",B578)))</formula>
    </cfRule>
  </conditionalFormatting>
  <conditionalFormatting sqref="Q578 S578:U578">
    <cfRule type="containsText" dxfId="0" priority="1687" operator="between" text=" ">
      <formula>NOT(ISERROR(SEARCH(" ",Q578)))</formula>
    </cfRule>
  </conditionalFormatting>
  <conditionalFormatting sqref="B579:H579 J579:N579">
    <cfRule type="containsText" dxfId="0" priority="1683" operator="between" text=" ">
      <formula>NOT(ISERROR(SEARCH(" ",B579)))</formula>
    </cfRule>
  </conditionalFormatting>
  <conditionalFormatting sqref="Q579 S579:U579">
    <cfRule type="containsText" dxfId="0" priority="1681" operator="between" text=" ">
      <formula>NOT(ISERROR(SEARCH(" ",Q579)))</formula>
    </cfRule>
  </conditionalFormatting>
  <conditionalFormatting sqref="B580:H580 J580:N580">
    <cfRule type="containsText" dxfId="0" priority="1677" operator="between" text=" ">
      <formula>NOT(ISERROR(SEARCH(" ",B580)))</formula>
    </cfRule>
  </conditionalFormatting>
  <conditionalFormatting sqref="Q580 S580:U580">
    <cfRule type="containsText" dxfId="0" priority="1675" operator="between" text=" ">
      <formula>NOT(ISERROR(SEARCH(" ",Q580)))</formula>
    </cfRule>
  </conditionalFormatting>
  <conditionalFormatting sqref="B581:H581 J581:N581">
    <cfRule type="containsText" dxfId="0" priority="1671" operator="between" text=" ">
      <formula>NOT(ISERROR(SEARCH(" ",B581)))</formula>
    </cfRule>
  </conditionalFormatting>
  <conditionalFormatting sqref="Q581 S581:U581">
    <cfRule type="containsText" dxfId="0" priority="1669" operator="between" text=" ">
      <formula>NOT(ISERROR(SEARCH(" ",Q581)))</formula>
    </cfRule>
  </conditionalFormatting>
  <conditionalFormatting sqref="B582:H582 J582:N582">
    <cfRule type="containsText" dxfId="0" priority="1665" operator="between" text=" ">
      <formula>NOT(ISERROR(SEARCH(" ",B582)))</formula>
    </cfRule>
  </conditionalFormatting>
  <conditionalFormatting sqref="Q582 S582:U582">
    <cfRule type="containsText" dxfId="0" priority="1663" operator="between" text=" ">
      <formula>NOT(ISERROR(SEARCH(" ",Q582)))</formula>
    </cfRule>
  </conditionalFormatting>
  <conditionalFormatting sqref="B583:H583 J583:N583">
    <cfRule type="containsText" dxfId="0" priority="1659" operator="between" text=" ">
      <formula>NOT(ISERROR(SEARCH(" ",B583)))</formula>
    </cfRule>
  </conditionalFormatting>
  <conditionalFormatting sqref="Q583 S583:U583">
    <cfRule type="containsText" dxfId="0" priority="1657" operator="between" text=" ">
      <formula>NOT(ISERROR(SEARCH(" ",Q583)))</formula>
    </cfRule>
  </conditionalFormatting>
  <conditionalFormatting sqref="W589 W583 W631">
    <cfRule type="containsText" dxfId="0" priority="1660" operator="between" text=" ">
      <formula>NOT(ISERROR(SEARCH(" ",W583)))</formula>
    </cfRule>
  </conditionalFormatting>
  <conditionalFormatting sqref="B584:H584 J584:N584">
    <cfRule type="containsText" dxfId="0" priority="1653" operator="between" text=" ">
      <formula>NOT(ISERROR(SEARCH(" ",B584)))</formula>
    </cfRule>
  </conditionalFormatting>
  <conditionalFormatting sqref="Q584 S584:U584">
    <cfRule type="containsText" dxfId="0" priority="1651" operator="between" text=" ">
      <formula>NOT(ISERROR(SEARCH(" ",Q584)))</formula>
    </cfRule>
  </conditionalFormatting>
  <conditionalFormatting sqref="W590 W584 W632">
    <cfRule type="containsText" dxfId="0" priority="1654" operator="between" text=" ">
      <formula>NOT(ISERROR(SEARCH(" ",W584)))</formula>
    </cfRule>
  </conditionalFormatting>
  <conditionalFormatting sqref="B585:H585 J585:N585">
    <cfRule type="containsText" dxfId="0" priority="1647" operator="between" text=" ">
      <formula>NOT(ISERROR(SEARCH(" ",B585)))</formula>
    </cfRule>
  </conditionalFormatting>
  <conditionalFormatting sqref="Q585 S585:U585">
    <cfRule type="containsText" dxfId="0" priority="1645" operator="between" text=" ">
      <formula>NOT(ISERROR(SEARCH(" ",Q585)))</formula>
    </cfRule>
  </conditionalFormatting>
  <conditionalFormatting sqref="W591 W585 W633">
    <cfRule type="containsText" dxfId="0" priority="1648" operator="between" text=" ">
      <formula>NOT(ISERROR(SEARCH(" ",W585)))</formula>
    </cfRule>
  </conditionalFormatting>
  <conditionalFormatting sqref="B586:H586 J586:N588 J590:N594">
    <cfRule type="containsText" dxfId="0" priority="1641" operator="between" text=" ">
      <formula>NOT(ISERROR(SEARCH(" ",B586)))</formula>
    </cfRule>
  </conditionalFormatting>
  <conditionalFormatting sqref="J586:N588 J590:N594">
    <cfRule type="cellIs" dxfId="2" priority="1640" operator="equal">
      <formula>0</formula>
    </cfRule>
  </conditionalFormatting>
  <conditionalFormatting sqref="Q586 S586:U586">
    <cfRule type="containsText" dxfId="0" priority="1639" operator="between" text=" ">
      <formula>NOT(ISERROR(SEARCH(" ",Q586)))</formula>
    </cfRule>
  </conditionalFormatting>
  <conditionalFormatting sqref="W592 W586 W634">
    <cfRule type="containsText" dxfId="0" priority="1642" operator="between" text=" ">
      <formula>NOT(ISERROR(SEARCH(" ",W586)))</formula>
    </cfRule>
  </conditionalFormatting>
  <conditionalFormatting sqref="AB588:AD588 AA586">
    <cfRule type="containsText" dxfId="0" priority="81" operator="between" text=" ">
      <formula>NOT(ISERROR(SEARCH(" ",AA586)))</formula>
    </cfRule>
  </conditionalFormatting>
  <conditionalFormatting sqref="Q587 S587:U587">
    <cfRule type="containsText" dxfId="0" priority="1634" operator="between" text=" ">
      <formula>NOT(ISERROR(SEARCH(" ",Q587)))</formula>
    </cfRule>
  </conditionalFormatting>
  <conditionalFormatting sqref="W593 W587">
    <cfRule type="containsText" dxfId="0" priority="1636" operator="between" text=" ">
      <formula>NOT(ISERROR(SEARCH(" ",W587)))</formula>
    </cfRule>
  </conditionalFormatting>
  <conditionalFormatting sqref="B588:H588 B590:H594">
    <cfRule type="containsText" dxfId="0" priority="1630" operator="between" text=" ">
      <formula>NOT(ISERROR(SEARCH(" ",B588)))</formula>
    </cfRule>
  </conditionalFormatting>
  <conditionalFormatting sqref="Q588 Q590:Q594">
    <cfRule type="cellIs" dxfId="2" priority="1628" operator="equal">
      <formula>0</formula>
    </cfRule>
  </conditionalFormatting>
  <conditionalFormatting sqref="Q588 Q590:Q594 S588:U588 S590:U594">
    <cfRule type="containsText" dxfId="0" priority="1629" operator="between" text=" ">
      <formula>NOT(ISERROR(SEARCH(" ",Q588)))</formula>
    </cfRule>
  </conditionalFormatting>
  <conditionalFormatting sqref="R588 R590:R594">
    <cfRule type="containsText" dxfId="0" priority="1632" operator="between" text=" ">
      <formula>NOT(ISERROR(SEARCH(" ",R588)))</formula>
    </cfRule>
  </conditionalFormatting>
  <conditionalFormatting sqref="W594 W588">
    <cfRule type="containsText" dxfId="0" priority="1631" operator="between" text=" ">
      <formula>NOT(ISERROR(SEARCH(" ",W588)))</formula>
    </cfRule>
  </conditionalFormatting>
  <conditionalFormatting sqref="C589:C594 C631:C634">
    <cfRule type="colorScale" priority="26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89 S589:U589">
    <cfRule type="containsText" dxfId="0" priority="1499" operator="between" text=" ">
      <formula>NOT(ISERROR(SEARCH(" ",Q589)))</formula>
    </cfRule>
  </conditionalFormatting>
  <conditionalFormatting sqref="Y598 AG614:AS614 Z612 X589 AE612">
    <cfRule type="containsText" dxfId="0" priority="1507" operator="between" text=" ">
      <formula>NOT(ISERROR(SEARCH(" ",X589)))</formula>
    </cfRule>
  </conditionalFormatting>
  <conditionalFormatting sqref="AB592:AD592 AA590">
    <cfRule type="containsText" dxfId="0" priority="79" operator="between" text=" ">
      <formula>NOT(ISERROR(SEARCH(" ",AA590)))</formula>
    </cfRule>
  </conditionalFormatting>
  <conditionalFormatting sqref="AB593:AD595 AA591:AA593">
    <cfRule type="containsText" dxfId="0" priority="80" operator="between" text=" ">
      <formula>NOT(ISERROR(SEARCH(" ",AA591)))</formula>
    </cfRule>
  </conditionalFormatting>
  <conditionalFormatting sqref="B595:H595 C596:C598">
    <cfRule type="containsText" dxfId="0" priority="1452" operator="between" text=" ">
      <formula>NOT(ISERROR(SEARCH(" ",B595)))</formula>
    </cfRule>
  </conditionalFormatting>
  <conditionalFormatting sqref="C595:C600 C631:C636 C607:C624">
    <cfRule type="colorScale" priority="1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95 S595:U595">
    <cfRule type="containsText" dxfId="0" priority="1451" operator="between" text=" ">
      <formula>NOT(ISERROR(SEARCH(" ",Q595)))</formula>
    </cfRule>
  </conditionalFormatting>
  <conditionalFormatting sqref="X595 AG620:AS620 Z618 AE618">
    <cfRule type="containsText" dxfId="0" priority="1459" operator="between" text=" ">
      <formula>NOT(ISERROR(SEARCH(" ",X595)))</formula>
    </cfRule>
  </conditionalFormatting>
  <conditionalFormatting sqref="B596:H598">
    <cfRule type="containsText" dxfId="0" priority="1462" operator="between" text=" ">
      <formula>NOT(ISERROR(SEARCH(" ",B596)))</formula>
    </cfRule>
  </conditionalFormatting>
  <conditionalFormatting sqref="J596:N598">
    <cfRule type="cellIs" dxfId="2" priority="1464" operator="equal">
      <formula>0</formula>
    </cfRule>
    <cfRule type="containsText" dxfId="0" priority="1465" operator="between" text=" ">
      <formula>NOT(ISERROR(SEARCH(" ",J596)))</formula>
    </cfRule>
  </conditionalFormatting>
  <conditionalFormatting sqref="Q596:Q598 S596:U598">
    <cfRule type="containsText" dxfId="0" priority="1461" operator="between" text=" ">
      <formula>NOT(ISERROR(SEARCH(" ",Q596)))</formula>
    </cfRule>
  </conditionalFormatting>
  <conditionalFormatting sqref="X596:X598 AF622:AS623 AG621:AS621">
    <cfRule type="containsText" dxfId="0" priority="1469" operator="between" text=" ">
      <formula>NOT(ISERROR(SEARCH(" ",X596)))</formula>
    </cfRule>
  </conditionalFormatting>
  <conditionalFormatting sqref="B599:H600">
    <cfRule type="containsText" dxfId="0" priority="1346" operator="between" text=" ">
      <formula>NOT(ISERROR(SEARCH(" ",B599)))</formula>
    </cfRule>
  </conditionalFormatting>
  <conditionalFormatting sqref="J599:N600">
    <cfRule type="cellIs" dxfId="2" priority="1348" operator="equal">
      <formula>0</formula>
    </cfRule>
    <cfRule type="containsText" dxfId="0" priority="1349" operator="between" text=" ">
      <formula>NOT(ISERROR(SEARCH(" ",J599)))</formula>
    </cfRule>
  </conditionalFormatting>
  <conditionalFormatting sqref="Q599:Q600 S599:U600">
    <cfRule type="containsText" dxfId="0" priority="1345" operator="between" text=" ">
      <formula>NOT(ISERROR(SEARCH(" ",Q599)))</formula>
    </cfRule>
  </conditionalFormatting>
  <conditionalFormatting sqref="Z622:Z623 AF624:AS624 Y609 X599:X600 AE622:AE623 AG625:AS625">
    <cfRule type="containsText" dxfId="0" priority="1353" operator="between" text=" ">
      <formula>NOT(ISERROR(SEARCH(" ",X599)))</formula>
    </cfRule>
  </conditionalFormatting>
  <conditionalFormatting sqref="B601 D601:H601">
    <cfRule type="containsText" dxfId="0" priority="912" operator="between" text=" ">
      <formula>NOT(ISERROR(SEARCH(" ",B601)))</formula>
    </cfRule>
  </conditionalFormatting>
  <conditionalFormatting sqref="Q601 S601:U601">
    <cfRule type="containsText" dxfId="0" priority="911" operator="between" text=" ">
      <formula>NOT(ISERROR(SEARCH(" ",Q601)))</formula>
    </cfRule>
  </conditionalFormatting>
  <conditionalFormatting sqref="R601 R605 R603">
    <cfRule type="containsText" dxfId="0" priority="913" operator="between" text=" ">
      <formula>NOT(ISERROR(SEARCH(" ",R601)))</formula>
    </cfRule>
  </conditionalFormatting>
  <conditionalFormatting sqref="B602:B604 D602:H604">
    <cfRule type="containsText" dxfId="0" priority="921" operator="between" text=" ">
      <formula>NOT(ISERROR(SEARCH(" ",B602)))</formula>
    </cfRule>
  </conditionalFormatting>
  <conditionalFormatting sqref="J602:N604">
    <cfRule type="cellIs" dxfId="2" priority="922" operator="equal">
      <formula>0</formula>
    </cfRule>
    <cfRule type="containsText" dxfId="0" priority="923" operator="between" text=" ">
      <formula>NOT(ISERROR(SEARCH(" ",J602)))</formula>
    </cfRule>
  </conditionalFormatting>
  <conditionalFormatting sqref="Q602:Q604 S602:U604">
    <cfRule type="containsText" dxfId="0" priority="920" operator="between" text=" ">
      <formula>NOT(ISERROR(SEARCH(" ",Q602)))</formula>
    </cfRule>
  </conditionalFormatting>
  <conditionalFormatting sqref="R602 R606 R604">
    <cfRule type="containsText" dxfId="0" priority="741" operator="between" text=" ">
      <formula>NOT(ISERROR(SEARCH(" ",R602)))</formula>
    </cfRule>
  </conditionalFormatting>
  <conditionalFormatting sqref="AF605:AS605 Z603:AF603">
    <cfRule type="containsText" dxfId="0" priority="903" operator="between" text=" ">
      <formula>NOT(ISERROR(SEARCH(" ",Z603)))</formula>
    </cfRule>
  </conditionalFormatting>
  <conditionalFormatting sqref="Z604:Z605 AF606:AS606 AE604:AE605 AG607:AS607">
    <cfRule type="containsText" dxfId="0" priority="901" operator="between" text=" ">
      <formula>NOT(ISERROR(SEARCH(" ",Z604)))</formula>
    </cfRule>
  </conditionalFormatting>
  <conditionalFormatting sqref="AB606:AD606 AA604:AA605">
    <cfRule type="containsText" dxfId="0" priority="44" operator="between" text=" ">
      <formula>NOT(ISERROR(SEARCH(" ",AA604)))</formula>
    </cfRule>
  </conditionalFormatting>
  <conditionalFormatting sqref="B605:B606 D605:H606">
    <cfRule type="containsText" dxfId="0" priority="890" operator="between" text=" ">
      <formula>NOT(ISERROR(SEARCH(" ",B605)))</formula>
    </cfRule>
  </conditionalFormatting>
  <conditionalFormatting sqref="J605:N606">
    <cfRule type="cellIs" dxfId="2" priority="891" operator="equal">
      <formula>0</formula>
    </cfRule>
    <cfRule type="containsText" dxfId="0" priority="892" operator="between" text=" ">
      <formula>NOT(ISERROR(SEARCH(" ",J605)))</formula>
    </cfRule>
  </conditionalFormatting>
  <conditionalFormatting sqref="Q605:Q606 S605:U606">
    <cfRule type="containsText" dxfId="0" priority="889" operator="between" text=" ">
      <formula>NOT(ISERROR(SEARCH(" ",Q605)))</formula>
    </cfRule>
  </conditionalFormatting>
  <conditionalFormatting sqref="Z606 AG608:AS608 AE606">
    <cfRule type="containsText" dxfId="0" priority="905" operator="between" text=" ">
      <formula>NOT(ISERROR(SEARCH(" ",Z606)))</formula>
    </cfRule>
  </conditionalFormatting>
  <conditionalFormatting sqref="AU606:XFD607">
    <cfRule type="containsText" dxfId="0" priority="900" operator="between" text=" ">
      <formula>NOT(ISERROR(SEARCH(" ",AU606)))</formula>
    </cfRule>
  </conditionalFormatting>
  <conditionalFormatting sqref="B607 D607:H607">
    <cfRule type="containsText" dxfId="0" priority="1378" operator="between" text=" ">
      <formula>NOT(ISERROR(SEARCH(" ",B607)))</formula>
    </cfRule>
  </conditionalFormatting>
  <conditionalFormatting sqref="C607:C610 C613:C616 C619:C622">
    <cfRule type="colorScale" priority="136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3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70">
      <colorScale>
        <cfvo type="min"/>
        <cfvo type="max"/>
        <color rgb="FFF8696B"/>
        <color rgb="FFFCFCFF"/>
      </colorScale>
    </cfRule>
    <cfRule type="containsText" dxfId="0" priority="1371" operator="between" text=" ">
      <formula>NOT(ISERROR(SEARCH(" ",C607)))</formula>
    </cfRule>
  </conditionalFormatting>
  <conditionalFormatting sqref="Q607 S607:U607">
    <cfRule type="containsText" dxfId="0" priority="1377" operator="between" text=" ">
      <formula>NOT(ISERROR(SEARCH(" ",Q607)))</formula>
    </cfRule>
  </conditionalFormatting>
  <conditionalFormatting sqref="Y616 X607">
    <cfRule type="containsText" dxfId="0" priority="1384" operator="between" text=" ">
      <formula>NOT(ISERROR(SEARCH(" ",X607)))</formula>
    </cfRule>
  </conditionalFormatting>
  <conditionalFormatting sqref="B608:B610 D608:H610">
    <cfRule type="containsText" dxfId="0" priority="1387" operator="between" text=" ">
      <formula>NOT(ISERROR(SEARCH(" ",B608)))</formula>
    </cfRule>
  </conditionalFormatting>
  <conditionalFormatting sqref="J608:N610">
    <cfRule type="cellIs" dxfId="2" priority="1388" operator="equal">
      <formula>0</formula>
    </cfRule>
    <cfRule type="containsText" dxfId="0" priority="1389" operator="between" text=" ">
      <formula>NOT(ISERROR(SEARCH(" ",J608)))</formula>
    </cfRule>
  </conditionalFormatting>
  <conditionalFormatting sqref="Q608:Q610 S608:U610">
    <cfRule type="containsText" dxfId="0" priority="1386" operator="between" text=" ">
      <formula>NOT(ISERROR(SEARCH(" ",Q608)))</formula>
    </cfRule>
  </conditionalFormatting>
  <conditionalFormatting sqref="Y617:Y619 AF635:AS635 Z633 X608:X610 AE633">
    <cfRule type="containsText" dxfId="0" priority="1393" operator="between" text=" ">
      <formula>NOT(ISERROR(SEARCH(" ",X608)))</formula>
    </cfRule>
  </conditionalFormatting>
  <conditionalFormatting sqref="AF610:AS610 AG609:AS609">
    <cfRule type="containsText" dxfId="0" priority="907" operator="between" text=" ">
      <formula>NOT(ISERROR(SEARCH(" ",AF609)))</formula>
    </cfRule>
  </conditionalFormatting>
  <conditionalFormatting sqref="AU609:XFD610">
    <cfRule type="containsText" dxfId="0" priority="906" operator="between" text=" ">
      <formula>NOT(ISERROR(SEARCH(" ",AU609)))</formula>
    </cfRule>
  </conditionalFormatting>
  <conditionalFormatting sqref="Y610 AG626:AS626 Z624 AE624">
    <cfRule type="containsText" dxfId="0" priority="1373" operator="between" text=" ">
      <formula>NOT(ISERROR(SEARCH(" ",Y610)))</formula>
    </cfRule>
  </conditionalFormatting>
  <conditionalFormatting sqref="B611:B612 D611:H612">
    <cfRule type="containsText" dxfId="0" priority="1330" operator="between" text=" ">
      <formula>NOT(ISERROR(SEARCH(" ",B611)))</formula>
    </cfRule>
  </conditionalFormatting>
  <conditionalFormatting sqref="J611:N612">
    <cfRule type="cellIs" dxfId="2" priority="1331" operator="equal">
      <formula>0</formula>
    </cfRule>
    <cfRule type="containsText" dxfId="0" priority="1332" operator="between" text=" ">
      <formula>NOT(ISERROR(SEARCH(" ",J611)))</formula>
    </cfRule>
  </conditionalFormatting>
  <conditionalFormatting sqref="Q611:Q612 S611:U612">
    <cfRule type="containsText" dxfId="0" priority="1329" operator="between" text=" ">
      <formula>NOT(ISERROR(SEARCH(" ",Q611)))</formula>
    </cfRule>
  </conditionalFormatting>
  <conditionalFormatting sqref="Y620:Y621 AF636:AS637 Z634:Z635 X611:X612 AE634:AE635">
    <cfRule type="containsText" dxfId="0" priority="1336" operator="between" text=" ">
      <formula>NOT(ISERROR(SEARCH(" ",X611)))</formula>
    </cfRule>
  </conditionalFormatting>
  <conditionalFormatting sqref="Y611:Y613 AF628:AS628 AG627:AS627">
    <cfRule type="containsText" dxfId="0" priority="1375" operator="between" text=" ">
      <formula>NOT(ISERROR(SEARCH(" ",Y611)))</formula>
    </cfRule>
  </conditionalFormatting>
  <conditionalFormatting sqref="B613 D613:H613">
    <cfRule type="containsText" dxfId="0" priority="1400" operator="between" text=" ">
      <formula>NOT(ISERROR(SEARCH(" ",B613)))</formula>
    </cfRule>
  </conditionalFormatting>
  <conditionalFormatting sqref="Q613 S613:U613">
    <cfRule type="containsText" dxfId="0" priority="1399" operator="between" text=" ">
      <formula>NOT(ISERROR(SEARCH(" ",Q613)))</formula>
    </cfRule>
  </conditionalFormatting>
  <conditionalFormatting sqref="R613 R617 R615">
    <cfRule type="containsText" dxfId="0" priority="740" operator="between" text=" ">
      <formula>NOT(ISERROR(SEARCH(" ",R613)))</formula>
    </cfRule>
  </conditionalFormatting>
  <conditionalFormatting sqref="Y622 AF638:AS638 Z636 X613 AE636">
    <cfRule type="containsText" dxfId="0" priority="1406" operator="between" text=" ">
      <formula>NOT(ISERROR(SEARCH(" ",X613)))</formula>
    </cfRule>
  </conditionalFormatting>
  <conditionalFormatting sqref="B614:B616 D614:H616">
    <cfRule type="containsText" dxfId="0" priority="1409" operator="between" text=" ">
      <formula>NOT(ISERROR(SEARCH(" ",B614)))</formula>
    </cfRule>
  </conditionalFormatting>
  <conditionalFormatting sqref="J614:N616">
    <cfRule type="cellIs" dxfId="2" priority="1410" operator="equal">
      <formula>0</formula>
    </cfRule>
    <cfRule type="containsText" dxfId="0" priority="1411" operator="between" text=" ">
      <formula>NOT(ISERROR(SEARCH(" ",J614)))</formula>
    </cfRule>
  </conditionalFormatting>
  <conditionalFormatting sqref="Q614:Q616 S614:U616">
    <cfRule type="containsText" dxfId="0" priority="1408" operator="between" text=" ">
      <formula>NOT(ISERROR(SEARCH(" ",Q614)))</formula>
    </cfRule>
  </conditionalFormatting>
  <conditionalFormatting sqref="R614 R618 R616">
    <cfRule type="containsText" dxfId="0" priority="739" operator="between" text=" ">
      <formula>NOT(ISERROR(SEARCH(" ",R614)))</formula>
    </cfRule>
  </conditionalFormatting>
  <conditionalFormatting sqref="Y623:Y625 AF639:AS641 Z637:Z639 X614:X616 AE637:AE639">
    <cfRule type="containsText" dxfId="0" priority="1415" operator="between" text=" ">
      <formula>NOT(ISERROR(SEARCH(" ",X614)))</formula>
    </cfRule>
  </conditionalFormatting>
  <conditionalFormatting sqref="B617:B618 D617:H618">
    <cfRule type="containsText" dxfId="0" priority="1315" operator="between" text=" ">
      <formula>NOT(ISERROR(SEARCH(" ",B617)))</formula>
    </cfRule>
  </conditionalFormatting>
  <conditionalFormatting sqref="J617:N618">
    <cfRule type="cellIs" dxfId="2" priority="1316" operator="equal">
      <formula>0</formula>
    </cfRule>
    <cfRule type="containsText" dxfId="0" priority="1317" operator="between" text=" ">
      <formula>NOT(ISERROR(SEARCH(" ",J617)))</formula>
    </cfRule>
  </conditionalFormatting>
  <conditionalFormatting sqref="Q617:Q618 S617:U618">
    <cfRule type="containsText" dxfId="0" priority="1314" operator="between" text=" ">
      <formula>NOT(ISERROR(SEARCH(" ",Q617)))</formula>
    </cfRule>
  </conditionalFormatting>
  <conditionalFormatting sqref="Y626 AF642:AS643 Z640:Z641 X617:X618 AE640:AE641">
    <cfRule type="containsText" dxfId="0" priority="1321" operator="between" text=" ">
      <formula>NOT(ISERROR(SEARCH(" ",X617)))</formula>
    </cfRule>
  </conditionalFormatting>
  <conditionalFormatting sqref="B619 D619:H619">
    <cfRule type="containsText" dxfId="0" priority="1422" operator="between" text=" ">
      <formula>NOT(ISERROR(SEARCH(" ",B619)))</formula>
    </cfRule>
  </conditionalFormatting>
  <conditionalFormatting sqref="Q619 S619:U619">
    <cfRule type="containsText" dxfId="0" priority="1421" operator="between" text=" ">
      <formula>NOT(ISERROR(SEARCH(" ",Q619)))</formula>
    </cfRule>
  </conditionalFormatting>
  <conditionalFormatting sqref="X619 AF644:AS644 Z642 AE642">
    <cfRule type="containsText" dxfId="0" priority="1428" operator="between" text=" ">
      <formula>NOT(ISERROR(SEARCH(" ",X619)))</formula>
    </cfRule>
  </conditionalFormatting>
  <conditionalFormatting sqref="B620:B622 D620:H622">
    <cfRule type="containsText" dxfId="0" priority="1431" operator="between" text=" ">
      <formula>NOT(ISERROR(SEARCH(" ",B620)))</formula>
    </cfRule>
  </conditionalFormatting>
  <conditionalFormatting sqref="J620:N622">
    <cfRule type="cellIs" dxfId="2" priority="1432" operator="equal">
      <formula>0</formula>
    </cfRule>
    <cfRule type="containsText" dxfId="0" priority="1433" operator="between" text=" ">
      <formula>NOT(ISERROR(SEARCH(" ",J620)))</formula>
    </cfRule>
  </conditionalFormatting>
  <conditionalFormatting sqref="Q620:Q622 S620:U622">
    <cfRule type="containsText" dxfId="0" priority="1430" operator="between" text=" ">
      <formula>NOT(ISERROR(SEARCH(" ",Q620)))</formula>
    </cfRule>
  </conditionalFormatting>
  <conditionalFormatting sqref="X620:X622 AF645:AS647 Z643:Z645 AE643:AE645">
    <cfRule type="containsText" dxfId="0" priority="1437" operator="between" text=" ">
      <formula>NOT(ISERROR(SEARCH(" ",X620)))</formula>
    </cfRule>
  </conditionalFormatting>
  <conditionalFormatting sqref="AU621:XFD623">
    <cfRule type="containsText" dxfId="0" priority="1468" operator="between" text=" ">
      <formula>NOT(ISERROR(SEARCH(" ",AU621)))</formula>
    </cfRule>
  </conditionalFormatting>
  <conditionalFormatting sqref="AB624:AD624 AA622:AA623">
    <cfRule type="containsText" dxfId="0" priority="59" operator="between" text=" ">
      <formula>NOT(ISERROR(SEARCH(" ",AA622)))</formula>
    </cfRule>
  </conditionalFormatting>
  <conditionalFormatting sqref="AB622:AD623">
    <cfRule type="containsText" dxfId="0" priority="71" operator="between" text=" ">
      <formula>NOT(ISERROR(SEARCH(" ",AB622)))</formula>
    </cfRule>
  </conditionalFormatting>
  <conditionalFormatting sqref="B623:B624 D623:H624">
    <cfRule type="containsText" dxfId="0" priority="1300" operator="between" text=" ">
      <formula>NOT(ISERROR(SEARCH(" ",B623)))</formula>
    </cfRule>
  </conditionalFormatting>
  <conditionalFormatting sqref="J623:N624">
    <cfRule type="cellIs" dxfId="2" priority="1301" operator="equal">
      <formula>0</formula>
    </cfRule>
    <cfRule type="containsText" dxfId="0" priority="1302" operator="between" text=" ">
      <formula>NOT(ISERROR(SEARCH(" ",J623)))</formula>
    </cfRule>
  </conditionalFormatting>
  <conditionalFormatting sqref="Q623:Q624 S623:U624">
    <cfRule type="containsText" dxfId="0" priority="1299" operator="between" text=" ">
      <formula>NOT(ISERROR(SEARCH(" ",Q623)))</formula>
    </cfRule>
  </conditionalFormatting>
  <conditionalFormatting sqref="Y633 AF648:AS649 Z646:Z647 X623:X624 AE646:AE647">
    <cfRule type="containsText" dxfId="0" priority="1306" operator="between" text=" ">
      <formula>NOT(ISERROR(SEARCH(" ",X623)))</formula>
    </cfRule>
  </conditionalFormatting>
  <conditionalFormatting sqref="AU624:XFD625">
    <cfRule type="containsText" dxfId="0" priority="1352" operator="between" text=" ">
      <formula>NOT(ISERROR(SEARCH(" ",AU624)))</formula>
    </cfRule>
  </conditionalFormatting>
  <conditionalFormatting sqref="B625:H625 C626:C630">
    <cfRule type="containsText" dxfId="0" priority="865" operator="between" text=" ">
      <formula>NOT(ISERROR(SEARCH(" ",B625)))</formula>
    </cfRule>
  </conditionalFormatting>
  <conditionalFormatting sqref="Q625 S625:U625">
    <cfRule type="containsText" dxfId="0" priority="864" operator="between" text=" ">
      <formula>NOT(ISERROR(SEARCH(" ",Q625)))</formula>
    </cfRule>
  </conditionalFormatting>
  <conditionalFormatting sqref="B626:B628 D626:H628">
    <cfRule type="containsText" dxfId="0" priority="873" operator="between" text=" ">
      <formula>NOT(ISERROR(SEARCH(" ",B626)))</formula>
    </cfRule>
  </conditionalFormatting>
  <conditionalFormatting sqref="J626:N628">
    <cfRule type="cellIs" dxfId="2" priority="874" operator="equal">
      <formula>0</formula>
    </cfRule>
    <cfRule type="containsText" dxfId="0" priority="875" operator="between" text=" ">
      <formula>NOT(ISERROR(SEARCH(" ",J626)))</formula>
    </cfRule>
  </conditionalFormatting>
  <conditionalFormatting sqref="Q626:Q628 S626:U628">
    <cfRule type="containsText" dxfId="0" priority="872" operator="between" text=" ">
      <formula>NOT(ISERROR(SEARCH(" ",Q626)))</formula>
    </cfRule>
  </conditionalFormatting>
  <conditionalFormatting sqref="Z628:Z632 AF629:AS634 Y627 AE628:AE632">
    <cfRule type="containsText" dxfId="0" priority="887" operator="between" text=" ">
      <formula>NOT(ISERROR(SEARCH(" ",Y627)))</formula>
    </cfRule>
  </conditionalFormatting>
  <conditionalFormatting sqref="AU627:XFD628">
    <cfRule type="containsText" dxfId="0" priority="1374" operator="between" text=" ">
      <formula>NOT(ISERROR(SEARCH(" ",AU627)))</formula>
    </cfRule>
  </conditionalFormatting>
  <conditionalFormatting sqref="AB629:AD634 AA628:AA632">
    <cfRule type="containsText" dxfId="0" priority="43" operator="between" text=" ">
      <formula>NOT(ISERROR(SEARCH(" ",AA628)))</formula>
    </cfRule>
  </conditionalFormatting>
  <conditionalFormatting sqref="B629:B630 D629:H630">
    <cfRule type="containsText" dxfId="0" priority="850" operator="between" text=" ">
      <formula>NOT(ISERROR(SEARCH(" ",B629)))</formula>
    </cfRule>
  </conditionalFormatting>
  <conditionalFormatting sqref="J629:N630">
    <cfRule type="cellIs" dxfId="2" priority="852" operator="equal">
      <formula>0</formula>
    </cfRule>
    <cfRule type="containsText" dxfId="0" priority="853" operator="between" text=" ">
      <formula>NOT(ISERROR(SEARCH(" ",J629)))</formula>
    </cfRule>
  </conditionalFormatting>
  <conditionalFormatting sqref="Q629:Q630 S629:U630">
    <cfRule type="containsText" dxfId="0" priority="849" operator="between" text=" ">
      <formula>NOT(ISERROR(SEARCH(" ",Q629)))</formula>
    </cfRule>
  </conditionalFormatting>
  <conditionalFormatting sqref="AU629:XFD634">
    <cfRule type="containsText" dxfId="0" priority="886" operator="between" text=" ">
      <formula>NOT(ISERROR(SEARCH(" ",AU629)))</formula>
    </cfRule>
  </conditionalFormatting>
  <conditionalFormatting sqref="J631:N648">
    <cfRule type="cellIs" dxfId="2" priority="97" operator="equal">
      <formula>0</formula>
    </cfRule>
    <cfRule type="containsText" dxfId="0" priority="98" operator="between" text=" ">
      <formula>NOT(ISERROR(SEARCH(" ",J631)))</formula>
    </cfRule>
  </conditionalFormatting>
  <conditionalFormatting sqref="Q631 S631:U631">
    <cfRule type="containsText" dxfId="0" priority="1476" operator="between" text=" ">
      <formula>NOT(ISERROR(SEARCH(" ",Q631)))</formula>
    </cfRule>
  </conditionalFormatting>
  <conditionalFormatting sqref="Y640 X631 AF667:AS667 Z665 AE665">
    <cfRule type="containsText" dxfId="0" priority="1480" operator="between" text=" ">
      <formula>NOT(ISERROR(SEARCH(" ",X631)))</formula>
    </cfRule>
  </conditionalFormatting>
  <conditionalFormatting sqref="B632:H634">
    <cfRule type="containsText" dxfId="0" priority="1484" operator="between" text=" ">
      <formula>NOT(ISERROR(SEARCH(" ",B632)))</formula>
    </cfRule>
  </conditionalFormatting>
  <conditionalFormatting sqref="Q632:Q634 S632:U634">
    <cfRule type="containsText" dxfId="0" priority="1483" operator="between" text=" ">
      <formula>NOT(ISERROR(SEARCH(" ",Q632)))</formula>
    </cfRule>
  </conditionalFormatting>
  <conditionalFormatting sqref="Y641:Y643 X632:X634 AF668:AS670 Z666:Z668 AE666:AE668">
    <cfRule type="containsText" dxfId="0" priority="1487" operator="between" text=" ">
      <formula>NOT(ISERROR(SEARCH(" ",X632)))</formula>
    </cfRule>
  </conditionalFormatting>
  <conditionalFormatting sqref="AB635:AD635 AA633">
    <cfRule type="containsText" dxfId="0" priority="63" operator="between" text=" ">
      <formula>NOT(ISERROR(SEARCH(" ",AA633)))</formula>
    </cfRule>
  </conditionalFormatting>
  <conditionalFormatting sqref="Y634 AF650:AS650 Z648 AE648">
    <cfRule type="containsText" dxfId="0" priority="1443" operator="between" text=" ">
      <formula>NOT(ISERROR(SEARCH(" ",Y634)))</formula>
    </cfRule>
  </conditionalFormatting>
  <conditionalFormatting sqref="AB636:AD637 AA634:AA635">
    <cfRule type="containsText" dxfId="0" priority="58" operator="between" text=" ">
      <formula>NOT(ISERROR(SEARCH(" ",AA634)))</formula>
    </cfRule>
  </conditionalFormatting>
  <conditionalFormatting sqref="B635:H636">
    <cfRule type="containsText" dxfId="0" priority="1362" operator="between" text=" ">
      <formula>NOT(ISERROR(SEARCH(" ",B635)))</formula>
    </cfRule>
  </conditionalFormatting>
  <conditionalFormatting sqref="Q635:Q636 S635:U636">
    <cfRule type="containsText" dxfId="0" priority="1361" operator="between" text=" ">
      <formula>NOT(ISERROR(SEARCH(" ",Q635)))</formula>
    </cfRule>
  </conditionalFormatting>
  <conditionalFormatting sqref="Y644:Y645 X635:X636 AF671:AS671 Z669:Z670 AE669:AE670">
    <cfRule type="containsText" dxfId="0" priority="1365" operator="between" text=" ">
      <formula>NOT(ISERROR(SEARCH(" ",X635)))</formula>
    </cfRule>
  </conditionalFormatting>
  <conditionalFormatting sqref="Y635:Y637 AF662:AS664 Z660:Z662 AE660:AE662">
    <cfRule type="containsText" dxfId="0" priority="1445" operator="between" text=" ">
      <formula>NOT(ISERROR(SEARCH(" ",Y635)))</formula>
    </cfRule>
  </conditionalFormatting>
  <conditionalFormatting sqref="AB638:AD638 AA636">
    <cfRule type="containsText" dxfId="0" priority="64" operator="between" text=" ">
      <formula>NOT(ISERROR(SEARCH(" ",AA636)))</formula>
    </cfRule>
  </conditionalFormatting>
  <conditionalFormatting sqref="AU636:XFD637">
    <cfRule type="containsText" dxfId="0" priority="1335" operator="between" text=" ">
      <formula>NOT(ISERROR(SEARCH(" ",AU636)))</formula>
    </cfRule>
  </conditionalFormatting>
  <conditionalFormatting sqref="B637 D637:H637">
    <cfRule type="containsText" dxfId="0" priority="1286" operator="between" text=" ">
      <formula>NOT(ISERROR(SEARCH(" ",B637)))</formula>
    </cfRule>
  </conditionalFormatting>
  <conditionalFormatting sqref="Q637 S637:U637">
    <cfRule type="containsText" dxfId="0" priority="1285" operator="between" text=" ">
      <formula>NOT(ISERROR(SEARCH(" ",Q637)))</formula>
    </cfRule>
  </conditionalFormatting>
  <conditionalFormatting sqref="Y646 X637 Z671 AE671">
    <cfRule type="containsText" dxfId="0" priority="1289" operator="between" text=" ">
      <formula>NOT(ISERROR(SEARCH(" ",X637)))</formula>
    </cfRule>
  </conditionalFormatting>
  <conditionalFormatting sqref="AB639:AD641 AA637:AA639">
    <cfRule type="containsText" dxfId="0" priority="65" operator="between" text=" ">
      <formula>NOT(ISERROR(SEARCH(" ",AA637)))</formula>
    </cfRule>
  </conditionalFormatting>
  <conditionalFormatting sqref="B638:B639 D638:H639">
    <cfRule type="containsText" dxfId="0" priority="1273" operator="between" text=" ">
      <formula>NOT(ISERROR(SEARCH(" ",B638)))</formula>
    </cfRule>
  </conditionalFormatting>
  <conditionalFormatting sqref="Q638:Q639 S638:U639">
    <cfRule type="containsText" dxfId="0" priority="1272" operator="between" text=" ">
      <formula>NOT(ISERROR(SEARCH(" ",Q638)))</formula>
    </cfRule>
  </conditionalFormatting>
  <conditionalFormatting sqref="Y647:Y648 X638:X639 Z672:Z673 AE672:AE673">
    <cfRule type="containsText" dxfId="0" priority="1276" operator="between" text=" ">
      <formula>NOT(ISERROR(SEARCH(" ",X638)))</formula>
    </cfRule>
  </conditionalFormatting>
  <conditionalFormatting sqref="Y638:Y639 AF665:AS666 Z663:Z664 AE663:AE664">
    <cfRule type="containsText" dxfId="0" priority="1293" operator="between" text=" ">
      <formula>NOT(ISERROR(SEARCH(" ",Y638)))</formula>
    </cfRule>
  </conditionalFormatting>
  <conditionalFormatting sqref="AU639:XFD641">
    <cfRule type="containsText" dxfId="0" priority="1414" operator="between" text=" ">
      <formula>NOT(ISERROR(SEARCH(" ",AU639)))</formula>
    </cfRule>
  </conditionalFormatting>
  <conditionalFormatting sqref="Q640 S640:U640">
    <cfRule type="containsText" dxfId="0" priority="1246" operator="between" text=" ">
      <formula>NOT(ISERROR(SEARCH(" ",Q640)))</formula>
    </cfRule>
  </conditionalFormatting>
  <conditionalFormatting sqref="X640 Y660 Z674 AE674">
    <cfRule type="containsText" dxfId="0" priority="1250" operator="between" text=" ">
      <formula>NOT(ISERROR(SEARCH(" ",X640)))</formula>
    </cfRule>
  </conditionalFormatting>
  <conditionalFormatting sqref="AB642:AD643 AA640:AA641">
    <cfRule type="containsText" dxfId="0" priority="57" operator="between" text=" ">
      <formula>NOT(ISERROR(SEARCH(" ",AA640)))</formula>
    </cfRule>
  </conditionalFormatting>
  <conditionalFormatting sqref="B641:H643">
    <cfRule type="containsText" dxfId="0" priority="1254" operator="between" text=" ">
      <formula>NOT(ISERROR(SEARCH(" ",B641)))</formula>
    </cfRule>
  </conditionalFormatting>
  <conditionalFormatting sqref="Q641:Q643 S641:U643">
    <cfRule type="containsText" dxfId="0" priority="1253" operator="between" text=" ">
      <formula>NOT(ISERROR(SEARCH(" ",Q641)))</formula>
    </cfRule>
  </conditionalFormatting>
  <conditionalFormatting sqref="X641:X643 Y661:Y663 Z675:Z677 AE675:AE677">
    <cfRule type="containsText" dxfId="0" priority="1257" operator="between" text=" ">
      <formula>NOT(ISERROR(SEARCH(" ",X641)))</formula>
    </cfRule>
  </conditionalFormatting>
  <conditionalFormatting sqref="AB644:AD644 AA642">
    <cfRule type="containsText" dxfId="0" priority="66" operator="between" text=" ">
      <formula>NOT(ISERROR(SEARCH(" ",AA642)))</formula>
    </cfRule>
  </conditionalFormatting>
  <conditionalFormatting sqref="AU642:XFD643">
    <cfRule type="containsText" dxfId="0" priority="1320" operator="between" text=" ">
      <formula>NOT(ISERROR(SEARCH(" ",AU642)))</formula>
    </cfRule>
  </conditionalFormatting>
  <conditionalFormatting sqref="AB645:AD647 AA643:AA645">
    <cfRule type="containsText" dxfId="0" priority="67" operator="between" text=" ">
      <formula>NOT(ISERROR(SEARCH(" ",AA643)))</formula>
    </cfRule>
  </conditionalFormatting>
  <conditionalFormatting sqref="B644:H645">
    <cfRule type="containsText" dxfId="0" priority="1238" operator="between" text=" ">
      <formula>NOT(ISERROR(SEARCH(" ",B644)))</formula>
    </cfRule>
  </conditionalFormatting>
  <conditionalFormatting sqref="Q644:Q645 S644:U645">
    <cfRule type="containsText" dxfId="0" priority="1237" operator="between" text=" ">
      <formula>NOT(ISERROR(SEARCH(" ",Q644)))</formula>
    </cfRule>
  </conditionalFormatting>
  <conditionalFormatting sqref="X644:X645 Y664:Y665 Z678:Z679 AE678:AE679">
    <cfRule type="containsText" dxfId="0" priority="1241" operator="between" text=" ">
      <formula>NOT(ISERROR(SEARCH(" ",X644)))</formula>
    </cfRule>
  </conditionalFormatting>
  <conditionalFormatting sqref="AU645:XFD647">
    <cfRule type="containsText" dxfId="0" priority="1436" operator="between" text=" ">
      <formula>NOT(ISERROR(SEARCH(" ",AU645)))</formula>
    </cfRule>
  </conditionalFormatting>
  <conditionalFormatting sqref="B646 D646:H646">
    <cfRule type="containsText" dxfId="0" priority="1226" operator="between" text=" ">
      <formula>NOT(ISERROR(SEARCH(" ",B646)))</formula>
    </cfRule>
  </conditionalFormatting>
  <conditionalFormatting sqref="Q646 S646:U646">
    <cfRule type="containsText" dxfId="0" priority="1225" operator="between" text=" ">
      <formula>NOT(ISERROR(SEARCH(" ",Q646)))</formula>
    </cfRule>
  </conditionalFormatting>
  <conditionalFormatting sqref="X646 Y666 Z680 AE680">
    <cfRule type="containsText" dxfId="0" priority="1229" operator="between" text=" ">
      <formula>NOT(ISERROR(SEARCH(" ",X646)))</formula>
    </cfRule>
  </conditionalFormatting>
  <conditionalFormatting sqref="AB648:AD649 AA646:AA647">
    <cfRule type="containsText" dxfId="0" priority="56" operator="between" text=" ">
      <formula>NOT(ISERROR(SEARCH(" ",AA646)))</formula>
    </cfRule>
  </conditionalFormatting>
  <conditionalFormatting sqref="B647:B648 D647:H648">
    <cfRule type="containsText" dxfId="0" priority="1213" operator="between" text=" ">
      <formula>NOT(ISERROR(SEARCH(" ",B647)))</formula>
    </cfRule>
  </conditionalFormatting>
  <conditionalFormatting sqref="Q647:Q648 S647:U648">
    <cfRule type="containsText" dxfId="0" priority="1212" operator="between" text=" ">
      <formula>NOT(ISERROR(SEARCH(" ",Q647)))</formula>
    </cfRule>
  </conditionalFormatting>
  <conditionalFormatting sqref="X647:X648 Y667:Y668 Z681:Z682 AE681:AE682">
    <cfRule type="containsText" dxfId="0" priority="1216" operator="between" text=" ">
      <formula>NOT(ISERROR(SEARCH(" ",X647)))</formula>
    </cfRule>
  </conditionalFormatting>
  <conditionalFormatting sqref="AB650:AD650 AA648">
    <cfRule type="containsText" dxfId="0" priority="68" operator="between" text=" ">
      <formula>NOT(ISERROR(SEARCH(" ",AA648)))</formula>
    </cfRule>
  </conditionalFormatting>
  <conditionalFormatting sqref="AU648:XFD649">
    <cfRule type="containsText" dxfId="0" priority="1305" operator="between" text=" ">
      <formula>NOT(ISERROR(SEARCH(" ",AU648)))</formula>
    </cfRule>
  </conditionalFormatting>
  <conditionalFormatting sqref="B649:H649 C650:C654">
    <cfRule type="containsText" dxfId="0" priority="604" operator="between" text=" ">
      <formula>NOT(ISERROR(SEARCH(" ",B649)))</formula>
    </cfRule>
  </conditionalFormatting>
  <conditionalFormatting sqref="AU651:XFD654 AU660:XFD661 I649:I654">
    <cfRule type="containsText" dxfId="0" priority="624" operator="between" text=" ">
      <formula>NOT(ISERROR(SEARCH(" ",I649)))</formula>
    </cfRule>
  </conditionalFormatting>
  <conditionalFormatting sqref="Q649 S649:U649">
    <cfRule type="containsText" dxfId="0" priority="603" operator="between" text=" ">
      <formula>NOT(ISERROR(SEARCH(" ",Q649)))</formula>
    </cfRule>
  </conditionalFormatting>
  <conditionalFormatting sqref="AF651:AH654 Y653:Y654 AI652:AS654 Y649:Y651 Z649:Z654 AF660:AS661 AE649:AE654">
    <cfRule type="containsText" dxfId="0" priority="623" operator="between" text=" ">
      <formula>NOT(ISERROR(SEARCH(" ",Y649)))</formula>
    </cfRule>
  </conditionalFormatting>
  <conditionalFormatting sqref="AB651:AD654 AB660:AD661 AA649:AA654">
    <cfRule type="containsText" dxfId="0" priority="42" operator="between" text=" ">
      <formula>NOT(ISERROR(SEARCH(" ",AA649)))</formula>
    </cfRule>
  </conditionalFormatting>
  <conditionalFormatting sqref="B650:H652">
    <cfRule type="containsText" dxfId="0" priority="613" operator="between" text=" ">
      <formula>NOT(ISERROR(SEARCH(" ",B650)))</formula>
    </cfRule>
  </conditionalFormatting>
  <conditionalFormatting sqref="J650:N652">
    <cfRule type="cellIs" dxfId="2" priority="615" operator="equal">
      <formula>0</formula>
    </cfRule>
    <cfRule type="containsText" dxfId="0" priority="616" operator="between" text=" ">
      <formula>NOT(ISERROR(SEARCH(" ",J650)))</formula>
    </cfRule>
  </conditionalFormatting>
  <conditionalFormatting sqref="Q650:Q652 S650:U652">
    <cfRule type="containsText" dxfId="0" priority="612" operator="between" text=" ">
      <formula>NOT(ISERROR(SEARCH(" ",Q650)))</formula>
    </cfRule>
  </conditionalFormatting>
  <conditionalFormatting sqref="B653:H654">
    <cfRule type="containsText" dxfId="0" priority="592" operator="between" text=" ">
      <formula>NOT(ISERROR(SEARCH(" ",B653)))</formula>
    </cfRule>
  </conditionalFormatting>
  <conditionalFormatting sqref="J653:N654">
    <cfRule type="cellIs" dxfId="2" priority="594" operator="equal">
      <formula>0</formula>
    </cfRule>
    <cfRule type="containsText" dxfId="0" priority="595" operator="between" text=" ">
      <formula>NOT(ISERROR(SEARCH(" ",J653)))</formula>
    </cfRule>
  </conditionalFormatting>
  <conditionalFormatting sqref="Q653:Q654 S653:U654">
    <cfRule type="containsText" dxfId="0" priority="591" operator="between" text=" ">
      <formula>NOT(ISERROR(SEARCH(" ",Q653)))</formula>
    </cfRule>
  </conditionalFormatting>
  <conditionalFormatting sqref="B655:H659">
    <cfRule type="containsText" dxfId="0" priority="111" operator="between" text=" ">
      <formula>NOT(ISERROR(SEARCH(" ",B655)))</formula>
    </cfRule>
  </conditionalFormatting>
  <conditionalFormatting sqref="AU655:XFD659 I655:I659">
    <cfRule type="containsText" dxfId="0" priority="124" operator="between" text=" ">
      <formula>NOT(ISERROR(SEARCH(" ",I655)))</formula>
    </cfRule>
  </conditionalFormatting>
  <conditionalFormatting sqref="J655:N659">
    <cfRule type="cellIs" dxfId="2" priority="113" operator="equal">
      <formula>0</formula>
    </cfRule>
    <cfRule type="containsText" dxfId="0" priority="114" operator="between" text=" ">
      <formula>NOT(ISERROR(SEARCH(" ",J655)))</formula>
    </cfRule>
  </conditionalFormatting>
  <conditionalFormatting sqref="Q655:Q659 S655:U659">
    <cfRule type="containsText" dxfId="0" priority="110" operator="between" text=" ">
      <formula>NOT(ISERROR(SEARCH(" ",Q655)))</formula>
    </cfRule>
  </conditionalFormatting>
  <conditionalFormatting sqref="Y655:Z659 AE655:AS659">
    <cfRule type="containsText" dxfId="0" priority="123" operator="between" text=" ">
      <formula>NOT(ISERROR(SEARCH(" ",Y655)))</formula>
    </cfRule>
  </conditionalFormatting>
  <conditionalFormatting sqref="AA655:AD659">
    <cfRule type="containsText" dxfId="0" priority="39" operator="between" text=" ">
      <formula>NOT(ISERROR(SEARCH(" ",AA655)))</formula>
    </cfRule>
  </conditionalFormatting>
  <conditionalFormatting sqref="B660:H664 Q660:U664 J660:N664">
    <cfRule type="containsText" dxfId="0" priority="1597" operator="between" text=" ">
      <formula>NOT(ISERROR(SEARCH(" ",B660)))</formula>
    </cfRule>
  </conditionalFormatting>
  <conditionalFormatting sqref="J660:N664 Q660:Q664">
    <cfRule type="cellIs" dxfId="2" priority="1596" operator="equal">
      <formula>0</formula>
    </cfRule>
  </conditionalFormatting>
  <conditionalFormatting sqref="AF716:AH720 Y700:Y704 X660:X664 Z714:Z718 AE714:AE718">
    <cfRule type="containsText" dxfId="0" priority="1600" operator="between" text=" ">
      <formula>NOT(ISERROR(SEARCH(" ",X660)))</formula>
    </cfRule>
  </conditionalFormatting>
  <conditionalFormatting sqref="AB662:AD664 AA660:AA662">
    <cfRule type="containsText" dxfId="0" priority="69" operator="between" text=" ">
      <formula>NOT(ISERROR(SEARCH(" ",AA660)))</formula>
    </cfRule>
  </conditionalFormatting>
  <conditionalFormatting sqref="AU662:XFD664">
    <cfRule type="containsText" dxfId="0" priority="1444" operator="between" text=" ">
      <formula>NOT(ISERROR(SEARCH(" ",AU662)))</formula>
    </cfRule>
  </conditionalFormatting>
  <conditionalFormatting sqref="AB665:AD666 AA663:AA664">
    <cfRule type="containsText" dxfId="0" priority="55" operator="between" text=" ">
      <formula>NOT(ISERROR(SEARCH(" ",AA663)))</formula>
    </cfRule>
  </conditionalFormatting>
  <conditionalFormatting sqref="B665:H665 Q665:U665 J665">
    <cfRule type="containsText" dxfId="0" priority="1552" operator="between" text=" ">
      <formula>NOT(ISERROR(SEARCH(" ",B665)))</formula>
    </cfRule>
  </conditionalFormatting>
  <conditionalFormatting sqref="J665 Q665">
    <cfRule type="cellIs" dxfId="2" priority="1551" operator="equal">
      <formula>0</formula>
    </cfRule>
  </conditionalFormatting>
  <conditionalFormatting sqref="AB667:AD667 AA665">
    <cfRule type="containsText" dxfId="0" priority="72" operator="between" text=" ">
      <formula>NOT(ISERROR(SEARCH(" ",AA665)))</formula>
    </cfRule>
  </conditionalFormatting>
  <conditionalFormatting sqref="AU665:XFD666">
    <cfRule type="containsText" dxfId="0" priority="1292" operator="between" text=" ">
      <formula>NOT(ISERROR(SEARCH(" ",AU665)))</formula>
    </cfRule>
  </conditionalFormatting>
  <conditionalFormatting sqref="B666:H669 Q666:U669 J666:J669">
    <cfRule type="containsText" dxfId="0" priority="1544" operator="between" text=" ">
      <formula>NOT(ISERROR(SEARCH(" ",B666)))</formula>
    </cfRule>
  </conditionalFormatting>
  <conditionalFormatting sqref="J666:J669 Q666:Q669">
    <cfRule type="cellIs" dxfId="2" priority="1543" operator="equal">
      <formula>0</formula>
    </cfRule>
  </conditionalFormatting>
  <conditionalFormatting sqref="AB668:AD670 AA666:AA668">
    <cfRule type="containsText" dxfId="0" priority="73" operator="between" text=" ">
      <formula>NOT(ISERROR(SEARCH(" ",AA666)))</formula>
    </cfRule>
  </conditionalFormatting>
  <conditionalFormatting sqref="AU668:XFD670">
    <cfRule type="containsText" dxfId="0" priority="1486" operator="between" text=" ">
      <formula>NOT(ISERROR(SEARCH(" ",AU668)))</formula>
    </cfRule>
  </conditionalFormatting>
  <conditionalFormatting sqref="AB671:AD671 AA669:AA670">
    <cfRule type="containsText" dxfId="0" priority="60" operator="between" text=" ">
      <formula>NOT(ISERROR(SEARCH(" ",AA669)))</formula>
    </cfRule>
  </conditionalFormatting>
  <conditionalFormatting sqref="AU671:XFD672">
    <cfRule type="containsText" dxfId="0" priority="1364" operator="between" text=" ">
      <formula>NOT(ISERROR(SEARCH(" ",AU671)))</formula>
    </cfRule>
  </conditionalFormatting>
  <conditionalFormatting sqref="AU674:XFD675">
    <cfRule type="containsText" dxfId="0" priority="1275" operator="between" text=" ">
      <formula>NOT(ISERROR(SEARCH(" ",AU674)))</formula>
    </cfRule>
  </conditionalFormatting>
  <conditionalFormatting sqref="AU677:XFD679">
    <cfRule type="containsText" dxfId="0" priority="1256" operator="between" text=" ">
      <formula>NOT(ISERROR(SEARCH(" ",AU677)))</formula>
    </cfRule>
  </conditionalFormatting>
  <conditionalFormatting sqref="AU680:XFD681">
    <cfRule type="containsText" dxfId="0" priority="1240" operator="between" text=" ">
      <formula>NOT(ISERROR(SEARCH(" ",AU680)))</formula>
    </cfRule>
  </conditionalFormatting>
  <conditionalFormatting sqref="AU683:XFD684">
    <cfRule type="containsText" dxfId="0" priority="1215" operator="between" text=" ">
      <formula>NOT(ISERROR(SEARCH(" ",AU683)))</formula>
    </cfRule>
  </conditionalFormatting>
  <conditionalFormatting sqref="AF769:AH769 Y753 X713 Z767 AE767">
    <cfRule type="containsText" dxfId="0" priority="1553" operator="between" text=" ">
      <formula>NOT(ISERROR(SEARCH(" ",X713)))</formula>
    </cfRule>
  </conditionalFormatting>
  <conditionalFormatting sqref="AF770:AH770 Y754 X714 Z768 AE768">
    <cfRule type="containsText" dxfId="0" priority="1545" operator="between" text=" ">
      <formula>NOT(ISERROR(SEARCH(" ",X714)))</formula>
    </cfRule>
  </conditionalFormatting>
  <conditionalFormatting sqref="AB716:AD720 AA714:AA718">
    <cfRule type="containsText" dxfId="0" priority="78" operator="between" text=" ">
      <formula>NOT(ISERROR(SEARCH(" ",AA714)))</formula>
    </cfRule>
  </conditionalFormatting>
  <conditionalFormatting sqref="Y755:Y757 X715:X717 Z769:Z771 AE769:AE771">
    <cfRule type="containsText" dxfId="0" priority="1556" operator="between" text=" ">
      <formula>NOT(ISERROR(SEARCH(" ",X715)))</formula>
    </cfRule>
  </conditionalFormatting>
  <conditionalFormatting sqref="AI718:AL722">
    <cfRule type="containsText" dxfId="0" priority="1598" operator="between" text=" ">
      <formula>NOT(ISERROR(SEARCH(" ",AI718)))</formula>
    </cfRule>
    <cfRule type="containsText" dxfId="1" priority="1599" operator="between" text=" ">
      <formula>NOT(ISERROR(SEARCH(" ",AI718)))</formula>
    </cfRule>
  </conditionalFormatting>
  <conditionalFormatting sqref="AB769:AD769 AA767">
    <cfRule type="containsText" dxfId="0" priority="76" operator="between" text=" ">
      <formula>NOT(ISERROR(SEARCH(" ",AA767)))</formula>
    </cfRule>
  </conditionalFormatting>
  <conditionalFormatting sqref="AB770:AD770 AA768">
    <cfRule type="containsText" dxfId="0" priority="75" operator="between" text=" ">
      <formula>NOT(ISERROR(SEARCH(" ",AA768)))</formula>
    </cfRule>
  </conditionalFormatting>
  <conditionalFormatting sqref="AU771:XFD773">
    <cfRule type="containsText" dxfId="0" priority="1555" operator="between" text=" ">
      <formula>NOT(ISERROR(SEARCH(" ",AU771)))</formula>
    </cfRule>
  </conditionalFormatting>
  <pageMargins left="0.699305555555556" right="0.699305555555556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201"/>
  <sheetViews>
    <sheetView workbookViewId="0">
      <pane ySplit="4" topLeftCell="A35" activePane="bottomLeft" state="frozen"/>
      <selection/>
      <selection pane="bottomLeft" activeCell="E49" sqref="E49:G49"/>
    </sheetView>
  </sheetViews>
  <sheetFormatPr defaultColWidth="9" defaultRowHeight="15.6"/>
  <cols>
    <col min="1" max="1" width="5.77777777777778" style="34" customWidth="1"/>
    <col min="2" max="2" width="18.2222222222222" style="34" customWidth="1"/>
    <col min="3" max="3" width="19.2222222222222" style="35" customWidth="1"/>
    <col min="4" max="4" width="32.4444444444444" style="35" customWidth="1"/>
    <col min="5" max="5" width="22.3333333333333" style="35" customWidth="1"/>
    <col min="6" max="6" width="18.3333333333333" style="35" customWidth="1"/>
    <col min="7" max="7" width="14.4444444444444" style="35" customWidth="1"/>
    <col min="8" max="9" width="25" style="35" customWidth="1"/>
    <col min="10" max="10" width="24" style="35" customWidth="1"/>
    <col min="11" max="11" width="22.7777777777778" style="35" customWidth="1"/>
    <col min="12" max="12" width="9" style="35"/>
    <col min="13" max="14" width="23.4444444444444" style="35" customWidth="1"/>
    <col min="15" max="16384" width="9" style="35"/>
  </cols>
  <sheetData>
    <row r="1" ht="15" spans="1:9">
      <c r="A1" s="36" t="s">
        <v>1</v>
      </c>
      <c r="B1" s="36" t="str">
        <f>'鱼属性|FishAttribute'!B1</f>
        <v>c</v>
      </c>
      <c r="C1" s="36" t="s">
        <v>1</v>
      </c>
      <c r="D1" s="36" t="s">
        <v>1</v>
      </c>
      <c r="E1" s="36" t="s">
        <v>1</v>
      </c>
      <c r="F1" s="36" t="s">
        <v>1</v>
      </c>
      <c r="G1" s="36" t="s">
        <v>1</v>
      </c>
      <c r="H1" s="36" t="s">
        <v>1</v>
      </c>
      <c r="I1" s="36" t="s">
        <v>1</v>
      </c>
    </row>
    <row r="2" ht="15" spans="1:9">
      <c r="A2" s="36" t="str">
        <f>'鱼属性|FishAttribute'!A2</f>
        <v>int</v>
      </c>
      <c r="B2" s="36" t="str">
        <f>'鱼属性|FishAttribute'!B2</f>
        <v>string</v>
      </c>
      <c r="C2" s="36" t="s">
        <v>21</v>
      </c>
      <c r="D2" s="36" t="s">
        <v>21</v>
      </c>
      <c r="E2" s="36" t="s">
        <v>21</v>
      </c>
      <c r="F2" s="36" t="s">
        <v>21</v>
      </c>
      <c r="G2" s="36" t="s">
        <v>20</v>
      </c>
      <c r="H2" s="36" t="s">
        <v>21</v>
      </c>
      <c r="I2" s="36" t="s">
        <v>21</v>
      </c>
    </row>
    <row r="3" ht="15" spans="1:9">
      <c r="A3" s="36" t="str">
        <f>'鱼属性|FishAttribute'!A3</f>
        <v>fishId</v>
      </c>
      <c r="B3" s="36" t="str">
        <f>'鱼属性|FishAttribute'!B3</f>
        <v>name</v>
      </c>
      <c r="C3" s="36" t="s">
        <v>1405</v>
      </c>
      <c r="D3" s="36" t="s">
        <v>1406</v>
      </c>
      <c r="E3" s="36" t="s">
        <v>1407</v>
      </c>
      <c r="F3" s="36" t="s">
        <v>1408</v>
      </c>
      <c r="G3" s="36" t="s">
        <v>1409</v>
      </c>
      <c r="H3" s="36" t="s">
        <v>1410</v>
      </c>
      <c r="I3" s="36" t="s">
        <v>1411</v>
      </c>
    </row>
    <row r="4" ht="79.2" customHeight="1" spans="1:9">
      <c r="A4" s="37" t="str">
        <f>'鱼属性|FishAttribute'!A4</f>
        <v>鱼id</v>
      </c>
      <c r="B4" s="38" t="str">
        <f>'鱼属性|FishAttribute'!B4</f>
        <v>鱼图片资源名称
图鉴的icon和多语言key值，描述key值为"des_"拼接name</v>
      </c>
      <c r="C4" s="38" t="s">
        <v>1412</v>
      </c>
      <c r="D4" s="38" t="s">
        <v>1413</v>
      </c>
      <c r="E4" s="38" t="s">
        <v>1414</v>
      </c>
      <c r="F4" s="38" t="s">
        <v>1415</v>
      </c>
      <c r="G4" s="38" t="s">
        <v>1416</v>
      </c>
      <c r="H4" s="38" t="s">
        <v>1417</v>
      </c>
      <c r="I4" s="38" t="s">
        <v>1418</v>
      </c>
    </row>
    <row r="5" spans="1:9">
      <c r="A5" s="39">
        <f>IF('鱼属性|FishAttribute'!A5="","",'鱼属性|FishAttribute'!A5)</f>
        <v>1</v>
      </c>
      <c r="B5" s="39" t="str">
        <f>IF('鱼属性|FishAttribute'!B5="","",'鱼属性|FishAttribute'!B5)</f>
        <v>xiaohuangyu</v>
      </c>
      <c r="C5" s="39"/>
      <c r="D5" s="39"/>
      <c r="E5" s="39"/>
      <c r="F5" s="39"/>
      <c r="G5" s="39"/>
      <c r="H5" s="39"/>
      <c r="I5" s="39"/>
    </row>
    <row r="6" spans="1:9">
      <c r="A6" s="39">
        <f>IF('鱼属性|FishAttribute'!A6="","",'鱼属性|FishAttribute'!A6)</f>
        <v>2</v>
      </c>
      <c r="B6" s="39" t="str">
        <f>IF('鱼属性|FishAttribute'!B6="","",'鱼属性|FishAttribute'!B6)</f>
        <v>hudieyu</v>
      </c>
      <c r="C6" s="39"/>
      <c r="D6" s="39"/>
      <c r="E6" s="39"/>
      <c r="F6" s="39"/>
      <c r="G6" s="39"/>
      <c r="H6" s="39"/>
      <c r="I6" s="39"/>
    </row>
    <row r="7" spans="1:9">
      <c r="A7" s="39">
        <f>IF('鱼属性|FishAttribute'!A7="","",'鱼属性|FishAttribute'!A7)</f>
        <v>3</v>
      </c>
      <c r="B7" s="39" t="str">
        <f>IF('鱼属性|FishAttribute'!B7="","",'鱼属性|FishAttribute'!B7)</f>
        <v>fangyu</v>
      </c>
      <c r="C7" s="39"/>
      <c r="D7" s="39"/>
      <c r="E7" s="39"/>
      <c r="F7" s="39"/>
      <c r="G7" s="39"/>
      <c r="H7" s="39"/>
      <c r="I7" s="39"/>
    </row>
    <row r="8" spans="1:9">
      <c r="A8" s="39">
        <f>IF('鱼属性|FishAttribute'!A8="","",'鱼属性|FishAttribute'!A8)</f>
        <v>4</v>
      </c>
      <c r="B8" s="39" t="str">
        <f>IF('鱼属性|FishAttribute'!B8="","",'鱼属性|FishAttribute'!B8)</f>
        <v>qingyi</v>
      </c>
      <c r="C8" s="39"/>
      <c r="D8" s="39"/>
      <c r="E8" s="39"/>
      <c r="F8" s="39"/>
      <c r="G8" s="39"/>
      <c r="H8" s="39"/>
      <c r="I8" s="39"/>
    </row>
    <row r="9" spans="1:9">
      <c r="A9" s="39">
        <f>IF('鱼属性|FishAttribute'!A9="","",'鱼属性|FishAttribute'!A9)</f>
        <v>5</v>
      </c>
      <c r="B9" s="39" t="str">
        <f>IF('鱼属性|FishAttribute'!B9="","",'鱼属性|FishAttribute'!B9)</f>
        <v>yinggehong</v>
      </c>
      <c r="C9" s="39"/>
      <c r="D9" s="39"/>
      <c r="E9" s="39"/>
      <c r="F9" s="39"/>
      <c r="G9" s="39"/>
      <c r="H9" s="39"/>
      <c r="I9" s="39"/>
    </row>
    <row r="10" spans="1:9">
      <c r="A10" s="39">
        <f>IF('鱼属性|FishAttribute'!A10="","",'鱼属性|FishAttribute'!A10)</f>
        <v>6</v>
      </c>
      <c r="B10" s="39" t="str">
        <f>IF('鱼属性|FishAttribute'!B10="","",'鱼属性|FishAttribute'!B10)</f>
        <v>heibaimo</v>
      </c>
      <c r="C10" s="39"/>
      <c r="D10" s="39"/>
      <c r="E10" s="39"/>
      <c r="F10" s="39"/>
      <c r="G10" s="39"/>
      <c r="H10" s="39"/>
      <c r="I10" s="39"/>
    </row>
    <row r="11" spans="1:9">
      <c r="A11" s="39">
        <f>IF('鱼属性|FishAttribute'!A11="","",'鱼属性|FishAttribute'!A11)</f>
        <v>7</v>
      </c>
      <c r="B11" s="39" t="str">
        <f>IF('鱼属性|FishAttribute'!B11="","",'鱼属性|FishAttribute'!B11)</f>
        <v>huangbaoshi</v>
      </c>
      <c r="C11" s="39"/>
      <c r="D11" s="39"/>
      <c r="E11" s="39"/>
      <c r="F11" s="39"/>
      <c r="G11" s="39"/>
      <c r="H11" s="39"/>
      <c r="I11" s="39"/>
    </row>
    <row r="12" spans="1:9">
      <c r="A12" s="39">
        <f>IF('鱼属性|FishAttribute'!A12="","",'鱼属性|FishAttribute'!A12)</f>
        <v>8</v>
      </c>
      <c r="B12" s="39" t="str">
        <f>IF('鱼属性|FishAttribute'!B12="","",'鱼属性|FishAttribute'!B12)</f>
        <v>muguayu</v>
      </c>
      <c r="C12" s="39"/>
      <c r="D12" s="39"/>
      <c r="E12" s="39"/>
      <c r="F12" s="39"/>
      <c r="G12" s="39"/>
      <c r="H12" s="39"/>
      <c r="I12" s="39"/>
    </row>
    <row r="13" spans="1:9">
      <c r="A13" s="39">
        <f>IF('鱼属性|FishAttribute'!A13="","",'鱼属性|FishAttribute'!A13)</f>
        <v>9</v>
      </c>
      <c r="B13" s="39" t="str">
        <f>IF('鱼属性|FishAttribute'!B13="","",'鱼属性|FishAttribute'!B13)</f>
        <v/>
      </c>
      <c r="C13" s="39"/>
      <c r="D13" s="39"/>
      <c r="E13" s="39"/>
      <c r="F13" s="39"/>
      <c r="G13" s="39"/>
      <c r="H13" s="39"/>
      <c r="I13" s="39"/>
    </row>
    <row r="14" spans="1:9">
      <c r="A14" s="39">
        <f>IF('鱼属性|FishAttribute'!A14="","",'鱼属性|FishAttribute'!A14)</f>
        <v>20</v>
      </c>
      <c r="B14" s="39" t="str">
        <f>IF('鱼属性|FishAttribute'!B14="","",'鱼属性|FishAttribute'!B14)</f>
        <v>huashuimu</v>
      </c>
      <c r="C14" s="39"/>
      <c r="D14" s="39"/>
      <c r="E14" s="39"/>
      <c r="F14" s="39"/>
      <c r="G14" s="39"/>
      <c r="H14" s="39"/>
      <c r="I14" s="39"/>
    </row>
    <row r="15" spans="1:9">
      <c r="A15" s="39">
        <f>IF('鱼属性|FishAttribute'!A15="","",'鱼属性|FishAttribute'!A15)</f>
        <v>10</v>
      </c>
      <c r="B15" s="39" t="str">
        <f>IF('鱼属性|FishAttribute'!B15="","",'鱼属性|FishAttribute'!B15)</f>
        <v>fengweiyu</v>
      </c>
      <c r="C15" s="39"/>
      <c r="D15" s="39"/>
      <c r="E15" s="39"/>
      <c r="F15" s="39"/>
      <c r="G15" s="39"/>
      <c r="H15" s="39"/>
      <c r="I15" s="39"/>
    </row>
    <row r="16" spans="1:9">
      <c r="A16" s="39">
        <f>IF('鱼属性|FishAttribute'!A16="","",'鱼属性|FishAttribute'!A16)</f>
        <v>11</v>
      </c>
      <c r="B16" s="39" t="str">
        <f>IF('鱼属性|FishAttribute'!B16="","",'鱼属性|FishAttribute'!B16)</f>
        <v>bimuyu</v>
      </c>
      <c r="C16" s="39"/>
      <c r="D16" s="39"/>
      <c r="E16" s="39"/>
      <c r="F16" s="39"/>
      <c r="G16" s="39"/>
      <c r="H16" s="39"/>
      <c r="I16" s="39"/>
    </row>
    <row r="17" spans="1:9">
      <c r="A17" s="39">
        <f>IF('鱼属性|FishAttribute'!A17="","",'鱼属性|FishAttribute'!A17)</f>
        <v>12</v>
      </c>
      <c r="B17" s="39" t="str">
        <f>IF('鱼属性|FishAttribute'!B17="","",'鱼属性|FishAttribute'!B17)</f>
        <v>lvqiyu</v>
      </c>
      <c r="C17" s="39"/>
      <c r="D17" s="39"/>
      <c r="E17" s="39"/>
      <c r="F17" s="39"/>
      <c r="G17" s="39"/>
      <c r="H17" s="39"/>
      <c r="I17" s="39"/>
    </row>
    <row r="18" spans="1:9">
      <c r="A18" s="39">
        <f>IF('鱼属性|FishAttribute'!A18="","",'鱼属性|FishAttribute'!A18)</f>
        <v>24</v>
      </c>
      <c r="B18" s="39" t="str">
        <f>IF('鱼属性|FishAttribute'!B18="","",'鱼属性|FishAttribute'!B18)</f>
        <v>qiyu</v>
      </c>
      <c r="C18" s="39"/>
      <c r="D18" s="39"/>
      <c r="E18" s="39"/>
      <c r="F18" s="39"/>
      <c r="G18" s="39"/>
      <c r="H18" s="39"/>
      <c r="I18" s="39"/>
    </row>
    <row r="19" spans="1:9">
      <c r="A19" s="39">
        <f>IF('鱼属性|FishAttribute'!A19="","",'鱼属性|FishAttribute'!A19)</f>
        <v>19</v>
      </c>
      <c r="B19" s="39" t="str">
        <f>IF('鱼属性|FishAttribute'!B19="","",'鱼属性|FishAttribute'!B19)</f>
        <v>damaha</v>
      </c>
      <c r="C19" s="39"/>
      <c r="D19" s="39"/>
      <c r="E19" s="39"/>
      <c r="F19" s="39"/>
      <c r="G19" s="39"/>
      <c r="H19" s="39"/>
      <c r="I19" s="39"/>
    </row>
    <row r="20" spans="1:9">
      <c r="A20" s="39">
        <f>IF('鱼属性|FishAttribute'!A20="","",'鱼属性|FishAttribute'!A20)</f>
        <v>13</v>
      </c>
      <c r="B20" s="39" t="str">
        <f>IF('鱼属性|FishAttribute'!B20="","",'鱼属性|FishAttribute'!B20)</f>
        <v>hetun</v>
      </c>
      <c r="C20" s="39"/>
      <c r="D20" s="39"/>
      <c r="E20" s="39"/>
      <c r="F20" s="39"/>
      <c r="G20" s="39"/>
      <c r="H20" s="39"/>
      <c r="I20" s="39"/>
    </row>
    <row r="21" spans="1:9">
      <c r="A21" s="39">
        <f>IF('鱼属性|FishAttribute'!A21="","",'鱼属性|FishAttribute'!A21)</f>
        <v>14</v>
      </c>
      <c r="B21" s="39" t="str">
        <f>IF('鱼属性|FishAttribute'!B21="","",'鱼属性|FishAttribute'!B21)</f>
        <v>zhangyu</v>
      </c>
      <c r="C21" s="39"/>
      <c r="D21" s="39"/>
      <c r="E21" s="39"/>
      <c r="F21" s="39"/>
      <c r="G21" s="39"/>
      <c r="H21" s="39"/>
      <c r="I21" s="39"/>
    </row>
    <row r="22" spans="1:9">
      <c r="A22" s="39">
        <f>IF('鱼属性|FishAttribute'!A22="","",'鱼属性|FishAttribute'!A22)</f>
        <v>15</v>
      </c>
      <c r="B22" s="39" t="str">
        <f>IF('鱼属性|FishAttribute'!B22="","",'鱼属性|FishAttribute'!B22)</f>
        <v>xingbanyu</v>
      </c>
      <c r="C22" s="39"/>
      <c r="D22" s="39"/>
      <c r="E22" s="39"/>
      <c r="F22" s="39"/>
      <c r="G22" s="39"/>
      <c r="H22" s="39"/>
      <c r="I22" s="39"/>
    </row>
    <row r="23" spans="1:9">
      <c r="A23" s="39">
        <f>IF('鱼属性|FishAttribute'!A23="","",'鱼属性|FishAttribute'!A23)</f>
        <v>16</v>
      </c>
      <c r="B23" s="39" t="str">
        <f>IF('鱼属性|FishAttribute'!B23="","",'鱼属性|FishAttribute'!B23)</f>
        <v>landiaodiao</v>
      </c>
      <c r="C23" s="39"/>
      <c r="D23" s="39"/>
      <c r="E23" s="39"/>
      <c r="F23" s="39"/>
      <c r="G23" s="39"/>
      <c r="H23" s="39"/>
      <c r="I23" s="39"/>
    </row>
    <row r="24" spans="1:9">
      <c r="A24" s="39">
        <f>IF('鱼属性|FishAttribute'!A24="","",'鱼属性|FishAttribute'!A24)</f>
        <v>17</v>
      </c>
      <c r="B24" s="39" t="str">
        <f>IF('鱼属性|FishAttribute'!B24="","",'鱼属性|FishAttribute'!B24)</f>
        <v>paodanyu</v>
      </c>
      <c r="C24" s="39"/>
      <c r="D24" s="39"/>
      <c r="E24" s="39"/>
      <c r="F24" s="39"/>
      <c r="G24" s="39"/>
      <c r="H24" s="39"/>
      <c r="I24" s="39"/>
    </row>
    <row r="25" spans="1:9">
      <c r="A25" s="39">
        <f>IF('鱼属性|FishAttribute'!A25="","",'鱼属性|FishAttribute'!A25)</f>
        <v>18</v>
      </c>
      <c r="B25" s="39" t="str">
        <f>IF('鱼属性|FishAttribute'!B25="","",'鱼属性|FishAttribute'!B25)</f>
        <v>shiziyu</v>
      </c>
      <c r="C25" s="39"/>
      <c r="D25" s="39"/>
      <c r="E25" s="39"/>
      <c r="F25" s="39"/>
      <c r="G25" s="39"/>
      <c r="H25" s="39"/>
      <c r="I25" s="39"/>
    </row>
    <row r="26" spans="1:9">
      <c r="A26" s="39">
        <f>IF('鱼属性|FishAttribute'!A26="","",'鱼属性|FishAttribute'!A26)</f>
        <v>21</v>
      </c>
      <c r="B26" s="39" t="str">
        <f>IF('鱼属性|FishAttribute'!B26="","",'鱼属性|FishAttribute'!B26)</f>
        <v>bianfuyu</v>
      </c>
      <c r="C26" s="39"/>
      <c r="D26" s="39"/>
      <c r="E26" s="39"/>
      <c r="F26" s="39"/>
      <c r="G26" s="39"/>
      <c r="H26" s="39"/>
      <c r="I26" s="39"/>
    </row>
    <row r="27" spans="1:9">
      <c r="A27" s="39">
        <f>IF('鱼属性|FishAttribute'!A27="","",'鱼属性|FishAttribute'!A27)</f>
        <v>22</v>
      </c>
      <c r="B27" s="39" t="str">
        <f>IF('鱼属性|FishAttribute'!B27="","",'鱼属性|FishAttribute'!B27)</f>
        <v/>
      </c>
      <c r="C27" s="39"/>
      <c r="D27" s="39"/>
      <c r="E27" s="39"/>
      <c r="F27" s="39"/>
      <c r="G27" s="39"/>
      <c r="H27" s="39"/>
      <c r="I27" s="39"/>
    </row>
    <row r="28" spans="1:9">
      <c r="A28" s="39">
        <f>IF('鱼属性|FishAttribute'!A28="","",'鱼属性|FishAttribute'!A28)</f>
        <v>23</v>
      </c>
      <c r="B28" s="39" t="str">
        <f>IF('鱼属性|FishAttribute'!B28="","",'鱼属性|FishAttribute'!B28)</f>
        <v/>
      </c>
      <c r="C28" s="39"/>
      <c r="D28" s="39"/>
      <c r="E28" s="39"/>
      <c r="F28" s="39"/>
      <c r="G28" s="39"/>
      <c r="H28" s="39"/>
      <c r="I28" s="39"/>
    </row>
    <row r="29" spans="1:9">
      <c r="A29" s="39">
        <f>IF('鱼属性|FishAttribute'!A29="","",'鱼属性|FishAttribute'!A29)</f>
        <v>59</v>
      </c>
      <c r="B29" s="39" t="str">
        <f>IF('鱼属性|FishAttribute'!B29="","",'鱼属性|FishAttribute'!B29)</f>
        <v/>
      </c>
      <c r="C29" s="39"/>
      <c r="D29" s="39"/>
      <c r="E29" s="39"/>
      <c r="F29" s="39"/>
      <c r="G29" s="39"/>
      <c r="H29" s="39"/>
      <c r="I29" s="39"/>
    </row>
    <row r="30" spans="1:9">
      <c r="A30" s="39">
        <f>IF('鱼属性|FishAttribute'!A30="","",'鱼属性|FishAttribute'!A30)</f>
        <v>60</v>
      </c>
      <c r="B30" s="39" t="str">
        <f>IF('鱼属性|FishAttribute'!B30="","",'鱼属性|FishAttribute'!B30)</f>
        <v/>
      </c>
      <c r="C30" s="39"/>
      <c r="D30" s="39"/>
      <c r="E30" s="39"/>
      <c r="F30" s="39"/>
      <c r="G30" s="39"/>
      <c r="H30" s="39"/>
      <c r="I30" s="39"/>
    </row>
    <row r="31" spans="1:9">
      <c r="A31" s="39">
        <f>IF('鱼属性|FishAttribute'!A31="","",'鱼属性|FishAttribute'!A31)</f>
        <v>25</v>
      </c>
      <c r="B31" s="39" t="str">
        <f>IF('鱼属性|FishAttribute'!B31="","",'鱼属性|FishAttribute'!B31)</f>
        <v>shayu</v>
      </c>
      <c r="C31" s="39"/>
      <c r="D31" s="39"/>
      <c r="E31" s="39"/>
      <c r="F31" s="39"/>
      <c r="G31" s="39"/>
      <c r="H31" s="39"/>
      <c r="I31" s="39"/>
    </row>
    <row r="32" spans="1:9">
      <c r="A32" s="39">
        <f>IF('鱼属性|FishAttribute'!A32="","",'鱼属性|FishAttribute'!A32)</f>
        <v>26</v>
      </c>
      <c r="B32" s="39" t="str">
        <f>IF('鱼属性|FishAttribute'!B32="","",'鱼属性|FishAttribute'!B32)</f>
        <v>jinsanjiao</v>
      </c>
      <c r="C32" s="39"/>
      <c r="D32" s="39"/>
      <c r="E32" s="39"/>
      <c r="F32" s="39"/>
      <c r="G32" s="39"/>
      <c r="H32" s="39"/>
      <c r="I32" s="39"/>
    </row>
    <row r="33" spans="1:9">
      <c r="A33" s="39">
        <f>IF('鱼属性|FishAttribute'!A33="","",'鱼属性|FishAttribute'!A33)</f>
        <v>27</v>
      </c>
      <c r="B33" s="39" t="str">
        <f>IF('鱼属性|FishAttribute'!B33="","",'鱼属性|FishAttribute'!B33)</f>
        <v>jinwuzei</v>
      </c>
      <c r="C33" s="39"/>
      <c r="D33" s="39"/>
      <c r="E33" s="39"/>
      <c r="F33" s="39"/>
      <c r="G33" s="39"/>
      <c r="H33" s="39"/>
      <c r="I33" s="39"/>
    </row>
    <row r="34" spans="1:9">
      <c r="A34" s="39">
        <f>IF('鱼属性|FishAttribute'!A34="","",'鱼属性|FishAttribute'!A34)</f>
        <v>28</v>
      </c>
      <c r="B34" s="39" t="str">
        <f>IF('鱼属性|FishAttribute'!B34="","",'鱼属性|FishAttribute'!B34)</f>
        <v>huangjindie</v>
      </c>
      <c r="C34" s="39"/>
      <c r="D34" s="39"/>
      <c r="E34" s="39"/>
      <c r="F34" s="39"/>
      <c r="G34" s="39"/>
      <c r="H34" s="39"/>
      <c r="I34" s="39"/>
    </row>
    <row r="35" spans="1:9">
      <c r="A35" s="39">
        <f>IF('鱼属性|FishAttribute'!A35="","",'鱼属性|FishAttribute'!A35)</f>
        <v>29</v>
      </c>
      <c r="B35" s="39" t="str">
        <f>IF('鱼属性|FishAttribute'!B35="","",'鱼属性|FishAttribute'!B35)</f>
        <v>jinlongxia</v>
      </c>
      <c r="C35" s="39"/>
      <c r="D35" s="39"/>
      <c r="E35" s="39"/>
      <c r="F35" s="39"/>
      <c r="G35" s="39"/>
      <c r="H35" s="39"/>
      <c r="I35" s="39"/>
    </row>
    <row r="36" spans="1:9">
      <c r="A36" s="39">
        <f>IF('鱼属性|FishAttribute'!A36="","",'鱼属性|FishAttribute'!A36)</f>
        <v>30</v>
      </c>
      <c r="B36" s="39" t="str">
        <f>IF('鱼属性|FishAttribute'!B36="","",'鱼属性|FishAttribute'!B36)</f>
        <v>yaoyu</v>
      </c>
      <c r="C36" s="39"/>
      <c r="D36" s="39"/>
      <c r="E36" s="39"/>
      <c r="F36" s="39"/>
      <c r="G36" s="39"/>
      <c r="H36" s="39"/>
      <c r="I36" s="39"/>
    </row>
    <row r="37" spans="1:9">
      <c r="A37" s="39">
        <f>IF('鱼属性|FishAttribute'!A37="","",'鱼属性|FishAttribute'!A37)</f>
        <v>31</v>
      </c>
      <c r="B37" s="39" t="str">
        <f>IF('鱼属性|FishAttribute'!B37="","",'鱼属性|FishAttribute'!B37)</f>
        <v>bixi</v>
      </c>
      <c r="C37" s="39"/>
      <c r="D37" s="39"/>
      <c r="E37" s="39"/>
      <c r="F37" s="39"/>
      <c r="G37" s="39"/>
      <c r="H37" s="39"/>
      <c r="I37" s="39"/>
    </row>
    <row r="38" spans="1:9">
      <c r="A38" s="39">
        <f>IF('鱼属性|FishAttribute'!A38="","",'鱼属性|FishAttribute'!A38)</f>
        <v>32</v>
      </c>
      <c r="B38" s="39" t="str">
        <f>IF('鱼属性|FishAttribute'!B38="","",'鱼属性|FishAttribute'!B38)</f>
        <v>jinjialouluo</v>
      </c>
      <c r="C38" s="39"/>
      <c r="D38" s="39"/>
      <c r="E38" s="39"/>
      <c r="F38" s="39"/>
      <c r="G38" s="39"/>
      <c r="H38" s="39"/>
      <c r="I38" s="39"/>
    </row>
    <row r="39" spans="1:9">
      <c r="A39" s="39">
        <f>IF('鱼属性|FishAttribute'!A39="","",'鱼属性|FishAttribute'!A39)</f>
        <v>33</v>
      </c>
      <c r="B39" s="39" t="str">
        <f>IF('鱼属性|FishAttribute'!B39="","",'鱼属性|FishAttribute'!B39)</f>
        <v>hujing</v>
      </c>
      <c r="C39" s="39"/>
      <c r="D39" s="39"/>
      <c r="E39" s="39"/>
      <c r="F39" s="39"/>
      <c r="G39" s="39"/>
      <c r="H39" s="39"/>
      <c r="I39" s="39"/>
    </row>
    <row r="40" spans="1:9">
      <c r="A40" s="39">
        <f>IF('鱼属性|FishAttribute'!A40="","",'鱼属性|FishAttribute'!A40)</f>
        <v>34</v>
      </c>
      <c r="B40" s="39" t="str">
        <f>IF('鱼属性|FishAttribute'!B40="","",'鱼属性|FishAttribute'!B40)</f>
        <v>chuitousha</v>
      </c>
      <c r="C40" s="39"/>
      <c r="D40" s="39"/>
      <c r="E40" s="39"/>
      <c r="F40" s="39"/>
      <c r="G40" s="39"/>
      <c r="H40" s="39"/>
      <c r="I40" s="39"/>
    </row>
    <row r="41" spans="1:9">
      <c r="A41" s="39">
        <f>IF('鱼属性|FishAttribute'!A41="","",'鱼属性|FishAttribute'!A41)</f>
        <v>35</v>
      </c>
      <c r="B41" s="39" t="str">
        <f>IF('鱼属性|FishAttribute'!B41="","",'鱼属性|FishAttribute'!B41)</f>
        <v>youlingchuan</v>
      </c>
      <c r="C41" s="39" t="s">
        <v>1419</v>
      </c>
      <c r="D41" s="39" t="s">
        <v>1420</v>
      </c>
      <c r="E41" s="39" t="s">
        <v>1407</v>
      </c>
      <c r="F41" s="39"/>
      <c r="G41" s="39"/>
      <c r="H41" s="39" t="str">
        <f>B41&amp;"_come"</f>
        <v>youlingchuan_come</v>
      </c>
      <c r="I41" s="39"/>
    </row>
    <row r="42" spans="1:9">
      <c r="A42" s="39">
        <f>IF('鱼属性|FishAttribute'!A42="","",'鱼属性|FishAttribute'!A42)</f>
        <v>36</v>
      </c>
      <c r="B42" s="39" t="str">
        <f>IF('鱼属性|FishAttribute'!B42="","",'鱼属性|FishAttribute'!B42)</f>
        <v>huojiansha</v>
      </c>
      <c r="C42" s="39" t="s">
        <v>1421</v>
      </c>
      <c r="D42" s="39" t="s">
        <v>497</v>
      </c>
      <c r="E42" s="39" t="s">
        <v>1407</v>
      </c>
      <c r="F42" s="39"/>
      <c r="G42" s="39"/>
      <c r="H42" s="39" t="str">
        <f>B42&amp;"_come"</f>
        <v>huojiansha_come</v>
      </c>
      <c r="I42" s="39"/>
    </row>
    <row r="43" spans="1:9">
      <c r="A43" s="39">
        <f>IF('鱼属性|FishAttribute'!A43="","",'鱼属性|FishAttribute'!A43)</f>
        <v>37</v>
      </c>
      <c r="B43" s="39" t="str">
        <f>IF('鱼属性|FishAttribute'!B43="","",'鱼属性|FishAttribute'!B43)</f>
        <v>xiejiangjun</v>
      </c>
      <c r="C43" s="39" t="s">
        <v>1419</v>
      </c>
      <c r="D43" s="39" t="s">
        <v>1422</v>
      </c>
      <c r="E43" s="39" t="s">
        <v>1407</v>
      </c>
      <c r="F43" s="39"/>
      <c r="G43" s="39"/>
      <c r="H43" s="39" t="str">
        <f>B43&amp;"_come"</f>
        <v>xiejiangjun_come</v>
      </c>
      <c r="I43" s="39"/>
    </row>
    <row r="44" spans="1:9">
      <c r="A44" s="39">
        <f>IF('鱼属性|FishAttribute'!A44="","",'鱼属性|FishAttribute'!A44)</f>
        <v>38</v>
      </c>
      <c r="B44" s="39" t="str">
        <f>IF('鱼属性|FishAttribute'!B44="","",'鱼属性|FishAttribute'!B44)</f>
        <v>kedaya</v>
      </c>
      <c r="C44" s="39" t="s">
        <v>1423</v>
      </c>
      <c r="D44" s="39" t="s">
        <v>1424</v>
      </c>
      <c r="E44" s="39" t="s">
        <v>1407</v>
      </c>
      <c r="F44" s="39"/>
      <c r="G44" s="39"/>
      <c r="H44" s="39"/>
      <c r="I44" s="39"/>
    </row>
    <row r="45" spans="1:9">
      <c r="A45" s="39">
        <f>IF('鱼属性|FishAttribute'!A45="","",'鱼属性|FishAttribute'!A45)</f>
        <v>39</v>
      </c>
      <c r="B45" s="39" t="str">
        <f>IF('鱼属性|FishAttribute'!B45="","",'鱼属性|FishAttribute'!B45)</f>
        <v>jiatelin</v>
      </c>
      <c r="C45" s="39"/>
      <c r="D45" s="39"/>
      <c r="E45" s="39"/>
      <c r="F45" s="39"/>
      <c r="G45" s="39"/>
      <c r="H45" s="39" t="str">
        <f>B45&amp;"_come"</f>
        <v>jiatelin_come</v>
      </c>
      <c r="I45" s="39"/>
    </row>
    <row r="46" spans="1:9">
      <c r="A46" s="39">
        <f>IF('鱼属性|FishAttribute'!A46="","",'鱼属性|FishAttribute'!A46)</f>
        <v>40</v>
      </c>
      <c r="B46" s="39" t="str">
        <f>IF('鱼属性|FishAttribute'!B46="","",'鱼属性|FishAttribute'!B46)</f>
        <v>aisha</v>
      </c>
      <c r="C46" s="39" t="s">
        <v>1421</v>
      </c>
      <c r="D46" s="39" t="s">
        <v>527</v>
      </c>
      <c r="E46" s="39" t="s">
        <v>1407</v>
      </c>
      <c r="F46" s="39"/>
      <c r="G46" s="39"/>
      <c r="H46" s="39"/>
      <c r="I46" s="39"/>
    </row>
    <row r="47" spans="1:9">
      <c r="A47" s="39">
        <f>IF('鱼属性|FishAttribute'!A47="","",'鱼属性|FishAttribute'!A47)</f>
        <v>41</v>
      </c>
      <c r="B47" s="39" t="str">
        <f>IF('鱼属性|FishAttribute'!B47="","",'鱼属性|FishAttribute'!B47)</f>
        <v>caishen</v>
      </c>
      <c r="C47" s="39" t="s">
        <v>1421</v>
      </c>
      <c r="D47" s="39" t="s">
        <v>535</v>
      </c>
      <c r="E47" s="39" t="s">
        <v>1407</v>
      </c>
      <c r="F47" s="39"/>
      <c r="G47" s="39"/>
      <c r="H47" s="39" t="str">
        <f>B47&amp;"_come"</f>
        <v>caishen_come</v>
      </c>
      <c r="I47" s="39"/>
    </row>
    <row r="48" spans="1:9">
      <c r="A48" s="39">
        <f>IF('鱼属性|FishAttribute'!A48="","",'鱼属性|FishAttribute'!A48)</f>
        <v>42</v>
      </c>
      <c r="B48" s="39" t="str">
        <f>IF('鱼属性|FishAttribute'!B48="","",'鱼属性|FishAttribute'!B48)</f>
        <v>longjing</v>
      </c>
      <c r="C48" s="39" t="s">
        <v>1421</v>
      </c>
      <c r="D48" s="39" t="s">
        <v>1425</v>
      </c>
      <c r="E48" s="39" t="s">
        <v>1407</v>
      </c>
      <c r="F48" s="39" t="s">
        <v>1425</v>
      </c>
      <c r="G48" s="39"/>
      <c r="H48" s="39" t="str">
        <f>B48&amp;"_come"</f>
        <v>longjing_come</v>
      </c>
      <c r="I48" s="39"/>
    </row>
    <row r="49" spans="1:9">
      <c r="A49" s="39">
        <f>IF('鱼属性|FishAttribute'!A49="","",'鱼属性|FishAttribute'!A49)</f>
        <v>43</v>
      </c>
      <c r="B49" s="39" t="str">
        <f>IF('鱼属性|FishAttribute'!B49="","",'鱼属性|FishAttribute'!B49)</f>
        <v>jinchan</v>
      </c>
      <c r="C49" s="39" t="s">
        <v>1426</v>
      </c>
      <c r="D49" s="39"/>
      <c r="E49" s="39" t="s">
        <v>1427</v>
      </c>
      <c r="F49" s="39" t="s">
        <v>550</v>
      </c>
      <c r="G49" s="39">
        <v>1</v>
      </c>
      <c r="H49" s="39"/>
      <c r="I49" s="39"/>
    </row>
    <row r="50" spans="1:9">
      <c r="A50" s="39">
        <f>IF('鱼属性|FishAttribute'!A50="","",'鱼属性|FishAttribute'!A50)</f>
        <v>61</v>
      </c>
      <c r="B50" s="39" t="str">
        <f>IF('鱼属性|FishAttribute'!B50="","",'鱼属性|FishAttribute'!B50)</f>
        <v>shihunsha</v>
      </c>
      <c r="C50" s="39" t="s">
        <v>1419</v>
      </c>
      <c r="D50" s="39" t="s">
        <v>558</v>
      </c>
      <c r="E50" s="39" t="s">
        <v>1407</v>
      </c>
      <c r="F50" s="39"/>
      <c r="G50" s="39"/>
      <c r="H50" s="39" t="str">
        <f>B50&amp;"_come"</f>
        <v>shihunsha_come</v>
      </c>
      <c r="I50" s="39"/>
    </row>
    <row r="51" spans="1:9">
      <c r="A51" s="39">
        <f>IF('鱼属性|FishAttribute'!A51="","",'鱼属性|FishAttribute'!A51)</f>
        <v>62</v>
      </c>
      <c r="B51" s="39" t="str">
        <f>IF('鱼属性|FishAttribute'!B51="","",'鱼属性|FishAttribute'!B51)</f>
        <v>kedaya</v>
      </c>
      <c r="C51" s="39" t="s">
        <v>1423</v>
      </c>
      <c r="D51" s="39" t="s">
        <v>1428</v>
      </c>
      <c r="E51" s="39" t="s">
        <v>1407</v>
      </c>
      <c r="F51" s="39"/>
      <c r="G51" s="39"/>
      <c r="H51" s="39"/>
      <c r="I51" s="39"/>
    </row>
    <row r="52" spans="1:9">
      <c r="A52" s="39">
        <f>IF('鱼属性|FishAttribute'!A52="","",'鱼属性|FishAttribute'!A52)</f>
        <v>63</v>
      </c>
      <c r="B52" s="39" t="str">
        <f>IF('鱼属性|FishAttribute'!B52="","",'鱼属性|FishAttribute'!B52)</f>
        <v>shuimuboss</v>
      </c>
      <c r="C52" s="39" t="s">
        <v>1423</v>
      </c>
      <c r="D52" s="39" t="s">
        <v>1429</v>
      </c>
      <c r="E52" s="39" t="s">
        <v>1407</v>
      </c>
      <c r="F52" s="39"/>
      <c r="G52" s="39"/>
      <c r="H52" s="39"/>
      <c r="I52" s="39"/>
    </row>
    <row r="53" spans="1:9">
      <c r="A53" s="39">
        <f>IF('鱼属性|FishAttribute'!A53="","",'鱼属性|FishAttribute'!A53)</f>
        <v>44</v>
      </c>
      <c r="B53" s="39" t="str">
        <f>IF('鱼属性|FishAttribute'!B53="","",'鱼属性|FishAttribute'!B53)</f>
        <v>leishenchui</v>
      </c>
      <c r="C53" s="39"/>
      <c r="D53" s="39"/>
      <c r="E53" s="39"/>
      <c r="F53" s="39"/>
      <c r="G53" s="39"/>
      <c r="H53" s="39" t="s">
        <v>1430</v>
      </c>
      <c r="I53" s="39"/>
    </row>
    <row r="54" spans="1:9">
      <c r="A54" s="39">
        <f>IF('鱼属性|FishAttribute'!A54="","",'鱼属性|FishAttribute'!A54)</f>
        <v>45</v>
      </c>
      <c r="B54" s="39" t="str">
        <f>IF('鱼属性|FishAttribute'!B54="","",'鱼属性|FishAttribute'!B54)</f>
        <v>aishaskill</v>
      </c>
      <c r="C54" s="39"/>
      <c r="D54" s="39"/>
      <c r="E54" s="39"/>
      <c r="F54" s="39"/>
      <c r="G54" s="39"/>
      <c r="H54" s="39"/>
      <c r="I54" s="39"/>
    </row>
    <row r="55" spans="1:9">
      <c r="A55" s="39">
        <f>IF('鱼属性|FishAttribute'!A55="","",'鱼属性|FishAttribute'!A55)</f>
        <v>46</v>
      </c>
      <c r="B55" s="39" t="str">
        <f>IF('鱼属性|FishAttribute'!B55="","",'鱼属性|FishAttribute'!B55)</f>
        <v>jubaopen</v>
      </c>
      <c r="C55" s="39"/>
      <c r="D55" s="39"/>
      <c r="E55" s="39"/>
      <c r="F55" s="39"/>
      <c r="G55" s="39"/>
      <c r="H55" s="39" t="s">
        <v>1431</v>
      </c>
      <c r="I55" s="39"/>
    </row>
    <row r="56" spans="1:9">
      <c r="A56" s="39">
        <f>IF('鱼属性|FishAttribute'!A56="","",'鱼属性|FishAttribute'!A56)</f>
        <v>47</v>
      </c>
      <c r="B56" s="39" t="str">
        <f>IF('鱼属性|FishAttribute'!B56="","",'鱼属性|FishAttribute'!B56)</f>
        <v>piaoliuping</v>
      </c>
      <c r="C56" s="39"/>
      <c r="D56" s="39"/>
      <c r="E56" s="39"/>
      <c r="F56" s="39"/>
      <c r="G56" s="39"/>
      <c r="H56" s="39"/>
      <c r="I56" s="39"/>
    </row>
    <row r="57" spans="1:9">
      <c r="A57" s="39">
        <f>IF('鱼属性|FishAttribute'!A57="","",'鱼属性|FishAttribute'!A57)</f>
        <v>48</v>
      </c>
      <c r="B57" s="39" t="str">
        <f>IF('鱼属性|FishAttribute'!B57="","",'鱼属性|FishAttribute'!B57)</f>
        <v>baobaohetun</v>
      </c>
      <c r="C57" s="39"/>
      <c r="D57" s="39"/>
      <c r="E57" s="39"/>
      <c r="F57" s="39"/>
      <c r="G57" s="39"/>
      <c r="H57" s="39" t="s">
        <v>1432</v>
      </c>
      <c r="I57" s="39"/>
    </row>
    <row r="58" spans="1:9">
      <c r="A58" s="39">
        <f>IF('鱼属性|FishAttribute'!A58="","",'鱼属性|FishAttribute'!A58)</f>
        <v>49</v>
      </c>
      <c r="B58" s="39" t="str">
        <f>IF('鱼属性|FishAttribute'!B58="","",'鱼属性|FishAttribute'!B58)</f>
        <v/>
      </c>
      <c r="C58" s="39"/>
      <c r="D58" s="39"/>
      <c r="E58" s="39"/>
      <c r="F58" s="39"/>
      <c r="G58" s="39"/>
      <c r="H58" s="39"/>
      <c r="I58" s="39"/>
    </row>
    <row r="59" spans="1:9">
      <c r="A59" s="39">
        <f>IF('鱼属性|FishAttribute'!A59="","",'鱼属性|FishAttribute'!A59)</f>
        <v>50</v>
      </c>
      <c r="B59" s="39" t="str">
        <f>IF('鱼属性|FishAttribute'!B59="","",'鱼属性|FishAttribute'!B59)</f>
        <v>jiguangjing</v>
      </c>
      <c r="C59" s="39"/>
      <c r="D59" s="39"/>
      <c r="E59" s="39"/>
      <c r="F59" s="39"/>
      <c r="G59" s="39"/>
      <c r="H59" s="39" t="s">
        <v>1433</v>
      </c>
      <c r="I59" s="39"/>
    </row>
    <row r="60" spans="1:9">
      <c r="A60" s="39">
        <f>IF('鱼属性|FishAttribute'!A60="","",'鱼属性|FishAttribute'!A60)</f>
        <v>51</v>
      </c>
      <c r="B60" s="39" t="str">
        <f>IF('鱼属性|FishAttribute'!B60="","",'鱼属性|FishAttribute'!B60)</f>
        <v>xuanwoyu</v>
      </c>
      <c r="C60" s="39"/>
      <c r="D60" s="39"/>
      <c r="E60" s="39"/>
      <c r="F60" s="39"/>
      <c r="G60" s="39"/>
      <c r="H60" s="39" t="s">
        <v>1434</v>
      </c>
      <c r="I60" s="39" t="s">
        <v>1435</v>
      </c>
    </row>
    <row r="61" spans="1:9">
      <c r="A61" s="39">
        <f>IF('鱼属性|FishAttribute'!A61="","",'鱼属性|FishAttribute'!A61)</f>
        <v>52</v>
      </c>
      <c r="B61" s="39" t="str">
        <f>IF('鱼属性|FishAttribute'!B61="","",'鱼属性|FishAttribute'!B61)</f>
        <v>baozhahetun</v>
      </c>
      <c r="C61" s="39"/>
      <c r="D61" s="39"/>
      <c r="E61" s="39"/>
      <c r="F61" s="39"/>
      <c r="G61" s="39"/>
      <c r="H61" s="39" t="s">
        <v>1436</v>
      </c>
      <c r="I61" s="39"/>
    </row>
    <row r="62" spans="1:9">
      <c r="A62" s="39">
        <f>IF('鱼属性|FishAttribute'!A62="","",'鱼属性|FishAttribute'!A62)</f>
        <v>53</v>
      </c>
      <c r="B62" s="39" t="str">
        <f>IF('鱼属性|FishAttribute'!B62="","",'鱼属性|FishAttribute'!B62)</f>
        <v>sanxinggaozhao</v>
      </c>
      <c r="C62" s="39"/>
      <c r="D62" s="39"/>
      <c r="E62" s="39"/>
      <c r="F62" s="39"/>
      <c r="G62" s="39"/>
      <c r="H62" s="39"/>
      <c r="I62" s="39"/>
    </row>
    <row r="63" spans="1:9">
      <c r="A63" s="39">
        <f>IF('鱼属性|FishAttribute'!A63="","",'鱼属性|FishAttribute'!A63)</f>
        <v>54</v>
      </c>
      <c r="B63" s="39" t="str">
        <f>IF('鱼属性|FishAttribute'!B63="","",'鱼属性|FishAttribute'!B63)</f>
        <v>sanyangkaitai</v>
      </c>
      <c r="C63" s="39"/>
      <c r="D63" s="39"/>
      <c r="E63" s="39"/>
      <c r="F63" s="39"/>
      <c r="G63" s="39"/>
      <c r="H63" s="39"/>
      <c r="I63" s="39"/>
    </row>
    <row r="64" spans="1:9">
      <c r="A64" s="39">
        <f>IF('鱼属性|FishAttribute'!A64="","",'鱼属性|FishAttribute'!A64)</f>
        <v>55</v>
      </c>
      <c r="B64" s="39" t="str">
        <f>IF('鱼属性|FishAttribute'!B64="","",'鱼属性|FishAttribute'!B64)</f>
        <v>sijifacai</v>
      </c>
      <c r="C64" s="39"/>
      <c r="D64" s="39"/>
      <c r="E64" s="39"/>
      <c r="F64" s="39"/>
      <c r="G64" s="39"/>
      <c r="H64" s="39"/>
      <c r="I64" s="39"/>
    </row>
    <row r="65" spans="1:9">
      <c r="A65" s="39">
        <f>IF('鱼属性|FishAttribute'!A65="","",'鱼属性|FishAttribute'!A65)</f>
        <v>56</v>
      </c>
      <c r="B65" s="39" t="str">
        <f>IF('鱼属性|FishAttribute'!B65="","",'鱼属性|FishAttribute'!B65)</f>
        <v>sixilinmen</v>
      </c>
      <c r="C65" s="39"/>
      <c r="D65" s="39"/>
      <c r="E65" s="39"/>
      <c r="F65" s="39"/>
      <c r="G65" s="39"/>
      <c r="H65" s="39"/>
      <c r="I65" s="39"/>
    </row>
    <row r="66" spans="1:9">
      <c r="A66" s="39">
        <f>IF('鱼属性|FishAttribute'!A66="","",'鱼属性|FishAttribute'!A66)</f>
        <v>57</v>
      </c>
      <c r="B66" s="39" t="str">
        <f>IF('鱼属性|FishAttribute'!B66="","",'鱼属性|FishAttribute'!B66)</f>
        <v>wuzidengke</v>
      </c>
      <c r="C66" s="39"/>
      <c r="D66" s="39"/>
      <c r="E66" s="39"/>
      <c r="F66" s="39"/>
      <c r="G66" s="39"/>
      <c r="H66" s="39"/>
      <c r="I66" s="39"/>
    </row>
    <row r="67" spans="1:9">
      <c r="A67" s="39">
        <f>IF('鱼属性|FishAttribute'!A67="","",'鱼属性|FishAttribute'!A67)</f>
        <v>58</v>
      </c>
      <c r="B67" s="39" t="str">
        <f>IF('鱼属性|FishAttribute'!B67="","",'鱼属性|FishAttribute'!B67)</f>
        <v>shenlong01</v>
      </c>
      <c r="C67" s="39" t="s">
        <v>1421</v>
      </c>
      <c r="D67" s="39" t="s">
        <v>1437</v>
      </c>
      <c r="E67" s="39" t="s">
        <v>1407</v>
      </c>
      <c r="F67" s="39"/>
      <c r="G67" s="39"/>
      <c r="H67" s="39" t="str">
        <f t="shared" ref="H67:H73" si="0">B67&amp;"_come"</f>
        <v>shenlong01_come</v>
      </c>
      <c r="I67" s="39"/>
    </row>
    <row r="68" spans="1:9">
      <c r="A68" s="39">
        <f>IF('鱼属性|FishAttribute'!A68="","",'鱼属性|FishAttribute'!A68)</f>
        <v>64</v>
      </c>
      <c r="B68" s="39" t="str">
        <f>IF('鱼属性|FishAttribute'!B68="","",'鱼属性|FishAttribute'!B68)</f>
        <v>fenghuang</v>
      </c>
      <c r="C68" s="39" t="s">
        <v>1419</v>
      </c>
      <c r="D68" s="39" t="s">
        <v>1438</v>
      </c>
      <c r="E68" s="39" t="s">
        <v>1407</v>
      </c>
      <c r="F68" s="39"/>
      <c r="G68" s="39"/>
      <c r="H68" s="39" t="str">
        <f t="shared" si="0"/>
        <v>fenghuang_come</v>
      </c>
      <c r="I68" s="39"/>
    </row>
    <row r="69" spans="1:9">
      <c r="A69" s="39">
        <f>IF('鱼属性|FishAttribute'!A69="","",'鱼属性|FishAttribute'!A69)</f>
        <v>65</v>
      </c>
      <c r="B69" s="39" t="str">
        <f>IF('鱼属性|FishAttribute'!B69="","",'鱼属性|FishAttribute'!B69)</f>
        <v>wulingzhu</v>
      </c>
      <c r="C69" s="39" t="s">
        <v>1421</v>
      </c>
      <c r="D69" s="39" t="s">
        <v>667</v>
      </c>
      <c r="E69" s="39" t="s">
        <v>1407</v>
      </c>
      <c r="F69" s="39"/>
      <c r="G69" s="39"/>
      <c r="H69" s="39" t="str">
        <f t="shared" si="0"/>
        <v>wulingzhu_come</v>
      </c>
      <c r="I69" s="39"/>
    </row>
    <row r="70" spans="1:9">
      <c r="A70" s="39">
        <f>IF('鱼属性|FishAttribute'!A70="","",'鱼属性|FishAttribute'!A70)</f>
        <v>66</v>
      </c>
      <c r="B70" s="39" t="str">
        <f>IF('鱼属性|FishAttribute'!B70="","",'鱼属性|FishAttribute'!B70)</f>
        <v>dawangwuzei</v>
      </c>
      <c r="C70" s="39" t="s">
        <v>1421</v>
      </c>
      <c r="D70" s="39" t="s">
        <v>1439</v>
      </c>
      <c r="E70" s="39" t="s">
        <v>1407</v>
      </c>
      <c r="F70" s="39"/>
      <c r="G70" s="39"/>
      <c r="H70" s="39" t="str">
        <f t="shared" si="0"/>
        <v>dawangwuzei_come</v>
      </c>
      <c r="I70" s="39"/>
    </row>
    <row r="71" spans="1:9">
      <c r="A71" s="39">
        <f>IF('鱼属性|FishAttribute'!A71="","",'鱼属性|FishAttribute'!A71)</f>
        <v>67</v>
      </c>
      <c r="B71" s="39" t="str">
        <f>IF('鱼属性|FishAttribute'!B71="","",'鱼属性|FishAttribute'!B71)</f>
        <v>fantianyin</v>
      </c>
      <c r="C71" s="39" t="s">
        <v>1421</v>
      </c>
      <c r="D71" s="39" t="s">
        <v>674</v>
      </c>
      <c r="E71" s="39" t="s">
        <v>1407</v>
      </c>
      <c r="F71" s="39"/>
      <c r="G71" s="39"/>
      <c r="H71" s="39" t="str">
        <f t="shared" si="0"/>
        <v>fantianyin_come</v>
      </c>
      <c r="I71" s="39"/>
    </row>
    <row r="72" spans="1:9">
      <c r="A72" s="39">
        <f>IF('鱼属性|FishAttribute'!A72="","",'鱼属性|FishAttribute'!A72)</f>
        <v>68</v>
      </c>
      <c r="B72" s="39" t="str">
        <f>IF('鱼属性|FishAttribute'!B72="","",'鱼属性|FishAttribute'!B72)</f>
        <v>yinyangjing</v>
      </c>
      <c r="C72" s="39" t="s">
        <v>1421</v>
      </c>
      <c r="D72" s="39" t="s">
        <v>681</v>
      </c>
      <c r="E72" s="39" t="s">
        <v>1407</v>
      </c>
      <c r="F72" s="39"/>
      <c r="G72" s="39"/>
      <c r="H72" s="39" t="str">
        <f t="shared" si="0"/>
        <v>yinyangjing_come</v>
      </c>
      <c r="I72" s="39"/>
    </row>
    <row r="73" spans="1:9">
      <c r="A73" s="39">
        <f>IF('鱼属性|FishAttribute'!A73="","",'鱼属性|FishAttribute'!A73)</f>
        <v>69</v>
      </c>
      <c r="B73" s="39" t="str">
        <f>IF('鱼属性|FishAttribute'!B73="","",'鱼属性|FishAttribute'!B73)</f>
        <v>wuseshenniu</v>
      </c>
      <c r="C73" s="39" t="s">
        <v>1421</v>
      </c>
      <c r="D73" s="39" t="s">
        <v>687</v>
      </c>
      <c r="E73" s="39" t="s">
        <v>1407</v>
      </c>
      <c r="F73" s="39"/>
      <c r="G73" s="39"/>
      <c r="H73" s="39" t="str">
        <f t="shared" si="0"/>
        <v>wuseshenniu_come</v>
      </c>
      <c r="I73" s="39"/>
    </row>
    <row r="74" spans="1:9">
      <c r="A74" s="39">
        <f>IF('鱼属性|FishAttribute'!A74="","",'鱼属性|FishAttribute'!A74)</f>
        <v>70</v>
      </c>
      <c r="B74" s="39" t="str">
        <f>IF('鱼属性|FishAttribute'!B74="","",'鱼属性|FishAttribute'!B74)</f>
        <v>henggongyu</v>
      </c>
      <c r="C74" s="39" t="s">
        <v>1423</v>
      </c>
      <c r="D74" s="39" t="s">
        <v>1440</v>
      </c>
      <c r="E74" s="39" t="s">
        <v>1407</v>
      </c>
      <c r="F74" s="39"/>
      <c r="G74" s="39"/>
      <c r="H74" s="39"/>
      <c r="I74" s="39"/>
    </row>
    <row r="75" spans="1:9">
      <c r="A75" s="39">
        <f>IF('鱼属性|FishAttribute'!A75="","",'鱼属性|FishAttribute'!A75)</f>
        <v>71</v>
      </c>
      <c r="B75" s="39" t="str">
        <f>IF('鱼属性|FishAttribute'!B75="","",'鱼属性|FishAttribute'!B75)</f>
        <v>baozangjue</v>
      </c>
      <c r="C75" s="39" t="s">
        <v>1423</v>
      </c>
      <c r="D75" s="39" t="s">
        <v>1441</v>
      </c>
      <c r="E75" s="39" t="s">
        <v>1407</v>
      </c>
      <c r="F75" s="39"/>
      <c r="G75" s="39"/>
      <c r="H75" s="39"/>
      <c r="I75" s="39"/>
    </row>
    <row r="76" spans="1:9">
      <c r="A76" s="39">
        <f>IF('鱼属性|FishAttribute'!A76="","",'鱼属性|FishAttribute'!A76)</f>
        <v>72</v>
      </c>
      <c r="B76" s="39" t="str">
        <f>IF('鱼属性|FishAttribute'!B76="","",'鱼属性|FishAttribute'!B76)</f>
        <v>lianhuanzdx</v>
      </c>
      <c r="C76" s="39"/>
      <c r="D76" s="39"/>
      <c r="E76" s="39"/>
      <c r="F76" s="39"/>
      <c r="G76" s="39"/>
      <c r="H76" s="39" t="str">
        <f>B76&amp;"_come"</f>
        <v>lianhuanzdx_come</v>
      </c>
      <c r="I76" s="39"/>
    </row>
    <row r="77" spans="1:9">
      <c r="A77" s="39">
        <f>IF('鱼属性|FishAttribute'!A77="","",'鱼属性|FishAttribute'!A77)</f>
        <v>73</v>
      </c>
      <c r="B77" s="39" t="str">
        <f>IF('鱼属性|FishAttribute'!B77="","",'鱼属性|FishAttribute'!B77)</f>
        <v>shuimuboss</v>
      </c>
      <c r="C77" s="39" t="s">
        <v>1423</v>
      </c>
      <c r="D77" s="39" t="s">
        <v>1442</v>
      </c>
      <c r="E77" s="39" t="s">
        <v>1407</v>
      </c>
      <c r="F77" s="39"/>
      <c r="G77" s="39"/>
      <c r="H77" s="39"/>
      <c r="I77" s="39"/>
    </row>
    <row r="78" spans="1:9">
      <c r="A78" s="39">
        <f>IF('鱼属性|FishAttribute'!A78="","",'鱼属性|FishAttribute'!A78)</f>
        <v>74</v>
      </c>
      <c r="B78" s="39" t="str">
        <f>IF('鱼属性|FishAttribute'!B78="","",'鱼属性|FishAttribute'!B78)</f>
        <v>henggongyu</v>
      </c>
      <c r="C78" s="39" t="s">
        <v>1423</v>
      </c>
      <c r="D78" s="39" t="s">
        <v>1443</v>
      </c>
      <c r="E78" s="39" t="s">
        <v>1407</v>
      </c>
      <c r="F78" s="39"/>
      <c r="G78" s="39"/>
      <c r="H78" s="39"/>
      <c r="I78" s="39"/>
    </row>
    <row r="79" spans="1:9">
      <c r="A79" s="39">
        <f>IF('鱼属性|FishAttribute'!A79="","",'鱼属性|FishAttribute'!A79)</f>
        <v>75</v>
      </c>
      <c r="B79" s="39" t="str">
        <f>IF('鱼属性|FishAttribute'!B79="","",'鱼属性|FishAttribute'!B79)</f>
        <v>baozangjue</v>
      </c>
      <c r="C79" s="39" t="s">
        <v>1423</v>
      </c>
      <c r="D79" s="39" t="s">
        <v>1444</v>
      </c>
      <c r="E79" s="39" t="s">
        <v>1407</v>
      </c>
      <c r="F79" s="39"/>
      <c r="G79" s="39"/>
      <c r="H79" s="39"/>
      <c r="I79" s="39"/>
    </row>
    <row r="80" spans="1:9">
      <c r="A80" s="39">
        <f>IF('鱼属性|FishAttribute'!A80="","",'鱼属性|FishAttribute'!A80)</f>
        <v>76</v>
      </c>
      <c r="B80" s="39" t="str">
        <f>IF('鱼属性|FishAttribute'!B80="","",'鱼属性|FishAttribute'!B80)</f>
        <v>wulingzhu</v>
      </c>
      <c r="C80" s="39" t="s">
        <v>1421</v>
      </c>
      <c r="D80" s="39" t="str">
        <f>B80</f>
        <v>wulingzhu</v>
      </c>
      <c r="E80" s="39" t="s">
        <v>1407</v>
      </c>
      <c r="F80" s="39"/>
      <c r="G80" s="39"/>
      <c r="H80" s="39" t="str">
        <f t="shared" ref="H80:H87" si="1">B80&amp;"_come"</f>
        <v>wulingzhu_come</v>
      </c>
      <c r="I80" s="39"/>
    </row>
    <row r="81" spans="1:9">
      <c r="A81" s="39">
        <f>IF('鱼属性|FishAttribute'!A81="","",'鱼属性|FishAttribute'!A81)</f>
        <v>77</v>
      </c>
      <c r="B81" s="39" t="str">
        <f>IF('鱼属性|FishAttribute'!B81="","",'鱼属性|FishAttribute'!B81)</f>
        <v>wuseshenniu</v>
      </c>
      <c r="C81" s="39" t="s">
        <v>1421</v>
      </c>
      <c r="D81" s="39" t="str">
        <f>B81</f>
        <v>wuseshenniu</v>
      </c>
      <c r="E81" s="39" t="s">
        <v>1407</v>
      </c>
      <c r="F81" s="39"/>
      <c r="G81" s="39"/>
      <c r="H81" s="39" t="str">
        <f t="shared" si="1"/>
        <v>wuseshenniu_come</v>
      </c>
      <c r="I81" s="39"/>
    </row>
    <row r="82" spans="1:9">
      <c r="A82" s="39">
        <f>IF('鱼属性|FishAttribute'!A82="","",'鱼属性|FishAttribute'!A82)</f>
        <v>78</v>
      </c>
      <c r="B82" s="39" t="str">
        <f>IF('鱼属性|FishAttribute'!B82="","",'鱼属性|FishAttribute'!B82)</f>
        <v>huahudiao</v>
      </c>
      <c r="C82" s="39" t="s">
        <v>1423</v>
      </c>
      <c r="D82" s="39" t="s">
        <v>1445</v>
      </c>
      <c r="E82" s="39" t="s">
        <v>1407</v>
      </c>
      <c r="F82" s="39"/>
      <c r="G82" s="39"/>
      <c r="H82" s="39" t="str">
        <f t="shared" si="1"/>
        <v>huahudiao_come</v>
      </c>
      <c r="I82" s="39"/>
    </row>
    <row r="83" spans="1:9">
      <c r="A83" s="39">
        <f>IF('鱼属性|FishAttribute'!A83="","",'鱼属性|FishAttribute'!A83)</f>
        <v>79</v>
      </c>
      <c r="B83" s="39" t="str">
        <f>IF('鱼属性|FishAttribute'!B83="","",'鱼属性|FishAttribute'!B83)</f>
        <v>kuiniugu</v>
      </c>
      <c r="C83" s="39" t="s">
        <v>1421</v>
      </c>
      <c r="D83" s="39" t="str">
        <f>B83</f>
        <v>kuiniugu</v>
      </c>
      <c r="E83" s="39" t="s">
        <v>1407</v>
      </c>
      <c r="F83" s="39"/>
      <c r="G83" s="39"/>
      <c r="H83" s="39" t="str">
        <f t="shared" si="1"/>
        <v>kuiniugu_come</v>
      </c>
      <c r="I83" s="39"/>
    </row>
    <row r="84" spans="1:9">
      <c r="A84" s="39">
        <f>IF('鱼属性|FishAttribute'!A84="","",'鱼属性|FishAttribute'!A84)</f>
        <v>80</v>
      </c>
      <c r="B84" s="39" t="str">
        <f>IF('鱼属性|FishAttribute'!B84="","",'鱼属性|FishAttribute'!B84)</f>
        <v>zhuxianjian</v>
      </c>
      <c r="C84" s="39" t="s">
        <v>1421</v>
      </c>
      <c r="D84" s="39" t="str">
        <f>B84</f>
        <v>zhuxianjian</v>
      </c>
      <c r="E84" s="39" t="s">
        <v>1407</v>
      </c>
      <c r="F84" s="39"/>
      <c r="G84" s="39"/>
      <c r="H84" s="39" t="str">
        <f t="shared" si="1"/>
        <v>zhuxianjian_come</v>
      </c>
      <c r="I84" s="39"/>
    </row>
    <row r="85" spans="1:9">
      <c r="A85" s="39">
        <f>IF('鱼属性|FishAttribute'!A85="","",'鱼属性|FishAttribute'!A85)</f>
        <v>81</v>
      </c>
      <c r="B85" s="39" t="str">
        <f>IF('鱼属性|FishAttribute'!B85="","",'鱼属性|FishAttribute'!B85)</f>
        <v>baihu</v>
      </c>
      <c r="C85" s="39" t="s">
        <v>1419</v>
      </c>
      <c r="D85" s="39" t="s">
        <v>1446</v>
      </c>
      <c r="E85" s="39" t="s">
        <v>1407</v>
      </c>
      <c r="F85" s="39"/>
      <c r="G85" s="39"/>
      <c r="H85" s="39" t="str">
        <f t="shared" si="1"/>
        <v>baihu_come</v>
      </c>
      <c r="I85" s="39"/>
    </row>
    <row r="86" spans="1:9">
      <c r="A86" s="39">
        <f>IF('鱼属性|FishAttribute'!A86="","",'鱼属性|FishAttribute'!A86)</f>
        <v>82</v>
      </c>
      <c r="B86" s="39" t="str">
        <f>IF('鱼属性|FishAttribute'!B86="","",'鱼属性|FishAttribute'!B86)</f>
        <v>duobaodaoren</v>
      </c>
      <c r="C86" s="39" t="s">
        <v>1423</v>
      </c>
      <c r="D86" s="39" t="s">
        <v>1447</v>
      </c>
      <c r="E86" s="39" t="s">
        <v>1407</v>
      </c>
      <c r="F86" s="39"/>
      <c r="G86" s="39"/>
      <c r="H86" s="39" t="str">
        <f t="shared" si="1"/>
        <v>duobaodaoren_come</v>
      </c>
      <c r="I86" s="39"/>
    </row>
    <row r="87" spans="1:9">
      <c r="A87" s="39">
        <f>IF('鱼属性|FishAttribute'!A87="","",'鱼属性|FishAttribute'!A87)</f>
        <v>83</v>
      </c>
      <c r="B87" s="39" t="str">
        <f>IF('鱼属性|FishAttribute'!B87="","",'鱼属性|FishAttribute'!B87)</f>
        <v>xuanwu</v>
      </c>
      <c r="C87" s="39" t="s">
        <v>1421</v>
      </c>
      <c r="D87" s="39" t="s">
        <v>1448</v>
      </c>
      <c r="E87" s="39" t="s">
        <v>1407</v>
      </c>
      <c r="F87" s="39"/>
      <c r="G87" s="39"/>
      <c r="H87" s="39" t="str">
        <f t="shared" si="1"/>
        <v>xuanwu_come</v>
      </c>
      <c r="I87" s="39"/>
    </row>
    <row r="88" spans="1:9">
      <c r="A88" s="39">
        <f>IF('鱼属性|FishAttribute'!A88="","",'鱼属性|FishAttribute'!A88)</f>
        <v>84</v>
      </c>
      <c r="B88" s="39" t="str">
        <f>IF('鱼属性|FishAttribute'!B88="","",'鱼属性|FishAttribute'!B88)</f>
        <v>shejitu</v>
      </c>
      <c r="C88" s="39" t="s">
        <v>1423</v>
      </c>
      <c r="D88" s="39" t="s">
        <v>745</v>
      </c>
      <c r="E88" s="39" t="s">
        <v>1407</v>
      </c>
      <c r="F88" s="39"/>
      <c r="G88" s="39"/>
      <c r="H88" s="39" t="str">
        <f>IF(B88="","",B88&amp;"_come")</f>
        <v>shejitu_come</v>
      </c>
      <c r="I88" s="39"/>
    </row>
    <row r="89" spans="1:9">
      <c r="A89" s="39"/>
      <c r="B89" s="39"/>
      <c r="C89" s="39"/>
      <c r="D89" s="39"/>
      <c r="E89" s="39"/>
      <c r="F89" s="39"/>
      <c r="G89" s="39"/>
      <c r="H89" s="39"/>
      <c r="I89" s="39"/>
    </row>
    <row r="90" spans="1:9">
      <c r="A90" s="39">
        <f>IF('鱼属性|FishAttribute'!A89="","",'鱼属性|FishAttribute'!A89)</f>
        <v>85</v>
      </c>
      <c r="B90" s="39" t="str">
        <f>IF('鱼属性|FishAttribute'!B89="","",'鱼属性|FishAttribute'!B89)</f>
        <v>shejituskill</v>
      </c>
      <c r="C90" s="39"/>
      <c r="D90" s="39"/>
      <c r="E90" s="39"/>
      <c r="F90" s="39"/>
      <c r="G90" s="39"/>
      <c r="H90" s="39" t="str">
        <f t="shared" ref="H90:H121" si="2">IF(B90="","",B90&amp;"_come")</f>
        <v>shejituskill_come</v>
      </c>
      <c r="I90" s="39"/>
    </row>
    <row r="91" spans="1:9">
      <c r="A91" s="39" t="str">
        <f>IF('鱼属性|FishAttribute'!A90="","",'鱼属性|FishAttribute'!A90)</f>
        <v/>
      </c>
      <c r="B91" s="39" t="str">
        <f>IF('鱼属性|FishAttribute'!B90="","",'鱼属性|FishAttribute'!B90)</f>
        <v/>
      </c>
      <c r="C91" s="39"/>
      <c r="D91" s="39"/>
      <c r="E91" s="39"/>
      <c r="F91" s="39"/>
      <c r="G91" s="39"/>
      <c r="H91" s="39" t="str">
        <f t="shared" si="2"/>
        <v/>
      </c>
      <c r="I91" s="39"/>
    </row>
    <row r="92" spans="1:9">
      <c r="A92" s="39" t="str">
        <f>IF('鱼属性|FishAttribute'!A91="","",'鱼属性|FishAttribute'!A91)</f>
        <v/>
      </c>
      <c r="B92" s="39" t="str">
        <f>IF('鱼属性|FishAttribute'!B91="","",'鱼属性|FishAttribute'!B91)</f>
        <v/>
      </c>
      <c r="C92" s="39"/>
      <c r="D92" s="39"/>
      <c r="E92" s="39"/>
      <c r="F92" s="39"/>
      <c r="G92" s="39"/>
      <c r="H92" s="39" t="str">
        <f t="shared" si="2"/>
        <v/>
      </c>
      <c r="I92" s="39"/>
    </row>
    <row r="93" spans="1:9">
      <c r="A93" s="39" t="str">
        <f>IF('鱼属性|FishAttribute'!A92="","",'鱼属性|FishAttribute'!A92)</f>
        <v/>
      </c>
      <c r="B93" s="39" t="str">
        <f>IF('鱼属性|FishAttribute'!B92="","",'鱼属性|FishAttribute'!B92)</f>
        <v/>
      </c>
      <c r="C93" s="39"/>
      <c r="D93" s="39"/>
      <c r="E93" s="39"/>
      <c r="F93" s="39"/>
      <c r="G93" s="39"/>
      <c r="H93" s="39" t="str">
        <f t="shared" si="2"/>
        <v/>
      </c>
      <c r="I93" s="39"/>
    </row>
    <row r="94" spans="1:9">
      <c r="A94" s="39" t="str">
        <f>IF('鱼属性|FishAttribute'!A93="","",'鱼属性|FishAttribute'!A93)</f>
        <v/>
      </c>
      <c r="B94" s="39" t="str">
        <f>IF('鱼属性|FishAttribute'!B93="","",'鱼属性|FishAttribute'!B93)</f>
        <v/>
      </c>
      <c r="C94" s="39"/>
      <c r="D94" s="39"/>
      <c r="E94" s="39"/>
      <c r="F94" s="39"/>
      <c r="G94" s="39"/>
      <c r="H94" s="39" t="str">
        <f t="shared" si="2"/>
        <v/>
      </c>
      <c r="I94" s="39"/>
    </row>
    <row r="95" spans="1:9">
      <c r="A95" s="39" t="str">
        <f>IF('鱼属性|FishAttribute'!A94="","",'鱼属性|FishAttribute'!A94)</f>
        <v/>
      </c>
      <c r="B95" s="39" t="str">
        <f>IF('鱼属性|FishAttribute'!B94="","",'鱼属性|FishAttribute'!B94)</f>
        <v/>
      </c>
      <c r="C95" s="39"/>
      <c r="D95" s="39"/>
      <c r="E95" s="39"/>
      <c r="F95" s="39"/>
      <c r="G95" s="39"/>
      <c r="H95" s="39" t="str">
        <f t="shared" si="2"/>
        <v/>
      </c>
      <c r="I95" s="39"/>
    </row>
    <row r="96" spans="1:9">
      <c r="A96" s="39" t="str">
        <f>IF('鱼属性|FishAttribute'!A95="","",'鱼属性|FishAttribute'!A95)</f>
        <v/>
      </c>
      <c r="B96" s="39" t="str">
        <f>IF('鱼属性|FishAttribute'!B95="","",'鱼属性|FishAttribute'!B95)</f>
        <v/>
      </c>
      <c r="C96" s="39"/>
      <c r="D96" s="39"/>
      <c r="E96" s="39"/>
      <c r="F96" s="39"/>
      <c r="G96" s="39"/>
      <c r="H96" s="39" t="str">
        <f t="shared" si="2"/>
        <v/>
      </c>
      <c r="I96" s="39"/>
    </row>
    <row r="97" spans="1:9">
      <c r="A97" s="39" t="str">
        <f>IF('鱼属性|FishAttribute'!A96="","",'鱼属性|FishAttribute'!A96)</f>
        <v/>
      </c>
      <c r="B97" s="39" t="str">
        <f>IF('鱼属性|FishAttribute'!B96="","",'鱼属性|FishAttribute'!B96)</f>
        <v/>
      </c>
      <c r="C97" s="39"/>
      <c r="D97" s="39"/>
      <c r="E97" s="39"/>
      <c r="F97" s="39"/>
      <c r="G97" s="39"/>
      <c r="H97" s="39" t="str">
        <f t="shared" si="2"/>
        <v/>
      </c>
      <c r="I97" s="39"/>
    </row>
    <row r="98" spans="1:9">
      <c r="A98" s="39" t="str">
        <f>IF('鱼属性|FishAttribute'!A97="","",'鱼属性|FishAttribute'!A97)</f>
        <v/>
      </c>
      <c r="B98" s="39" t="str">
        <f>IF('鱼属性|FishAttribute'!B97="","",'鱼属性|FishAttribute'!B97)</f>
        <v/>
      </c>
      <c r="C98" s="39"/>
      <c r="D98" s="39"/>
      <c r="E98" s="39"/>
      <c r="F98" s="39"/>
      <c r="G98" s="39"/>
      <c r="H98" s="39" t="str">
        <f t="shared" si="2"/>
        <v/>
      </c>
      <c r="I98" s="39"/>
    </row>
    <row r="99" spans="1:9">
      <c r="A99" s="39" t="str">
        <f>IF('鱼属性|FishAttribute'!A98="","",'鱼属性|FishAttribute'!A98)</f>
        <v/>
      </c>
      <c r="B99" s="39" t="str">
        <f>IF('鱼属性|FishAttribute'!B98="","",'鱼属性|FishAttribute'!B98)</f>
        <v/>
      </c>
      <c r="C99" s="39"/>
      <c r="D99" s="39"/>
      <c r="E99" s="39"/>
      <c r="F99" s="39"/>
      <c r="G99" s="39"/>
      <c r="H99" s="39" t="str">
        <f t="shared" si="2"/>
        <v/>
      </c>
      <c r="I99" s="39"/>
    </row>
    <row r="100" spans="1:9">
      <c r="A100" s="39" t="str">
        <f>IF('鱼属性|FishAttribute'!A99="","",'鱼属性|FishAttribute'!A99)</f>
        <v/>
      </c>
      <c r="B100" s="39" t="str">
        <f>IF('鱼属性|FishAttribute'!B99="","",'鱼属性|FishAttribute'!B99)</f>
        <v/>
      </c>
      <c r="C100" s="39"/>
      <c r="D100" s="39"/>
      <c r="E100" s="39"/>
      <c r="F100" s="39"/>
      <c r="G100" s="39"/>
      <c r="H100" s="39" t="str">
        <f t="shared" si="2"/>
        <v/>
      </c>
      <c r="I100" s="39"/>
    </row>
    <row r="101" spans="1:9">
      <c r="A101" s="39" t="str">
        <f>IF('鱼属性|FishAttribute'!A100="","",'鱼属性|FishAttribute'!A100)</f>
        <v/>
      </c>
      <c r="B101" s="39" t="str">
        <f>IF('鱼属性|FishAttribute'!B100="","",'鱼属性|FishAttribute'!B100)</f>
        <v/>
      </c>
      <c r="C101" s="39"/>
      <c r="D101" s="39"/>
      <c r="E101" s="39"/>
      <c r="F101" s="39"/>
      <c r="G101" s="39"/>
      <c r="H101" s="39" t="str">
        <f t="shared" si="2"/>
        <v/>
      </c>
      <c r="I101" s="39"/>
    </row>
    <row r="102" spans="1:9">
      <c r="A102" s="39" t="str">
        <f>IF('鱼属性|FishAttribute'!A101="","",'鱼属性|FishAttribute'!A101)</f>
        <v/>
      </c>
      <c r="B102" s="39" t="str">
        <f>IF('鱼属性|FishAttribute'!B101="","",'鱼属性|FishAttribute'!B101)</f>
        <v/>
      </c>
      <c r="C102" s="39"/>
      <c r="D102" s="39"/>
      <c r="E102" s="39"/>
      <c r="F102" s="39"/>
      <c r="G102" s="39"/>
      <c r="H102" s="39" t="str">
        <f t="shared" si="2"/>
        <v/>
      </c>
      <c r="I102" s="39"/>
    </row>
    <row r="103" spans="1:9">
      <c r="A103" s="39" t="str">
        <f>IF('鱼属性|FishAttribute'!A102="","",'鱼属性|FishAttribute'!A102)</f>
        <v/>
      </c>
      <c r="B103" s="39" t="str">
        <f>IF('鱼属性|FishAttribute'!B102="","",'鱼属性|FishAttribute'!B102)</f>
        <v/>
      </c>
      <c r="C103" s="39"/>
      <c r="D103" s="39"/>
      <c r="E103" s="39"/>
      <c r="F103" s="39"/>
      <c r="G103" s="39"/>
      <c r="H103" s="39" t="str">
        <f t="shared" si="2"/>
        <v/>
      </c>
      <c r="I103" s="39"/>
    </row>
    <row r="104" spans="1:9">
      <c r="A104" s="39" t="str">
        <f>IF('鱼属性|FishAttribute'!A103="","",'鱼属性|FishAttribute'!A103)</f>
        <v/>
      </c>
      <c r="B104" s="39" t="str">
        <f>IF('鱼属性|FishAttribute'!B103="","",'鱼属性|FishAttribute'!B103)</f>
        <v/>
      </c>
      <c r="C104" s="39"/>
      <c r="D104" s="39"/>
      <c r="E104" s="39"/>
      <c r="F104" s="39"/>
      <c r="G104" s="39"/>
      <c r="H104" s="39" t="str">
        <f t="shared" si="2"/>
        <v/>
      </c>
      <c r="I104" s="39"/>
    </row>
    <row r="105" spans="1:9">
      <c r="A105" s="39" t="str">
        <f>IF('鱼属性|FishAttribute'!A104="","",'鱼属性|FishAttribute'!A104)</f>
        <v/>
      </c>
      <c r="B105" s="39" t="str">
        <f>IF('鱼属性|FishAttribute'!B104="","",'鱼属性|FishAttribute'!B104)</f>
        <v/>
      </c>
      <c r="C105" s="39"/>
      <c r="D105" s="39"/>
      <c r="E105" s="39"/>
      <c r="F105" s="39"/>
      <c r="G105" s="39"/>
      <c r="H105" s="39" t="str">
        <f t="shared" si="2"/>
        <v/>
      </c>
      <c r="I105" s="39"/>
    </row>
    <row r="106" spans="1:9">
      <c r="A106" s="39" t="str">
        <f>IF('鱼属性|FishAttribute'!A105="","",'鱼属性|FishAttribute'!A105)</f>
        <v/>
      </c>
      <c r="B106" s="39" t="str">
        <f>IF('鱼属性|FishAttribute'!B105="","",'鱼属性|FishAttribute'!B105)</f>
        <v/>
      </c>
      <c r="C106" s="39"/>
      <c r="D106" s="39"/>
      <c r="E106" s="39"/>
      <c r="F106" s="39"/>
      <c r="G106" s="39"/>
      <c r="H106" s="39" t="str">
        <f t="shared" si="2"/>
        <v/>
      </c>
      <c r="I106" s="39"/>
    </row>
    <row r="107" spans="1:9">
      <c r="A107" s="39" t="str">
        <f>IF('鱼属性|FishAttribute'!A106="","",'鱼属性|FishAttribute'!A106)</f>
        <v/>
      </c>
      <c r="B107" s="39" t="str">
        <f>IF('鱼属性|FishAttribute'!B106="","",'鱼属性|FishAttribute'!B106)</f>
        <v/>
      </c>
      <c r="C107" s="39"/>
      <c r="D107" s="39"/>
      <c r="E107" s="39"/>
      <c r="F107" s="39"/>
      <c r="G107" s="39"/>
      <c r="H107" s="39" t="str">
        <f t="shared" si="2"/>
        <v/>
      </c>
      <c r="I107" s="39"/>
    </row>
    <row r="108" spans="1:9">
      <c r="A108" s="39" t="str">
        <f>IF('鱼属性|FishAttribute'!A107="","",'鱼属性|FishAttribute'!A107)</f>
        <v/>
      </c>
      <c r="B108" s="39" t="str">
        <f>IF('鱼属性|FishAttribute'!B107="","",'鱼属性|FishAttribute'!B107)</f>
        <v/>
      </c>
      <c r="C108" s="39"/>
      <c r="D108" s="39"/>
      <c r="E108" s="39"/>
      <c r="F108" s="39"/>
      <c r="G108" s="39"/>
      <c r="H108" s="39" t="str">
        <f t="shared" si="2"/>
        <v/>
      </c>
      <c r="I108" s="39"/>
    </row>
    <row r="109" spans="1:9">
      <c r="A109" s="39" t="str">
        <f>IF('鱼属性|FishAttribute'!A108="","",'鱼属性|FishAttribute'!A108)</f>
        <v/>
      </c>
      <c r="B109" s="39" t="str">
        <f>IF('鱼属性|FishAttribute'!B108="","",'鱼属性|FishAttribute'!B108)</f>
        <v/>
      </c>
      <c r="C109" s="39"/>
      <c r="D109" s="39"/>
      <c r="E109" s="39"/>
      <c r="F109" s="39"/>
      <c r="G109" s="39"/>
      <c r="H109" s="39" t="str">
        <f t="shared" si="2"/>
        <v/>
      </c>
      <c r="I109" s="39"/>
    </row>
    <row r="110" spans="1:9">
      <c r="A110" s="39" t="str">
        <f>IF('鱼属性|FishAttribute'!A109="","",'鱼属性|FishAttribute'!A109)</f>
        <v/>
      </c>
      <c r="B110" s="39" t="str">
        <f>IF('鱼属性|FishAttribute'!B109="","",'鱼属性|FishAttribute'!B109)</f>
        <v/>
      </c>
      <c r="C110" s="39"/>
      <c r="D110" s="39"/>
      <c r="E110" s="39"/>
      <c r="F110" s="39"/>
      <c r="G110" s="39"/>
      <c r="H110" s="39" t="str">
        <f t="shared" si="2"/>
        <v/>
      </c>
      <c r="I110" s="39"/>
    </row>
    <row r="111" spans="1:9">
      <c r="A111" s="39" t="str">
        <f>IF('鱼属性|FishAttribute'!A110="","",'鱼属性|FishAttribute'!A110)</f>
        <v/>
      </c>
      <c r="B111" s="39" t="str">
        <f>IF('鱼属性|FishAttribute'!B110="","",'鱼属性|FishAttribute'!B110)</f>
        <v/>
      </c>
      <c r="C111" s="39"/>
      <c r="D111" s="39"/>
      <c r="E111" s="39"/>
      <c r="F111" s="39"/>
      <c r="G111" s="39"/>
      <c r="H111" s="39" t="str">
        <f t="shared" si="2"/>
        <v/>
      </c>
      <c r="I111" s="39"/>
    </row>
    <row r="112" spans="1:9">
      <c r="A112" s="39" t="str">
        <f>IF('鱼属性|FishAttribute'!A111="","",'鱼属性|FishAttribute'!A111)</f>
        <v/>
      </c>
      <c r="B112" s="39" t="str">
        <f>IF('鱼属性|FishAttribute'!B111="","",'鱼属性|FishAttribute'!B111)</f>
        <v/>
      </c>
      <c r="C112" s="39"/>
      <c r="D112" s="39"/>
      <c r="E112" s="39"/>
      <c r="F112" s="39"/>
      <c r="G112" s="39"/>
      <c r="H112" s="39" t="str">
        <f t="shared" si="2"/>
        <v/>
      </c>
      <c r="I112" s="39"/>
    </row>
    <row r="113" spans="1:9">
      <c r="A113" s="39" t="str">
        <f>IF('鱼属性|FishAttribute'!A112="","",'鱼属性|FishAttribute'!A112)</f>
        <v/>
      </c>
      <c r="B113" s="39" t="str">
        <f>IF('鱼属性|FishAttribute'!B112="","",'鱼属性|FishAttribute'!B112)</f>
        <v/>
      </c>
      <c r="C113" s="39"/>
      <c r="D113" s="39"/>
      <c r="E113" s="39"/>
      <c r="F113" s="39"/>
      <c r="G113" s="39"/>
      <c r="H113" s="39" t="str">
        <f t="shared" si="2"/>
        <v/>
      </c>
      <c r="I113" s="39"/>
    </row>
    <row r="114" spans="1:9">
      <c r="A114" s="39" t="str">
        <f>IF('鱼属性|FishAttribute'!A113="","",'鱼属性|FishAttribute'!A113)</f>
        <v/>
      </c>
      <c r="B114" s="39" t="str">
        <f>IF('鱼属性|FishAttribute'!B113="","",'鱼属性|FishAttribute'!B113)</f>
        <v/>
      </c>
      <c r="C114" s="39"/>
      <c r="D114" s="39"/>
      <c r="E114" s="39"/>
      <c r="F114" s="39"/>
      <c r="G114" s="39"/>
      <c r="H114" s="39" t="str">
        <f t="shared" si="2"/>
        <v/>
      </c>
      <c r="I114" s="39"/>
    </row>
    <row r="115" spans="1:9">
      <c r="A115" s="39" t="str">
        <f>IF('鱼属性|FishAttribute'!A114="","",'鱼属性|FishAttribute'!A114)</f>
        <v/>
      </c>
      <c r="B115" s="39" t="str">
        <f>IF('鱼属性|FishAttribute'!B114="","",'鱼属性|FishAttribute'!B114)</f>
        <v/>
      </c>
      <c r="C115" s="39"/>
      <c r="D115" s="39"/>
      <c r="E115" s="39"/>
      <c r="F115" s="39"/>
      <c r="G115" s="39"/>
      <c r="H115" s="39" t="str">
        <f t="shared" si="2"/>
        <v/>
      </c>
      <c r="I115" s="39"/>
    </row>
    <row r="116" spans="1:9">
      <c r="A116" s="39" t="str">
        <f>IF('鱼属性|FishAttribute'!A115="","",'鱼属性|FishAttribute'!A115)</f>
        <v/>
      </c>
      <c r="B116" s="39" t="str">
        <f>IF('鱼属性|FishAttribute'!B115="","",'鱼属性|FishAttribute'!B115)</f>
        <v/>
      </c>
      <c r="C116" s="39"/>
      <c r="D116" s="39"/>
      <c r="E116" s="39"/>
      <c r="F116" s="39"/>
      <c r="G116" s="39"/>
      <c r="H116" s="39" t="str">
        <f t="shared" si="2"/>
        <v/>
      </c>
      <c r="I116" s="39"/>
    </row>
    <row r="117" spans="1:9">
      <c r="A117" s="39" t="str">
        <f>IF('鱼属性|FishAttribute'!A116="","",'鱼属性|FishAttribute'!A116)</f>
        <v/>
      </c>
      <c r="B117" s="39" t="str">
        <f>IF('鱼属性|FishAttribute'!B116="","",'鱼属性|FishAttribute'!B116)</f>
        <v/>
      </c>
      <c r="C117" s="39"/>
      <c r="D117" s="39"/>
      <c r="E117" s="39"/>
      <c r="F117" s="39"/>
      <c r="G117" s="39"/>
      <c r="H117" s="39" t="str">
        <f t="shared" si="2"/>
        <v/>
      </c>
      <c r="I117" s="39"/>
    </row>
    <row r="118" spans="1:9">
      <c r="A118" s="39" t="str">
        <f>IF('鱼属性|FishAttribute'!A117="","",'鱼属性|FishAttribute'!A117)</f>
        <v/>
      </c>
      <c r="B118" s="39" t="str">
        <f>IF('鱼属性|FishAttribute'!B117="","",'鱼属性|FishAttribute'!B117)</f>
        <v/>
      </c>
      <c r="C118" s="39"/>
      <c r="D118" s="39"/>
      <c r="E118" s="39"/>
      <c r="F118" s="39"/>
      <c r="G118" s="39"/>
      <c r="H118" s="39" t="str">
        <f t="shared" si="2"/>
        <v/>
      </c>
      <c r="I118" s="39"/>
    </row>
    <row r="119" spans="1:9">
      <c r="A119" s="39" t="str">
        <f>IF('鱼属性|FishAttribute'!A118="","",'鱼属性|FishAttribute'!A118)</f>
        <v/>
      </c>
      <c r="B119" s="39" t="str">
        <f>IF('鱼属性|FishAttribute'!B118="","",'鱼属性|FishAttribute'!B118)</f>
        <v/>
      </c>
      <c r="C119" s="39"/>
      <c r="D119" s="39"/>
      <c r="E119" s="39"/>
      <c r="F119" s="39"/>
      <c r="G119" s="39"/>
      <c r="H119" s="39" t="str">
        <f t="shared" si="2"/>
        <v/>
      </c>
      <c r="I119" s="39"/>
    </row>
    <row r="120" spans="1:9">
      <c r="A120" s="39" t="str">
        <f>IF('鱼属性|FishAttribute'!A119="","",'鱼属性|FishAttribute'!A119)</f>
        <v/>
      </c>
      <c r="B120" s="39" t="str">
        <f>IF('鱼属性|FishAttribute'!B119="","",'鱼属性|FishAttribute'!B119)</f>
        <v/>
      </c>
      <c r="C120" s="39"/>
      <c r="D120" s="39"/>
      <c r="E120" s="39"/>
      <c r="F120" s="39"/>
      <c r="G120" s="39"/>
      <c r="H120" s="39" t="str">
        <f t="shared" si="2"/>
        <v/>
      </c>
      <c r="I120" s="39"/>
    </row>
    <row r="121" spans="1:9">
      <c r="A121" s="39" t="str">
        <f>IF('鱼属性|FishAttribute'!A120="","",'鱼属性|FishAttribute'!A120)</f>
        <v/>
      </c>
      <c r="B121" s="39" t="str">
        <f>IF('鱼属性|FishAttribute'!B120="","",'鱼属性|FishAttribute'!B120)</f>
        <v/>
      </c>
      <c r="C121" s="39"/>
      <c r="D121" s="39"/>
      <c r="E121" s="39"/>
      <c r="F121" s="39"/>
      <c r="G121" s="39"/>
      <c r="H121" s="39" t="str">
        <f t="shared" si="2"/>
        <v/>
      </c>
      <c r="I121" s="39"/>
    </row>
    <row r="122" spans="1:9">
      <c r="A122" s="39" t="str">
        <f>IF('鱼属性|FishAttribute'!A121="","",'鱼属性|FishAttribute'!A121)</f>
        <v/>
      </c>
      <c r="B122" s="39" t="str">
        <f>IF('鱼属性|FishAttribute'!B121="","",'鱼属性|FishAttribute'!B121)</f>
        <v/>
      </c>
      <c r="C122" s="39"/>
      <c r="D122" s="39"/>
      <c r="E122" s="39"/>
      <c r="F122" s="39"/>
      <c r="G122" s="39"/>
      <c r="H122" s="39" t="str">
        <f t="shared" ref="H122:H153" si="3">IF(B122="","",B122&amp;"_come")</f>
        <v/>
      </c>
      <c r="I122" s="39"/>
    </row>
    <row r="123" spans="1:9">
      <c r="A123" s="39" t="str">
        <f>IF('鱼属性|FishAttribute'!A122="","",'鱼属性|FishAttribute'!A122)</f>
        <v/>
      </c>
      <c r="B123" s="39" t="str">
        <f>IF('鱼属性|FishAttribute'!B122="","",'鱼属性|FishAttribute'!B122)</f>
        <v/>
      </c>
      <c r="C123" s="39"/>
      <c r="D123" s="39"/>
      <c r="E123" s="39"/>
      <c r="F123" s="39"/>
      <c r="G123" s="39"/>
      <c r="H123" s="39" t="str">
        <f t="shared" si="3"/>
        <v/>
      </c>
      <c r="I123" s="39"/>
    </row>
    <row r="124" spans="1:9">
      <c r="A124" s="39" t="str">
        <f>IF('鱼属性|FishAttribute'!A123="","",'鱼属性|FishAttribute'!A123)</f>
        <v/>
      </c>
      <c r="B124" s="39" t="str">
        <f>IF('鱼属性|FishAttribute'!B123="","",'鱼属性|FishAttribute'!B123)</f>
        <v/>
      </c>
      <c r="C124" s="39"/>
      <c r="D124" s="39"/>
      <c r="E124" s="39"/>
      <c r="F124" s="39"/>
      <c r="G124" s="39"/>
      <c r="H124" s="39" t="str">
        <f t="shared" si="3"/>
        <v/>
      </c>
      <c r="I124" s="39"/>
    </row>
    <row r="125" spans="1:9">
      <c r="A125" s="39" t="str">
        <f>IF('鱼属性|FishAttribute'!A124="","",'鱼属性|FishAttribute'!A124)</f>
        <v/>
      </c>
      <c r="B125" s="39" t="str">
        <f>IF('鱼属性|FishAttribute'!B124="","",'鱼属性|FishAttribute'!B124)</f>
        <v/>
      </c>
      <c r="C125" s="39"/>
      <c r="D125" s="39"/>
      <c r="E125" s="39"/>
      <c r="F125" s="39"/>
      <c r="G125" s="39"/>
      <c r="H125" s="39" t="str">
        <f t="shared" si="3"/>
        <v/>
      </c>
      <c r="I125" s="39"/>
    </row>
    <row r="126" spans="1:9">
      <c r="A126" s="39" t="str">
        <f>IF('鱼属性|FishAttribute'!A125="","",'鱼属性|FishAttribute'!A125)</f>
        <v/>
      </c>
      <c r="B126" s="39" t="str">
        <f>IF('鱼属性|FishAttribute'!B125="","",'鱼属性|FishAttribute'!B125)</f>
        <v/>
      </c>
      <c r="C126" s="39"/>
      <c r="D126" s="39"/>
      <c r="E126" s="39"/>
      <c r="F126" s="39"/>
      <c r="G126" s="39"/>
      <c r="H126" s="39" t="str">
        <f t="shared" si="3"/>
        <v/>
      </c>
      <c r="I126" s="39"/>
    </row>
    <row r="127" spans="1:9">
      <c r="A127" s="39" t="str">
        <f>IF('鱼属性|FishAttribute'!A126="","",'鱼属性|FishAttribute'!A126)</f>
        <v/>
      </c>
      <c r="B127" s="39" t="str">
        <f>IF('鱼属性|FishAttribute'!B126="","",'鱼属性|FishAttribute'!B126)</f>
        <v/>
      </c>
      <c r="C127" s="39"/>
      <c r="D127" s="39"/>
      <c r="E127" s="39"/>
      <c r="F127" s="39"/>
      <c r="G127" s="39"/>
      <c r="H127" s="39" t="str">
        <f t="shared" si="3"/>
        <v/>
      </c>
      <c r="I127" s="39"/>
    </row>
    <row r="128" spans="1:9">
      <c r="A128" s="39" t="str">
        <f>IF('鱼属性|FishAttribute'!A127="","",'鱼属性|FishAttribute'!A127)</f>
        <v/>
      </c>
      <c r="B128" s="39" t="str">
        <f>IF('鱼属性|FishAttribute'!B127="","",'鱼属性|FishAttribute'!B127)</f>
        <v/>
      </c>
      <c r="C128" s="39"/>
      <c r="D128" s="39"/>
      <c r="E128" s="39"/>
      <c r="F128" s="39"/>
      <c r="G128" s="39"/>
      <c r="H128" s="39" t="str">
        <f t="shared" si="3"/>
        <v/>
      </c>
      <c r="I128" s="39"/>
    </row>
    <row r="129" spans="1:9">
      <c r="A129" s="39" t="str">
        <f>IF('鱼属性|FishAttribute'!A128="","",'鱼属性|FishAttribute'!A128)</f>
        <v/>
      </c>
      <c r="B129" s="39" t="str">
        <f>IF('鱼属性|FishAttribute'!B128="","",'鱼属性|FishAttribute'!B128)</f>
        <v/>
      </c>
      <c r="C129" s="39"/>
      <c r="D129" s="39"/>
      <c r="E129" s="39"/>
      <c r="F129" s="39"/>
      <c r="G129" s="39"/>
      <c r="H129" s="39" t="str">
        <f t="shared" si="3"/>
        <v/>
      </c>
      <c r="I129" s="39"/>
    </row>
    <row r="130" spans="1:9">
      <c r="A130" s="39" t="str">
        <f>IF('鱼属性|FishAttribute'!A129="","",'鱼属性|FishAttribute'!A129)</f>
        <v/>
      </c>
      <c r="B130" s="39" t="str">
        <f>IF('鱼属性|FishAttribute'!B129="","",'鱼属性|FishAttribute'!B129)</f>
        <v/>
      </c>
      <c r="C130" s="39"/>
      <c r="D130" s="39"/>
      <c r="E130" s="39"/>
      <c r="F130" s="39"/>
      <c r="G130" s="39"/>
      <c r="H130" s="39" t="str">
        <f t="shared" si="3"/>
        <v/>
      </c>
      <c r="I130" s="39"/>
    </row>
    <row r="131" spans="1:9">
      <c r="A131" s="39" t="str">
        <f>IF('鱼属性|FishAttribute'!A130="","",'鱼属性|FishAttribute'!A130)</f>
        <v/>
      </c>
      <c r="B131" s="39" t="str">
        <f>IF('鱼属性|FishAttribute'!B130="","",'鱼属性|FishAttribute'!B130)</f>
        <v/>
      </c>
      <c r="C131" s="39"/>
      <c r="D131" s="39"/>
      <c r="E131" s="39"/>
      <c r="F131" s="39"/>
      <c r="G131" s="39"/>
      <c r="H131" s="39" t="str">
        <f t="shared" si="3"/>
        <v/>
      </c>
      <c r="I131" s="39"/>
    </row>
    <row r="132" spans="1:9">
      <c r="A132" s="39" t="str">
        <f>IF('鱼属性|FishAttribute'!A131="","",'鱼属性|FishAttribute'!A131)</f>
        <v/>
      </c>
      <c r="B132" s="39" t="str">
        <f>IF('鱼属性|FishAttribute'!B131="","",'鱼属性|FishAttribute'!B131)</f>
        <v/>
      </c>
      <c r="C132" s="39"/>
      <c r="D132" s="39"/>
      <c r="E132" s="39"/>
      <c r="F132" s="39"/>
      <c r="G132" s="39"/>
      <c r="H132" s="39" t="str">
        <f t="shared" si="3"/>
        <v/>
      </c>
      <c r="I132" s="39"/>
    </row>
    <row r="133" spans="1:9">
      <c r="A133" s="39" t="str">
        <f>IF('鱼属性|FishAttribute'!A132="","",'鱼属性|FishAttribute'!A132)</f>
        <v/>
      </c>
      <c r="B133" s="39" t="str">
        <f>IF('鱼属性|FishAttribute'!B132="","",'鱼属性|FishAttribute'!B132)</f>
        <v/>
      </c>
      <c r="C133" s="39"/>
      <c r="D133" s="39"/>
      <c r="E133" s="39"/>
      <c r="F133" s="39"/>
      <c r="G133" s="39"/>
      <c r="H133" s="39" t="str">
        <f t="shared" si="3"/>
        <v/>
      </c>
      <c r="I133" s="39"/>
    </row>
    <row r="134" spans="1:9">
      <c r="A134" s="39" t="str">
        <f>IF('鱼属性|FishAttribute'!A133="","",'鱼属性|FishAttribute'!A133)</f>
        <v/>
      </c>
      <c r="B134" s="39" t="str">
        <f>IF('鱼属性|FishAttribute'!B133="","",'鱼属性|FishAttribute'!B133)</f>
        <v/>
      </c>
      <c r="C134" s="39"/>
      <c r="D134" s="39"/>
      <c r="E134" s="39"/>
      <c r="F134" s="39"/>
      <c r="G134" s="39"/>
      <c r="H134" s="39" t="str">
        <f t="shared" si="3"/>
        <v/>
      </c>
      <c r="I134" s="39"/>
    </row>
    <row r="135" spans="1:9">
      <c r="A135" s="39" t="str">
        <f>IF('鱼属性|FishAttribute'!A134="","",'鱼属性|FishAttribute'!A134)</f>
        <v/>
      </c>
      <c r="B135" s="39" t="str">
        <f>IF('鱼属性|FishAttribute'!B134="","",'鱼属性|FishAttribute'!B134)</f>
        <v/>
      </c>
      <c r="C135" s="39"/>
      <c r="D135" s="39"/>
      <c r="E135" s="39"/>
      <c r="F135" s="39"/>
      <c r="G135" s="39"/>
      <c r="H135" s="39" t="str">
        <f t="shared" si="3"/>
        <v/>
      </c>
      <c r="I135" s="39"/>
    </row>
    <row r="136" spans="1:9">
      <c r="A136" s="39" t="str">
        <f>IF('鱼属性|FishAttribute'!A135="","",'鱼属性|FishAttribute'!A135)</f>
        <v/>
      </c>
      <c r="B136" s="39" t="str">
        <f>IF('鱼属性|FishAttribute'!B135="","",'鱼属性|FishAttribute'!B135)</f>
        <v/>
      </c>
      <c r="C136" s="39"/>
      <c r="D136" s="39"/>
      <c r="E136" s="39"/>
      <c r="F136" s="39"/>
      <c r="G136" s="39"/>
      <c r="H136" s="39" t="str">
        <f t="shared" si="3"/>
        <v/>
      </c>
      <c r="I136" s="39"/>
    </row>
    <row r="137" spans="1:9">
      <c r="A137" s="39" t="str">
        <f>IF('鱼属性|FishAttribute'!A136="","",'鱼属性|FishAttribute'!A136)</f>
        <v/>
      </c>
      <c r="B137" s="39" t="str">
        <f>IF('鱼属性|FishAttribute'!B136="","",'鱼属性|FishAttribute'!B136)</f>
        <v/>
      </c>
      <c r="C137" s="39"/>
      <c r="D137" s="39"/>
      <c r="E137" s="39"/>
      <c r="F137" s="39"/>
      <c r="G137" s="39"/>
      <c r="H137" s="39" t="str">
        <f t="shared" si="3"/>
        <v/>
      </c>
      <c r="I137" s="39"/>
    </row>
    <row r="138" spans="1:9">
      <c r="A138" s="39" t="str">
        <f>IF('鱼属性|FishAttribute'!A137="","",'鱼属性|FishAttribute'!A137)</f>
        <v/>
      </c>
      <c r="B138" s="39" t="str">
        <f>IF('鱼属性|FishAttribute'!B137="","",'鱼属性|FishAttribute'!B137)</f>
        <v/>
      </c>
      <c r="C138" s="39"/>
      <c r="D138" s="39"/>
      <c r="E138" s="39"/>
      <c r="F138" s="39"/>
      <c r="G138" s="39"/>
      <c r="H138" s="39" t="str">
        <f t="shared" si="3"/>
        <v/>
      </c>
      <c r="I138" s="39"/>
    </row>
    <row r="139" spans="1:9">
      <c r="A139" s="39" t="str">
        <f>IF('鱼属性|FishAttribute'!A138="","",'鱼属性|FishAttribute'!A138)</f>
        <v/>
      </c>
      <c r="B139" s="39" t="str">
        <f>IF('鱼属性|FishAttribute'!B138="","",'鱼属性|FishAttribute'!B138)</f>
        <v/>
      </c>
      <c r="C139" s="39"/>
      <c r="D139" s="39"/>
      <c r="E139" s="39"/>
      <c r="F139" s="39"/>
      <c r="G139" s="39"/>
      <c r="H139" s="39" t="str">
        <f t="shared" si="3"/>
        <v/>
      </c>
      <c r="I139" s="39"/>
    </row>
    <row r="140" spans="1:9">
      <c r="A140" s="39" t="str">
        <f>IF('鱼属性|FishAttribute'!A139="","",'鱼属性|FishAttribute'!A139)</f>
        <v/>
      </c>
      <c r="B140" s="39" t="str">
        <f>IF('鱼属性|FishAttribute'!B139="","",'鱼属性|FishAttribute'!B139)</f>
        <v/>
      </c>
      <c r="C140" s="39"/>
      <c r="D140" s="39"/>
      <c r="E140" s="39"/>
      <c r="F140" s="39"/>
      <c r="G140" s="39"/>
      <c r="H140" s="39" t="str">
        <f t="shared" si="3"/>
        <v/>
      </c>
      <c r="I140" s="39"/>
    </row>
    <row r="141" spans="1:9">
      <c r="A141" s="39" t="str">
        <f>IF('鱼属性|FishAttribute'!A140="","",'鱼属性|FishAttribute'!A140)</f>
        <v/>
      </c>
      <c r="B141" s="39" t="str">
        <f>IF('鱼属性|FishAttribute'!B140="","",'鱼属性|FishAttribute'!B140)</f>
        <v/>
      </c>
      <c r="C141" s="39"/>
      <c r="D141" s="39"/>
      <c r="E141" s="39"/>
      <c r="F141" s="39"/>
      <c r="G141" s="39"/>
      <c r="H141" s="39" t="str">
        <f t="shared" si="3"/>
        <v/>
      </c>
      <c r="I141" s="39"/>
    </row>
    <row r="142" spans="1:9">
      <c r="A142" s="39" t="str">
        <f>IF('鱼属性|FishAttribute'!A141="","",'鱼属性|FishAttribute'!A141)</f>
        <v/>
      </c>
      <c r="B142" s="39" t="str">
        <f>IF('鱼属性|FishAttribute'!B141="","",'鱼属性|FishAttribute'!B141)</f>
        <v/>
      </c>
      <c r="C142" s="39"/>
      <c r="D142" s="39"/>
      <c r="E142" s="39"/>
      <c r="F142" s="39"/>
      <c r="G142" s="39"/>
      <c r="H142" s="39" t="str">
        <f t="shared" si="3"/>
        <v/>
      </c>
      <c r="I142" s="39"/>
    </row>
    <row r="143" spans="1:9">
      <c r="A143" s="39" t="str">
        <f>IF('鱼属性|FishAttribute'!A142="","",'鱼属性|FishAttribute'!A142)</f>
        <v/>
      </c>
      <c r="B143" s="39" t="str">
        <f>IF('鱼属性|FishAttribute'!B142="","",'鱼属性|FishAttribute'!B142)</f>
        <v/>
      </c>
      <c r="C143" s="39"/>
      <c r="D143" s="39"/>
      <c r="E143" s="39"/>
      <c r="F143" s="39"/>
      <c r="G143" s="39"/>
      <c r="H143" s="39" t="str">
        <f t="shared" si="3"/>
        <v/>
      </c>
      <c r="I143" s="39"/>
    </row>
    <row r="144" spans="1:9">
      <c r="A144" s="39" t="str">
        <f>IF('鱼属性|FishAttribute'!A143="","",'鱼属性|FishAttribute'!A143)</f>
        <v/>
      </c>
      <c r="B144" s="39" t="str">
        <f>IF('鱼属性|FishAttribute'!B143="","",'鱼属性|FishAttribute'!B143)</f>
        <v/>
      </c>
      <c r="C144" s="39"/>
      <c r="D144" s="39"/>
      <c r="E144" s="39"/>
      <c r="F144" s="39"/>
      <c r="G144" s="39"/>
      <c r="H144" s="39" t="str">
        <f t="shared" si="3"/>
        <v/>
      </c>
      <c r="I144" s="39"/>
    </row>
    <row r="145" spans="1:9">
      <c r="A145" s="39" t="str">
        <f>IF('鱼属性|FishAttribute'!A144="","",'鱼属性|FishAttribute'!A144)</f>
        <v/>
      </c>
      <c r="B145" s="39" t="str">
        <f>IF('鱼属性|FishAttribute'!B144="","",'鱼属性|FishAttribute'!B144)</f>
        <v/>
      </c>
      <c r="C145" s="39"/>
      <c r="D145" s="39"/>
      <c r="E145" s="39"/>
      <c r="F145" s="39"/>
      <c r="G145" s="39"/>
      <c r="H145" s="39" t="str">
        <f t="shared" si="3"/>
        <v/>
      </c>
      <c r="I145" s="39"/>
    </row>
    <row r="146" spans="1:9">
      <c r="A146" s="39" t="str">
        <f>IF('鱼属性|FishAttribute'!A145="","",'鱼属性|FishAttribute'!A145)</f>
        <v/>
      </c>
      <c r="B146" s="39" t="str">
        <f>IF('鱼属性|FishAttribute'!B145="","",'鱼属性|FishAttribute'!B145)</f>
        <v/>
      </c>
      <c r="C146" s="39"/>
      <c r="D146" s="39"/>
      <c r="E146" s="39"/>
      <c r="F146" s="39"/>
      <c r="G146" s="39"/>
      <c r="H146" s="39" t="str">
        <f t="shared" si="3"/>
        <v/>
      </c>
      <c r="I146" s="39"/>
    </row>
    <row r="147" spans="1:9">
      <c r="A147" s="39" t="str">
        <f>IF('鱼属性|FishAttribute'!A146="","",'鱼属性|FishAttribute'!A146)</f>
        <v/>
      </c>
      <c r="B147" s="39" t="str">
        <f>IF('鱼属性|FishAttribute'!B146="","",'鱼属性|FishAttribute'!B146)</f>
        <v/>
      </c>
      <c r="C147" s="39"/>
      <c r="D147" s="39"/>
      <c r="E147" s="39"/>
      <c r="F147" s="39"/>
      <c r="G147" s="39"/>
      <c r="H147" s="39" t="str">
        <f t="shared" si="3"/>
        <v/>
      </c>
      <c r="I147" s="39"/>
    </row>
    <row r="148" spans="1:9">
      <c r="A148" s="39" t="str">
        <f>IF('鱼属性|FishAttribute'!A147="","",'鱼属性|FishAttribute'!A147)</f>
        <v/>
      </c>
      <c r="B148" s="39" t="str">
        <f>IF('鱼属性|FishAttribute'!B147="","",'鱼属性|FishAttribute'!B147)</f>
        <v/>
      </c>
      <c r="C148" s="39"/>
      <c r="D148" s="39"/>
      <c r="E148" s="39"/>
      <c r="F148" s="39"/>
      <c r="G148" s="39"/>
      <c r="H148" s="39" t="str">
        <f t="shared" si="3"/>
        <v/>
      </c>
      <c r="I148" s="39"/>
    </row>
    <row r="149" spans="1:9">
      <c r="A149" s="39" t="str">
        <f>IF('鱼属性|FishAttribute'!A148="","",'鱼属性|FishAttribute'!A148)</f>
        <v/>
      </c>
      <c r="B149" s="39" t="str">
        <f>IF('鱼属性|FishAttribute'!B148="","",'鱼属性|FishAttribute'!B148)</f>
        <v/>
      </c>
      <c r="C149" s="39"/>
      <c r="D149" s="39"/>
      <c r="E149" s="39"/>
      <c r="F149" s="39"/>
      <c r="G149" s="39"/>
      <c r="H149" s="39" t="str">
        <f t="shared" si="3"/>
        <v/>
      </c>
      <c r="I149" s="39"/>
    </row>
    <row r="150" spans="1:9">
      <c r="A150" s="39" t="str">
        <f>IF('鱼属性|FishAttribute'!A149="","",'鱼属性|FishAttribute'!A149)</f>
        <v/>
      </c>
      <c r="B150" s="39" t="str">
        <f>IF('鱼属性|FishAttribute'!B149="","",'鱼属性|FishAttribute'!B149)</f>
        <v/>
      </c>
      <c r="C150" s="39"/>
      <c r="D150" s="39"/>
      <c r="E150" s="39"/>
      <c r="F150" s="39"/>
      <c r="G150" s="39"/>
      <c r="H150" s="39" t="str">
        <f t="shared" si="3"/>
        <v/>
      </c>
      <c r="I150" s="39"/>
    </row>
    <row r="151" spans="1:9">
      <c r="A151" s="39" t="str">
        <f>IF('鱼属性|FishAttribute'!A150="","",'鱼属性|FishAttribute'!A150)</f>
        <v/>
      </c>
      <c r="B151" s="39" t="str">
        <f>IF('鱼属性|FishAttribute'!B150="","",'鱼属性|FishAttribute'!B150)</f>
        <v/>
      </c>
      <c r="C151" s="39"/>
      <c r="D151" s="39"/>
      <c r="E151" s="39"/>
      <c r="F151" s="39"/>
      <c r="G151" s="39"/>
      <c r="H151" s="39" t="str">
        <f t="shared" si="3"/>
        <v/>
      </c>
      <c r="I151" s="39"/>
    </row>
    <row r="152" spans="1:9">
      <c r="A152" s="39" t="str">
        <f>IF('鱼属性|FishAttribute'!A151="","",'鱼属性|FishAttribute'!A151)</f>
        <v/>
      </c>
      <c r="B152" s="39" t="str">
        <f>IF('鱼属性|FishAttribute'!B151="","",'鱼属性|FishAttribute'!B151)</f>
        <v/>
      </c>
      <c r="C152" s="39"/>
      <c r="D152" s="39"/>
      <c r="E152" s="39"/>
      <c r="F152" s="39"/>
      <c r="G152" s="39"/>
      <c r="H152" s="39" t="str">
        <f t="shared" si="3"/>
        <v/>
      </c>
      <c r="I152" s="39"/>
    </row>
    <row r="153" spans="1:9">
      <c r="A153" s="39" t="str">
        <f>IF('鱼属性|FishAttribute'!A152="","",'鱼属性|FishAttribute'!A152)</f>
        <v/>
      </c>
      <c r="B153" s="39" t="str">
        <f>IF('鱼属性|FishAttribute'!B152="","",'鱼属性|FishAttribute'!B152)</f>
        <v/>
      </c>
      <c r="C153" s="39"/>
      <c r="D153" s="39"/>
      <c r="E153" s="39"/>
      <c r="F153" s="39"/>
      <c r="G153" s="39"/>
      <c r="H153" s="39" t="str">
        <f t="shared" si="3"/>
        <v/>
      </c>
      <c r="I153" s="39"/>
    </row>
    <row r="154" spans="1:9">
      <c r="A154" s="39" t="str">
        <f>IF('鱼属性|FishAttribute'!A153="","",'鱼属性|FishAttribute'!A153)</f>
        <v/>
      </c>
      <c r="B154" s="39" t="str">
        <f>IF('鱼属性|FishAttribute'!B153="","",'鱼属性|FishAttribute'!B153)</f>
        <v/>
      </c>
      <c r="C154" s="39"/>
      <c r="D154" s="39"/>
      <c r="E154" s="39"/>
      <c r="F154" s="39"/>
      <c r="G154" s="39"/>
      <c r="H154" s="39" t="str">
        <f t="shared" ref="H154:H185" si="4">IF(B154="","",B154&amp;"_come")</f>
        <v/>
      </c>
      <c r="I154" s="39"/>
    </row>
    <row r="155" spans="1:9">
      <c r="A155" s="39" t="str">
        <f>IF('鱼属性|FishAttribute'!A154="","",'鱼属性|FishAttribute'!A154)</f>
        <v/>
      </c>
      <c r="B155" s="39" t="str">
        <f>IF('鱼属性|FishAttribute'!B154="","",'鱼属性|FishAttribute'!B154)</f>
        <v/>
      </c>
      <c r="C155" s="39"/>
      <c r="D155" s="39"/>
      <c r="E155" s="39"/>
      <c r="F155" s="39"/>
      <c r="G155" s="39"/>
      <c r="H155" s="39" t="str">
        <f t="shared" si="4"/>
        <v/>
      </c>
      <c r="I155" s="39"/>
    </row>
    <row r="156" spans="1:9">
      <c r="A156" s="39" t="str">
        <f>IF('鱼属性|FishAttribute'!A155="","",'鱼属性|FishAttribute'!A155)</f>
        <v/>
      </c>
      <c r="B156" s="39" t="str">
        <f>IF('鱼属性|FishAttribute'!B155="","",'鱼属性|FishAttribute'!B155)</f>
        <v/>
      </c>
      <c r="C156" s="39"/>
      <c r="D156" s="39"/>
      <c r="E156" s="39"/>
      <c r="F156" s="39"/>
      <c r="G156" s="39"/>
      <c r="H156" s="39" t="str">
        <f t="shared" si="4"/>
        <v/>
      </c>
      <c r="I156" s="39"/>
    </row>
    <row r="157" spans="1:9">
      <c r="A157" s="39" t="str">
        <f>IF('鱼属性|FishAttribute'!A156="","",'鱼属性|FishAttribute'!A156)</f>
        <v/>
      </c>
      <c r="B157" s="39" t="str">
        <f>IF('鱼属性|FishAttribute'!B156="","",'鱼属性|FishAttribute'!B156)</f>
        <v/>
      </c>
      <c r="C157" s="39"/>
      <c r="D157" s="39"/>
      <c r="E157" s="39"/>
      <c r="F157" s="39"/>
      <c r="G157" s="39"/>
      <c r="H157" s="39" t="str">
        <f t="shared" si="4"/>
        <v/>
      </c>
      <c r="I157" s="39"/>
    </row>
    <row r="158" spans="1:9">
      <c r="A158" s="39" t="str">
        <f>IF('鱼属性|FishAttribute'!A157="","",'鱼属性|FishAttribute'!A157)</f>
        <v/>
      </c>
      <c r="B158" s="39" t="str">
        <f>IF('鱼属性|FishAttribute'!B157="","",'鱼属性|FishAttribute'!B157)</f>
        <v/>
      </c>
      <c r="C158" s="39"/>
      <c r="D158" s="39"/>
      <c r="E158" s="39"/>
      <c r="F158" s="39"/>
      <c r="G158" s="39"/>
      <c r="H158" s="39" t="str">
        <f t="shared" si="4"/>
        <v/>
      </c>
      <c r="I158" s="39"/>
    </row>
    <row r="159" spans="1:9">
      <c r="A159" s="39" t="str">
        <f>IF('鱼属性|FishAttribute'!A158="","",'鱼属性|FishAttribute'!A158)</f>
        <v/>
      </c>
      <c r="B159" s="39" t="str">
        <f>IF('鱼属性|FishAttribute'!B158="","",'鱼属性|FishAttribute'!B158)</f>
        <v/>
      </c>
      <c r="C159" s="39"/>
      <c r="D159" s="39"/>
      <c r="E159" s="39"/>
      <c r="F159" s="39"/>
      <c r="G159" s="39"/>
      <c r="H159" s="39" t="str">
        <f t="shared" si="4"/>
        <v/>
      </c>
      <c r="I159" s="39"/>
    </row>
    <row r="160" spans="1:9">
      <c r="A160" s="39" t="str">
        <f>IF('鱼属性|FishAttribute'!A159="","",'鱼属性|FishAttribute'!A159)</f>
        <v/>
      </c>
      <c r="B160" s="39" t="str">
        <f>IF('鱼属性|FishAttribute'!B159="","",'鱼属性|FishAttribute'!B159)</f>
        <v/>
      </c>
      <c r="C160" s="39"/>
      <c r="D160" s="39"/>
      <c r="E160" s="39"/>
      <c r="F160" s="39"/>
      <c r="G160" s="39"/>
      <c r="H160" s="39" t="str">
        <f t="shared" si="4"/>
        <v/>
      </c>
      <c r="I160" s="39"/>
    </row>
    <row r="161" spans="1:9">
      <c r="A161" s="39" t="str">
        <f>IF('鱼属性|FishAttribute'!A160="","",'鱼属性|FishAttribute'!A160)</f>
        <v/>
      </c>
      <c r="B161" s="39" t="str">
        <f>IF('鱼属性|FishAttribute'!B160="","",'鱼属性|FishAttribute'!B160)</f>
        <v/>
      </c>
      <c r="C161" s="39"/>
      <c r="D161" s="39"/>
      <c r="E161" s="39"/>
      <c r="F161" s="39"/>
      <c r="G161" s="39"/>
      <c r="H161" s="39" t="str">
        <f t="shared" si="4"/>
        <v/>
      </c>
      <c r="I161" s="39"/>
    </row>
    <row r="162" spans="1:9">
      <c r="A162" s="39" t="str">
        <f>IF('鱼属性|FishAttribute'!A161="","",'鱼属性|FishAttribute'!A161)</f>
        <v/>
      </c>
      <c r="B162" s="39" t="str">
        <f>IF('鱼属性|FishAttribute'!B161="","",'鱼属性|FishAttribute'!B161)</f>
        <v/>
      </c>
      <c r="C162" s="39"/>
      <c r="D162" s="39"/>
      <c r="E162" s="39"/>
      <c r="F162" s="39"/>
      <c r="G162" s="39"/>
      <c r="H162" s="39" t="str">
        <f t="shared" si="4"/>
        <v/>
      </c>
      <c r="I162" s="39"/>
    </row>
    <row r="163" spans="1:9">
      <c r="A163" s="39" t="str">
        <f>IF('鱼属性|FishAttribute'!A162="","",'鱼属性|FishAttribute'!A162)</f>
        <v/>
      </c>
      <c r="B163" s="39" t="str">
        <f>IF('鱼属性|FishAttribute'!B162="","",'鱼属性|FishAttribute'!B162)</f>
        <v/>
      </c>
      <c r="C163" s="39"/>
      <c r="D163" s="39"/>
      <c r="E163" s="39"/>
      <c r="F163" s="39"/>
      <c r="G163" s="39"/>
      <c r="H163" s="39" t="str">
        <f t="shared" si="4"/>
        <v/>
      </c>
      <c r="I163" s="39"/>
    </row>
    <row r="164" spans="1:9">
      <c r="A164" s="39" t="str">
        <f>IF('鱼属性|FishAttribute'!A163="","",'鱼属性|FishAttribute'!A163)</f>
        <v/>
      </c>
      <c r="B164" s="39" t="str">
        <f>IF('鱼属性|FishAttribute'!B163="","",'鱼属性|FishAttribute'!B163)</f>
        <v/>
      </c>
      <c r="C164" s="39"/>
      <c r="D164" s="39"/>
      <c r="E164" s="39"/>
      <c r="F164" s="39"/>
      <c r="G164" s="39"/>
      <c r="H164" s="39" t="str">
        <f t="shared" si="4"/>
        <v/>
      </c>
      <c r="I164" s="39"/>
    </row>
    <row r="165" spans="1:9">
      <c r="A165" s="39" t="str">
        <f>IF('鱼属性|FishAttribute'!A164="","",'鱼属性|FishAttribute'!A164)</f>
        <v/>
      </c>
      <c r="B165" s="39" t="str">
        <f>IF('鱼属性|FishAttribute'!B164="","",'鱼属性|FishAttribute'!B164)</f>
        <v/>
      </c>
      <c r="C165" s="39"/>
      <c r="D165" s="39"/>
      <c r="E165" s="39"/>
      <c r="F165" s="39"/>
      <c r="G165" s="39"/>
      <c r="H165" s="39" t="str">
        <f t="shared" si="4"/>
        <v/>
      </c>
      <c r="I165" s="39"/>
    </row>
    <row r="166" spans="1:9">
      <c r="A166" s="39" t="str">
        <f>IF('鱼属性|FishAttribute'!A165="","",'鱼属性|FishAttribute'!A165)</f>
        <v/>
      </c>
      <c r="B166" s="39" t="str">
        <f>IF('鱼属性|FishAttribute'!B165="","",'鱼属性|FishAttribute'!B165)</f>
        <v/>
      </c>
      <c r="C166" s="39"/>
      <c r="D166" s="39"/>
      <c r="E166" s="39"/>
      <c r="F166" s="39"/>
      <c r="G166" s="39"/>
      <c r="H166" s="39" t="str">
        <f t="shared" si="4"/>
        <v/>
      </c>
      <c r="I166" s="39"/>
    </row>
    <row r="167" spans="1:9">
      <c r="A167" s="39" t="str">
        <f>IF('鱼属性|FishAttribute'!A166="","",'鱼属性|FishAttribute'!A166)</f>
        <v/>
      </c>
      <c r="B167" s="39" t="str">
        <f>IF('鱼属性|FishAttribute'!B166="","",'鱼属性|FishAttribute'!B166)</f>
        <v/>
      </c>
      <c r="C167" s="39"/>
      <c r="D167" s="39"/>
      <c r="E167" s="39"/>
      <c r="F167" s="39"/>
      <c r="G167" s="39"/>
      <c r="H167" s="39" t="str">
        <f t="shared" si="4"/>
        <v/>
      </c>
      <c r="I167" s="39"/>
    </row>
    <row r="168" spans="1:9">
      <c r="A168" s="39" t="str">
        <f>IF('鱼属性|FishAttribute'!A167="","",'鱼属性|FishAttribute'!A167)</f>
        <v/>
      </c>
      <c r="B168" s="39" t="str">
        <f>IF('鱼属性|FishAttribute'!B167="","",'鱼属性|FishAttribute'!B167)</f>
        <v/>
      </c>
      <c r="C168" s="39"/>
      <c r="D168" s="39"/>
      <c r="E168" s="39"/>
      <c r="F168" s="39"/>
      <c r="G168" s="39"/>
      <c r="H168" s="39" t="str">
        <f t="shared" si="4"/>
        <v/>
      </c>
      <c r="I168" s="39"/>
    </row>
    <row r="169" spans="1:9">
      <c r="A169" s="39" t="str">
        <f>IF('鱼属性|FishAttribute'!A168="","",'鱼属性|FishAttribute'!A168)</f>
        <v/>
      </c>
      <c r="B169" s="39" t="str">
        <f>IF('鱼属性|FishAttribute'!B168="","",'鱼属性|FishAttribute'!B168)</f>
        <v/>
      </c>
      <c r="C169" s="39"/>
      <c r="D169" s="39"/>
      <c r="E169" s="39"/>
      <c r="F169" s="39"/>
      <c r="G169" s="39"/>
      <c r="H169" s="39" t="str">
        <f t="shared" si="4"/>
        <v/>
      </c>
      <c r="I169" s="39"/>
    </row>
    <row r="170" spans="1:9">
      <c r="A170" s="39" t="str">
        <f>IF('鱼属性|FishAttribute'!A169="","",'鱼属性|FishAttribute'!A169)</f>
        <v/>
      </c>
      <c r="B170" s="39" t="str">
        <f>IF('鱼属性|FishAttribute'!B169="","",'鱼属性|FishAttribute'!B169)</f>
        <v/>
      </c>
      <c r="C170" s="39"/>
      <c r="D170" s="39"/>
      <c r="E170" s="39"/>
      <c r="F170" s="39"/>
      <c r="G170" s="39"/>
      <c r="H170" s="39" t="str">
        <f t="shared" si="4"/>
        <v/>
      </c>
      <c r="I170" s="39"/>
    </row>
    <row r="171" spans="1:9">
      <c r="A171" s="39" t="str">
        <f>IF('鱼属性|FishAttribute'!A170="","",'鱼属性|FishAttribute'!A170)</f>
        <v/>
      </c>
      <c r="B171" s="39" t="str">
        <f>IF('鱼属性|FishAttribute'!B170="","",'鱼属性|FishAttribute'!B170)</f>
        <v/>
      </c>
      <c r="C171" s="39"/>
      <c r="D171" s="39"/>
      <c r="E171" s="39"/>
      <c r="F171" s="39"/>
      <c r="G171" s="39"/>
      <c r="H171" s="39" t="str">
        <f t="shared" si="4"/>
        <v/>
      </c>
      <c r="I171" s="39"/>
    </row>
    <row r="172" spans="1:9">
      <c r="A172" s="39" t="str">
        <f>IF('鱼属性|FishAttribute'!A171="","",'鱼属性|FishAttribute'!A171)</f>
        <v/>
      </c>
      <c r="B172" s="39" t="str">
        <f>IF('鱼属性|FishAttribute'!B171="","",'鱼属性|FishAttribute'!B171)</f>
        <v/>
      </c>
      <c r="C172" s="39"/>
      <c r="D172" s="39"/>
      <c r="E172" s="39"/>
      <c r="F172" s="39"/>
      <c r="G172" s="39"/>
      <c r="H172" s="39" t="str">
        <f t="shared" si="4"/>
        <v/>
      </c>
      <c r="I172" s="39"/>
    </row>
    <row r="173" spans="1:9">
      <c r="A173" s="39" t="str">
        <f>IF('鱼属性|FishAttribute'!A172="","",'鱼属性|FishAttribute'!A172)</f>
        <v/>
      </c>
      <c r="B173" s="39" t="str">
        <f>IF('鱼属性|FishAttribute'!B172="","",'鱼属性|FishAttribute'!B172)</f>
        <v/>
      </c>
      <c r="C173" s="39"/>
      <c r="D173" s="39"/>
      <c r="E173" s="39"/>
      <c r="F173" s="39"/>
      <c r="G173" s="39"/>
      <c r="H173" s="39" t="str">
        <f t="shared" si="4"/>
        <v/>
      </c>
      <c r="I173" s="39"/>
    </row>
    <row r="174" spans="1:9">
      <c r="A174" s="39" t="str">
        <f>IF('鱼属性|FishAttribute'!A173="","",'鱼属性|FishAttribute'!A173)</f>
        <v/>
      </c>
      <c r="B174" s="39" t="str">
        <f>IF('鱼属性|FishAttribute'!B173="","",'鱼属性|FishAttribute'!B173)</f>
        <v/>
      </c>
      <c r="C174" s="39"/>
      <c r="D174" s="39"/>
      <c r="E174" s="39"/>
      <c r="F174" s="39"/>
      <c r="G174" s="39"/>
      <c r="H174" s="39" t="str">
        <f t="shared" si="4"/>
        <v/>
      </c>
      <c r="I174" s="39"/>
    </row>
    <row r="175" spans="1:9">
      <c r="A175" s="39" t="str">
        <f>IF('鱼属性|FishAttribute'!A174="","",'鱼属性|FishAttribute'!A174)</f>
        <v/>
      </c>
      <c r="B175" s="39" t="str">
        <f>IF('鱼属性|FishAttribute'!B174="","",'鱼属性|FishAttribute'!B174)</f>
        <v/>
      </c>
      <c r="C175" s="39"/>
      <c r="D175" s="39"/>
      <c r="E175" s="39"/>
      <c r="F175" s="39"/>
      <c r="G175" s="39"/>
      <c r="H175" s="39" t="str">
        <f t="shared" si="4"/>
        <v/>
      </c>
      <c r="I175" s="39"/>
    </row>
    <row r="176" spans="1:9">
      <c r="A176" s="39" t="str">
        <f>IF('鱼属性|FishAttribute'!A175="","",'鱼属性|FishAttribute'!A175)</f>
        <v/>
      </c>
      <c r="B176" s="39" t="str">
        <f>IF('鱼属性|FishAttribute'!B175="","",'鱼属性|FishAttribute'!B175)</f>
        <v/>
      </c>
      <c r="C176" s="39"/>
      <c r="D176" s="39"/>
      <c r="E176" s="39"/>
      <c r="F176" s="39"/>
      <c r="G176" s="39"/>
      <c r="H176" s="39" t="str">
        <f t="shared" si="4"/>
        <v/>
      </c>
      <c r="I176" s="39"/>
    </row>
    <row r="177" spans="1:9">
      <c r="A177" s="39" t="str">
        <f>IF('鱼属性|FishAttribute'!A176="","",'鱼属性|FishAttribute'!A176)</f>
        <v/>
      </c>
      <c r="B177" s="39" t="str">
        <f>IF('鱼属性|FishAttribute'!B176="","",'鱼属性|FishAttribute'!B176)</f>
        <v/>
      </c>
      <c r="C177" s="39"/>
      <c r="D177" s="39"/>
      <c r="E177" s="39"/>
      <c r="F177" s="39"/>
      <c r="G177" s="39"/>
      <c r="H177" s="39" t="str">
        <f t="shared" si="4"/>
        <v/>
      </c>
      <c r="I177" s="39"/>
    </row>
    <row r="178" spans="1:9">
      <c r="A178" s="39" t="str">
        <f>IF('鱼属性|FishAttribute'!A177="","",'鱼属性|FishAttribute'!A177)</f>
        <v/>
      </c>
      <c r="B178" s="39" t="str">
        <f>IF('鱼属性|FishAttribute'!B177="","",'鱼属性|FishAttribute'!B177)</f>
        <v/>
      </c>
      <c r="C178" s="39"/>
      <c r="D178" s="39"/>
      <c r="E178" s="39"/>
      <c r="F178" s="39"/>
      <c r="G178" s="39"/>
      <c r="H178" s="39" t="str">
        <f t="shared" si="4"/>
        <v/>
      </c>
      <c r="I178" s="39"/>
    </row>
    <row r="179" spans="1:9">
      <c r="A179" s="39" t="str">
        <f>IF('鱼属性|FishAttribute'!A178="","",'鱼属性|FishAttribute'!A178)</f>
        <v/>
      </c>
      <c r="B179" s="39" t="str">
        <f>IF('鱼属性|FishAttribute'!B178="","",'鱼属性|FishAttribute'!B178)</f>
        <v/>
      </c>
      <c r="C179" s="39"/>
      <c r="D179" s="39"/>
      <c r="E179" s="39"/>
      <c r="F179" s="39"/>
      <c r="G179" s="39"/>
      <c r="H179" s="39" t="str">
        <f t="shared" si="4"/>
        <v/>
      </c>
      <c r="I179" s="39"/>
    </row>
    <row r="180" spans="1:9">
      <c r="A180" s="39" t="str">
        <f>IF('鱼属性|FishAttribute'!A179="","",'鱼属性|FishAttribute'!A179)</f>
        <v/>
      </c>
      <c r="B180" s="39" t="str">
        <f>IF('鱼属性|FishAttribute'!B179="","",'鱼属性|FishAttribute'!B179)</f>
        <v/>
      </c>
      <c r="C180" s="39"/>
      <c r="D180" s="39"/>
      <c r="E180" s="39"/>
      <c r="F180" s="39"/>
      <c r="G180" s="39"/>
      <c r="H180" s="39" t="str">
        <f t="shared" si="4"/>
        <v/>
      </c>
      <c r="I180" s="39"/>
    </row>
    <row r="181" spans="1:9">
      <c r="A181" s="39" t="str">
        <f>IF('鱼属性|FishAttribute'!A180="","",'鱼属性|FishAttribute'!A180)</f>
        <v/>
      </c>
      <c r="B181" s="39" t="str">
        <f>IF('鱼属性|FishAttribute'!B180="","",'鱼属性|FishAttribute'!B180)</f>
        <v/>
      </c>
      <c r="C181" s="39"/>
      <c r="D181" s="39"/>
      <c r="E181" s="39"/>
      <c r="F181" s="39"/>
      <c r="G181" s="39"/>
      <c r="H181" s="39" t="str">
        <f t="shared" si="4"/>
        <v/>
      </c>
      <c r="I181" s="39"/>
    </row>
    <row r="182" spans="1:9">
      <c r="A182" s="39" t="str">
        <f>IF('鱼属性|FishAttribute'!A181="","",'鱼属性|FishAttribute'!A181)</f>
        <v/>
      </c>
      <c r="B182" s="39" t="str">
        <f>IF('鱼属性|FishAttribute'!B181="","",'鱼属性|FishAttribute'!B181)</f>
        <v/>
      </c>
      <c r="C182" s="39"/>
      <c r="D182" s="39"/>
      <c r="E182" s="39"/>
      <c r="F182" s="39"/>
      <c r="G182" s="39"/>
      <c r="H182" s="39" t="str">
        <f t="shared" si="4"/>
        <v/>
      </c>
      <c r="I182" s="39"/>
    </row>
    <row r="183" spans="1:9">
      <c r="A183" s="39" t="str">
        <f>IF('鱼属性|FishAttribute'!A182="","",'鱼属性|FishAttribute'!A182)</f>
        <v/>
      </c>
      <c r="B183" s="39" t="str">
        <f>IF('鱼属性|FishAttribute'!B182="","",'鱼属性|FishAttribute'!B182)</f>
        <v/>
      </c>
      <c r="C183" s="39"/>
      <c r="D183" s="39"/>
      <c r="E183" s="39"/>
      <c r="F183" s="39"/>
      <c r="G183" s="39"/>
      <c r="H183" s="39" t="str">
        <f t="shared" si="4"/>
        <v/>
      </c>
      <c r="I183" s="39"/>
    </row>
    <row r="184" spans="1:9">
      <c r="A184" s="39" t="str">
        <f>IF('鱼属性|FishAttribute'!A183="","",'鱼属性|FishAttribute'!A183)</f>
        <v/>
      </c>
      <c r="B184" s="39" t="str">
        <f>IF('鱼属性|FishAttribute'!B183="","",'鱼属性|FishAttribute'!B183)</f>
        <v/>
      </c>
      <c r="C184" s="39"/>
      <c r="D184" s="39"/>
      <c r="E184" s="39"/>
      <c r="F184" s="39"/>
      <c r="G184" s="39"/>
      <c r="H184" s="39" t="str">
        <f t="shared" si="4"/>
        <v/>
      </c>
      <c r="I184" s="39"/>
    </row>
    <row r="185" spans="1:9">
      <c r="A185" s="39" t="str">
        <f>IF('鱼属性|FishAttribute'!A184="","",'鱼属性|FishAttribute'!A184)</f>
        <v/>
      </c>
      <c r="B185" s="39" t="str">
        <f>IF('鱼属性|FishAttribute'!B184="","",'鱼属性|FishAttribute'!B184)</f>
        <v/>
      </c>
      <c r="C185" s="39"/>
      <c r="D185" s="39"/>
      <c r="E185" s="39"/>
      <c r="F185" s="39"/>
      <c r="G185" s="39"/>
      <c r="H185" s="39" t="str">
        <f t="shared" si="4"/>
        <v/>
      </c>
      <c r="I185" s="39"/>
    </row>
    <row r="186" spans="1:9">
      <c r="A186" s="39" t="str">
        <f>IF('鱼属性|FishAttribute'!A185="","",'鱼属性|FishAttribute'!A185)</f>
        <v/>
      </c>
      <c r="B186" s="39" t="str">
        <f>IF('鱼属性|FishAttribute'!B185="","",'鱼属性|FishAttribute'!B185)</f>
        <v/>
      </c>
      <c r="C186" s="39"/>
      <c r="D186" s="39"/>
      <c r="E186" s="39"/>
      <c r="F186" s="39"/>
      <c r="G186" s="39"/>
      <c r="H186" s="39" t="str">
        <f t="shared" ref="H186:H201" si="5">IF(B186="","",B186&amp;"_come")</f>
        <v/>
      </c>
      <c r="I186" s="39"/>
    </row>
    <row r="187" spans="1:9">
      <c r="A187" s="39" t="str">
        <f>IF('鱼属性|FishAttribute'!A186="","",'鱼属性|FishAttribute'!A186)</f>
        <v/>
      </c>
      <c r="B187" s="39" t="str">
        <f>IF('鱼属性|FishAttribute'!B186="","",'鱼属性|FishAttribute'!B186)</f>
        <v/>
      </c>
      <c r="C187" s="39"/>
      <c r="D187" s="39"/>
      <c r="E187" s="39"/>
      <c r="F187" s="39"/>
      <c r="G187" s="39"/>
      <c r="H187" s="39" t="str">
        <f t="shared" si="5"/>
        <v/>
      </c>
      <c r="I187" s="39"/>
    </row>
    <row r="188" spans="1:9">
      <c r="A188" s="39" t="str">
        <f>IF('鱼属性|FishAttribute'!A187="","",'鱼属性|FishAttribute'!A187)</f>
        <v/>
      </c>
      <c r="B188" s="39" t="str">
        <f>IF('鱼属性|FishAttribute'!B187="","",'鱼属性|FishAttribute'!B187)</f>
        <v/>
      </c>
      <c r="C188" s="39"/>
      <c r="D188" s="39"/>
      <c r="E188" s="39"/>
      <c r="F188" s="39"/>
      <c r="G188" s="39"/>
      <c r="H188" s="39" t="str">
        <f t="shared" si="5"/>
        <v/>
      </c>
      <c r="I188" s="39"/>
    </row>
    <row r="189" spans="1:9">
      <c r="A189" s="39" t="str">
        <f>IF('鱼属性|FishAttribute'!A188="","",'鱼属性|FishAttribute'!A188)</f>
        <v/>
      </c>
      <c r="B189" s="39" t="str">
        <f>IF('鱼属性|FishAttribute'!B188="","",'鱼属性|FishAttribute'!B188)</f>
        <v/>
      </c>
      <c r="C189" s="39"/>
      <c r="D189" s="39"/>
      <c r="E189" s="39"/>
      <c r="F189" s="39"/>
      <c r="G189" s="39"/>
      <c r="H189" s="39" t="str">
        <f t="shared" si="5"/>
        <v/>
      </c>
      <c r="I189" s="39"/>
    </row>
    <row r="190" spans="1:9">
      <c r="A190" s="39" t="str">
        <f>IF('鱼属性|FishAttribute'!A189="","",'鱼属性|FishAttribute'!A189)</f>
        <v/>
      </c>
      <c r="B190" s="39" t="str">
        <f>IF('鱼属性|FishAttribute'!B189="","",'鱼属性|FishAttribute'!B189)</f>
        <v/>
      </c>
      <c r="C190" s="39"/>
      <c r="D190" s="39"/>
      <c r="E190" s="39"/>
      <c r="F190" s="39"/>
      <c r="G190" s="39"/>
      <c r="H190" s="39" t="str">
        <f t="shared" si="5"/>
        <v/>
      </c>
      <c r="I190" s="39"/>
    </row>
    <row r="191" spans="1:9">
      <c r="A191" s="39" t="str">
        <f>IF('鱼属性|FishAttribute'!A190="","",'鱼属性|FishAttribute'!A190)</f>
        <v/>
      </c>
      <c r="B191" s="39" t="str">
        <f>IF('鱼属性|FishAttribute'!B190="","",'鱼属性|FishAttribute'!B190)</f>
        <v/>
      </c>
      <c r="C191" s="39"/>
      <c r="D191" s="39"/>
      <c r="E191" s="39"/>
      <c r="F191" s="39"/>
      <c r="G191" s="39"/>
      <c r="H191" s="39" t="str">
        <f t="shared" si="5"/>
        <v/>
      </c>
      <c r="I191" s="39"/>
    </row>
    <row r="192" spans="1:9">
      <c r="A192" s="39" t="str">
        <f>IF('鱼属性|FishAttribute'!A191="","",'鱼属性|FishAttribute'!A191)</f>
        <v/>
      </c>
      <c r="B192" s="39" t="str">
        <f>IF('鱼属性|FishAttribute'!B191="","",'鱼属性|FishAttribute'!B191)</f>
        <v/>
      </c>
      <c r="C192" s="39"/>
      <c r="D192" s="39"/>
      <c r="E192" s="39"/>
      <c r="F192" s="39"/>
      <c r="G192" s="39"/>
      <c r="H192" s="39" t="str">
        <f t="shared" si="5"/>
        <v/>
      </c>
      <c r="I192" s="39"/>
    </row>
    <row r="193" spans="1:9">
      <c r="A193" s="39" t="str">
        <f>IF('鱼属性|FishAttribute'!A192="","",'鱼属性|FishAttribute'!A192)</f>
        <v/>
      </c>
      <c r="B193" s="39" t="str">
        <f>IF('鱼属性|FishAttribute'!B192="","",'鱼属性|FishAttribute'!B192)</f>
        <v/>
      </c>
      <c r="C193" s="39"/>
      <c r="D193" s="39"/>
      <c r="E193" s="39"/>
      <c r="F193" s="39"/>
      <c r="G193" s="39"/>
      <c r="H193" s="39" t="str">
        <f t="shared" si="5"/>
        <v/>
      </c>
      <c r="I193" s="39"/>
    </row>
    <row r="194" spans="1:9">
      <c r="A194" s="39" t="str">
        <f>IF('鱼属性|FishAttribute'!A193="","",'鱼属性|FishAttribute'!A193)</f>
        <v/>
      </c>
      <c r="B194" s="39" t="str">
        <f>IF('鱼属性|FishAttribute'!B193="","",'鱼属性|FishAttribute'!B193)</f>
        <v/>
      </c>
      <c r="C194" s="39"/>
      <c r="D194" s="39"/>
      <c r="E194" s="39"/>
      <c r="F194" s="39"/>
      <c r="G194" s="39"/>
      <c r="H194" s="39" t="str">
        <f t="shared" si="5"/>
        <v/>
      </c>
      <c r="I194" s="39"/>
    </row>
    <row r="195" spans="1:9">
      <c r="A195" s="39" t="str">
        <f>IF('鱼属性|FishAttribute'!A194="","",'鱼属性|FishAttribute'!A194)</f>
        <v/>
      </c>
      <c r="B195" s="39" t="str">
        <f>IF('鱼属性|FishAttribute'!B194="","",'鱼属性|FishAttribute'!B194)</f>
        <v/>
      </c>
      <c r="C195" s="39"/>
      <c r="D195" s="39"/>
      <c r="E195" s="39"/>
      <c r="F195" s="39"/>
      <c r="G195" s="39"/>
      <c r="H195" s="39" t="str">
        <f t="shared" si="5"/>
        <v/>
      </c>
      <c r="I195" s="39"/>
    </row>
    <row r="196" spans="1:9">
      <c r="A196" s="39" t="str">
        <f>IF('鱼属性|FishAttribute'!A195="","",'鱼属性|FishAttribute'!A195)</f>
        <v/>
      </c>
      <c r="B196" s="39" t="str">
        <f>IF('鱼属性|FishAttribute'!B195="","",'鱼属性|FishAttribute'!B195)</f>
        <v/>
      </c>
      <c r="C196" s="39"/>
      <c r="D196" s="39"/>
      <c r="E196" s="39"/>
      <c r="F196" s="39"/>
      <c r="G196" s="39"/>
      <c r="H196" s="39" t="str">
        <f t="shared" si="5"/>
        <v/>
      </c>
      <c r="I196" s="39"/>
    </row>
    <row r="197" spans="1:9">
      <c r="A197" s="39" t="str">
        <f>IF('鱼属性|FishAttribute'!A196="","",'鱼属性|FishAttribute'!A196)</f>
        <v/>
      </c>
      <c r="B197" s="39" t="str">
        <f>IF('鱼属性|FishAttribute'!B196="","",'鱼属性|FishAttribute'!B196)</f>
        <v/>
      </c>
      <c r="C197" s="39"/>
      <c r="D197" s="39"/>
      <c r="E197" s="39"/>
      <c r="F197" s="39"/>
      <c r="G197" s="39"/>
      <c r="H197" s="39" t="str">
        <f t="shared" si="5"/>
        <v/>
      </c>
      <c r="I197" s="39"/>
    </row>
    <row r="198" spans="1:9">
      <c r="A198" s="39" t="str">
        <f>IF('鱼属性|FishAttribute'!A197="","",'鱼属性|FishAttribute'!A197)</f>
        <v/>
      </c>
      <c r="B198" s="39" t="str">
        <f>IF('鱼属性|FishAttribute'!B197="","",'鱼属性|FishAttribute'!B197)</f>
        <v/>
      </c>
      <c r="C198" s="39"/>
      <c r="D198" s="39"/>
      <c r="E198" s="39"/>
      <c r="F198" s="39"/>
      <c r="G198" s="39"/>
      <c r="H198" s="39" t="str">
        <f t="shared" si="5"/>
        <v/>
      </c>
      <c r="I198" s="39"/>
    </row>
    <row r="199" spans="1:9">
      <c r="A199" s="39" t="str">
        <f>IF('鱼属性|FishAttribute'!A198="","",'鱼属性|FishAttribute'!A198)</f>
        <v/>
      </c>
      <c r="B199" s="39" t="str">
        <f>IF('鱼属性|FishAttribute'!B198="","",'鱼属性|FishAttribute'!B198)</f>
        <v/>
      </c>
      <c r="C199" s="39"/>
      <c r="D199" s="39"/>
      <c r="E199" s="39"/>
      <c r="F199" s="39"/>
      <c r="G199" s="39"/>
      <c r="H199" s="39" t="str">
        <f t="shared" si="5"/>
        <v/>
      </c>
      <c r="I199" s="39"/>
    </row>
    <row r="200" spans="1:9">
      <c r="A200" s="39" t="str">
        <f>IF('鱼属性|FishAttribute'!A199="","",'鱼属性|FishAttribute'!A199)</f>
        <v/>
      </c>
      <c r="B200" s="39" t="str">
        <f>IF('鱼属性|FishAttribute'!B199="","",'鱼属性|FishAttribute'!B199)</f>
        <v/>
      </c>
      <c r="C200" s="39"/>
      <c r="D200" s="39"/>
      <c r="E200" s="39"/>
      <c r="F200" s="39"/>
      <c r="G200" s="39"/>
      <c r="H200" s="39" t="str">
        <f t="shared" si="5"/>
        <v/>
      </c>
      <c r="I200" s="39"/>
    </row>
    <row r="201" spans="1:9">
      <c r="A201" s="39" t="str">
        <f>IF('鱼属性|FishAttribute'!A200="","",'鱼属性|FishAttribute'!A200)</f>
        <v/>
      </c>
      <c r="B201" s="39" t="str">
        <f>IF('鱼属性|FishAttribute'!B200="","",'鱼属性|FishAttribute'!B200)</f>
        <v/>
      </c>
      <c r="C201" s="39"/>
      <c r="D201" s="39"/>
      <c r="E201" s="39"/>
      <c r="F201" s="39"/>
      <c r="G201" s="39"/>
      <c r="H201" s="39" t="str">
        <f t="shared" si="5"/>
        <v/>
      </c>
      <c r="I201" s="39"/>
    </row>
  </sheetData>
  <autoFilter ref="A3:H88">
    <extLst/>
  </autoFilter>
  <conditionalFormatting sqref="A4:B4">
    <cfRule type="containsText" dxfId="0" priority="15" operator="between" text=" ">
      <formula>NOT(ISERROR(SEARCH(" ",A4)))</formula>
    </cfRule>
    <cfRule type="containsText" dxfId="1" priority="16" operator="between" text=" ">
      <formula>NOT(ISERROR(SEARCH(" ",A4)))</formula>
    </cfRule>
  </conditionalFormatting>
  <conditionalFormatting sqref="C4:H4">
    <cfRule type="containsText" dxfId="0" priority="11" operator="between" text=" ">
      <formula>NOT(ISERROR(SEARCH(" ",C4)))</formula>
    </cfRule>
    <cfRule type="containsText" dxfId="1" priority="12" operator="between" text=" ">
      <formula>NOT(ISERROR(SEARCH(" ",C4)))</formula>
    </cfRule>
  </conditionalFormatting>
  <conditionalFormatting sqref="I4">
    <cfRule type="containsText" dxfId="0" priority="4" operator="between" text=" ">
      <formula>NOT(ISERROR(SEARCH(" ",I4)))</formula>
    </cfRule>
    <cfRule type="containsText" dxfId="1" priority="5" operator="between" text=" ">
      <formula>NOT(ISERROR(SEARCH(" ",I4)))</formula>
    </cfRule>
  </conditionalFormatting>
  <conditionalFormatting sqref="C46">
    <cfRule type="cellIs" dxfId="2" priority="1" operator="equal">
      <formula>" "</formula>
    </cfRule>
    <cfRule type="containsText" dxfId="0" priority="2" operator="between" text=" ">
      <formula>NOT(ISERROR(SEARCH(" ",C46)))</formula>
    </cfRule>
    <cfRule type="containsText" dxfId="1" priority="3" operator="between" text=" ">
      <formula>NOT(ISERROR(SEARCH(" ",C46)))</formula>
    </cfRule>
  </conditionalFormatting>
  <conditionalFormatting sqref="B202:B1048576">
    <cfRule type="containsText" dxfId="0" priority="20" operator="between" text=" ">
      <formula>NOT(ISERROR(SEARCH(" ",B202)))</formula>
    </cfRule>
    <cfRule type="containsText" dxfId="1" priority="21" operator="between" text=" ">
      <formula>NOT(ISERROR(SEARCH(" ",B202)))</formula>
    </cfRule>
  </conditionalFormatting>
  <conditionalFormatting sqref="I1:I3">
    <cfRule type="containsText" dxfId="0" priority="6" operator="between" text=" ">
      <formula>NOT(ISERROR(SEARCH(" ",I1)))</formula>
    </cfRule>
    <cfRule type="containsText" dxfId="1" priority="7" operator="between" text=" ">
      <formula>NOT(ISERROR(SEARCH(" ",I1)))</formula>
    </cfRule>
  </conditionalFormatting>
  <conditionalFormatting sqref="I5:I201">
    <cfRule type="cellIs" dxfId="2" priority="8" operator="equal">
      <formula>" "</formula>
    </cfRule>
    <cfRule type="containsText" dxfId="0" priority="9" operator="between" text=" ">
      <formula>NOT(ISERROR(SEARCH(" ",I5)))</formula>
    </cfRule>
    <cfRule type="containsText" dxfId="1" priority="10" operator="between" text=" ">
      <formula>NOT(ISERROR(SEARCH(" ",I5)))</formula>
    </cfRule>
  </conditionalFormatting>
  <conditionalFormatting sqref="A1:B3 A202:A1048576">
    <cfRule type="containsText" dxfId="0" priority="22" operator="between" text=" ">
      <formula>NOT(ISERROR(SEARCH(" ",A1)))</formula>
    </cfRule>
    <cfRule type="containsText" dxfId="1" priority="23" operator="between" text=" ">
      <formula>NOT(ISERROR(SEARCH(" ",A1)))</formula>
    </cfRule>
  </conditionalFormatting>
  <conditionalFormatting sqref="C1:H3">
    <cfRule type="containsText" dxfId="0" priority="13" operator="between" text=" ">
      <formula>NOT(ISERROR(SEARCH(" ",C1)))</formula>
    </cfRule>
    <cfRule type="containsText" dxfId="1" priority="14" operator="between" text=" ">
      <formula>NOT(ISERROR(SEARCH(" ",C1)))</formula>
    </cfRule>
  </conditionalFormatting>
  <conditionalFormatting sqref="A5:H45 A47:H201 A46:B46 D46:H46">
    <cfRule type="containsText" dxfId="0" priority="18" operator="between" text=" ">
      <formula>NOT(ISERROR(SEARCH(" ",A5)))</formula>
    </cfRule>
    <cfRule type="containsText" dxfId="1" priority="19" operator="between" text=" ">
      <formula>NOT(ISERROR(SEARCH(" ",A5)))</formula>
    </cfRule>
  </conditionalFormatting>
  <conditionalFormatting sqref="B5:H45 B47:H201 B46 D46:H46">
    <cfRule type="cellIs" dxfId="2" priority="17" operator="equal">
      <formula>" "</formula>
    </cfRule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Y270"/>
  <sheetViews>
    <sheetView zoomScale="115" zoomScaleNormal="115" topLeftCell="G7" workbookViewId="0">
      <selection activeCell="N40" sqref="N40"/>
    </sheetView>
  </sheetViews>
  <sheetFormatPr defaultColWidth="8.88888888888889" defaultRowHeight="13.8"/>
  <cols>
    <col min="1" max="2" width="8.88888888888889" style="2"/>
    <col min="3" max="3" width="31.8888888888889" style="2" customWidth="1"/>
    <col min="4" max="4" width="12.4444444444444" style="2" customWidth="1"/>
    <col min="5" max="5" width="19.4444444444444" style="2" customWidth="1"/>
    <col min="6" max="6" width="12.4444444444444" style="2" customWidth="1"/>
    <col min="7" max="7" width="8.88888888888889" style="2" customWidth="1"/>
    <col min="8" max="8" width="16.8888888888889" style="2" customWidth="1"/>
    <col min="9" max="9" width="12.8888888888889" style="2" customWidth="1"/>
    <col min="10" max="10" width="13.7777777777778" style="2" customWidth="1"/>
    <col min="11" max="14" width="14.7777777777778" style="2" customWidth="1"/>
    <col min="15" max="15" width="8.88888888888889" style="2" customWidth="1"/>
    <col min="16" max="16" width="13.7777777777778" style="2" customWidth="1"/>
    <col min="17" max="17" width="89.4444444444444" style="3" customWidth="1"/>
    <col min="18" max="18" width="14.7777777777778" style="3" customWidth="1"/>
    <col min="19" max="35" width="6.88888888888889" style="2" customWidth="1"/>
    <col min="36" max="36" width="16.7777777777778" style="2" customWidth="1"/>
    <col min="37" max="37" width="16.3333333333333" style="2" customWidth="1"/>
    <col min="38" max="38" width="19.8888888888889" style="2" customWidth="1"/>
    <col min="39" max="39" width="14.2222222222222" style="2" customWidth="1"/>
    <col min="40" max="40" width="15.2222222222222" style="2" customWidth="1"/>
    <col min="41" max="41" width="12.4444444444444" style="2" customWidth="1"/>
    <col min="42" max="42" width="10" style="2" customWidth="1"/>
    <col min="43" max="43" width="8.88888888888889" style="2" customWidth="1"/>
    <col min="44" max="44" width="14.7777777777778" style="2" customWidth="1"/>
    <col min="45" max="45" width="14.3333333333333" style="2" customWidth="1"/>
    <col min="46" max="46" width="17.4444444444444" style="2" customWidth="1"/>
    <col min="47" max="48" width="8.88888888888889" style="2" customWidth="1"/>
    <col min="49" max="49" width="14.7777777777778" style="2" customWidth="1"/>
    <col min="50" max="50" width="14.3333333333333" style="2" customWidth="1"/>
    <col min="51" max="51" width="17.4444444444444" style="2" customWidth="1"/>
    <col min="52" max="64" width="8.88888888888889" style="2" customWidth="1"/>
    <col min="65" max="69" width="8.88888888888889" style="2"/>
    <col min="70" max="70" width="45.3333333333333" style="2" customWidth="1"/>
    <col min="71" max="75" width="16.6666666666667" style="2" customWidth="1"/>
    <col min="76" max="77" width="18.6666666666667" style="2" customWidth="1"/>
    <col min="78" max="16384" width="8.88888888888889" style="2"/>
  </cols>
  <sheetData>
    <row r="1" ht="15" spans="1:10">
      <c r="A1" s="4" t="s">
        <v>2</v>
      </c>
      <c r="B1" s="4" t="s">
        <v>2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2</v>
      </c>
      <c r="H1" s="4" t="s">
        <v>2</v>
      </c>
      <c r="I1" s="4" t="s">
        <v>2</v>
      </c>
      <c r="J1" s="4" t="s">
        <v>2</v>
      </c>
    </row>
    <row r="2" ht="15" spans="1:10">
      <c r="A2" s="4" t="s">
        <v>20</v>
      </c>
      <c r="B2" s="4" t="s">
        <v>20</v>
      </c>
      <c r="C2" s="4" t="s">
        <v>21</v>
      </c>
      <c r="D2" s="4" t="s">
        <v>20</v>
      </c>
      <c r="E2" s="4" t="s">
        <v>21</v>
      </c>
      <c r="F2" s="4" t="s">
        <v>21</v>
      </c>
      <c r="G2" s="4" t="s">
        <v>20</v>
      </c>
      <c r="H2" s="4" t="s">
        <v>21</v>
      </c>
      <c r="I2" s="4" t="s">
        <v>21</v>
      </c>
      <c r="J2" s="4" t="s">
        <v>21</v>
      </c>
    </row>
    <row r="3" spans="1:10">
      <c r="A3" s="5" t="s">
        <v>1449</v>
      </c>
      <c r="B3" s="5" t="s">
        <v>1450</v>
      </c>
      <c r="C3" s="5" t="s">
        <v>1451</v>
      </c>
      <c r="D3" s="5" t="s">
        <v>1452</v>
      </c>
      <c r="E3" s="5" t="s">
        <v>1453</v>
      </c>
      <c r="F3" s="5" t="s">
        <v>1454</v>
      </c>
      <c r="G3" s="5" t="s">
        <v>1455</v>
      </c>
      <c r="H3" s="5" t="s">
        <v>1456</v>
      </c>
      <c r="I3" s="5" t="s">
        <v>1457</v>
      </c>
      <c r="J3" s="5" t="s">
        <v>1458</v>
      </c>
    </row>
    <row r="4" ht="66" spans="1:53">
      <c r="A4" s="5" t="s">
        <v>1459</v>
      </c>
      <c r="B4" s="5" t="s">
        <v>1460</v>
      </c>
      <c r="C4" s="5" t="s">
        <v>1461</v>
      </c>
      <c r="D4" s="5" t="s">
        <v>1462</v>
      </c>
      <c r="E4" s="5" t="s">
        <v>1463</v>
      </c>
      <c r="F4" s="5" t="s">
        <v>1464</v>
      </c>
      <c r="G4" s="5" t="s">
        <v>1465</v>
      </c>
      <c r="H4" s="5" t="s">
        <v>1466</v>
      </c>
      <c r="I4" s="5" t="s">
        <v>1467</v>
      </c>
      <c r="J4" s="5" t="s">
        <v>1468</v>
      </c>
      <c r="K4" s="5" t="s">
        <v>1469</v>
      </c>
      <c r="L4" s="5" t="s">
        <v>1470</v>
      </c>
      <c r="M4" s="5" t="s">
        <v>1471</v>
      </c>
      <c r="N4" s="5" t="s">
        <v>1472</v>
      </c>
      <c r="O4" s="5" t="s">
        <v>1473</v>
      </c>
      <c r="S4" s="2" t="s">
        <v>1474</v>
      </c>
      <c r="AJ4" s="2" t="s">
        <v>1475</v>
      </c>
      <c r="BA4" s="2" t="s">
        <v>1476</v>
      </c>
    </row>
    <row r="5" spans="1:69">
      <c r="A5" s="6">
        <v>1001</v>
      </c>
      <c r="B5" s="7">
        <v>1</v>
      </c>
      <c r="C5" s="8" t="s">
        <v>1477</v>
      </c>
      <c r="D5" s="7" t="s">
        <v>518</v>
      </c>
      <c r="E5" s="7">
        <v>0</v>
      </c>
      <c r="F5" s="7">
        <v>999</v>
      </c>
      <c r="G5" s="7">
        <v>1</v>
      </c>
      <c r="H5" s="7" t="s">
        <v>1478</v>
      </c>
      <c r="I5" s="7">
        <v>0</v>
      </c>
      <c r="J5" s="19" t="str">
        <f>K5&amp;","&amp;L5&amp;","&amp;M5&amp;","&amp;N5&amp;","&amp;O5</f>
        <v>0,1,0,0,0</v>
      </c>
      <c r="K5" s="7">
        <v>0</v>
      </c>
      <c r="L5" s="7" t="s">
        <v>518</v>
      </c>
      <c r="M5" s="7">
        <v>0</v>
      </c>
      <c r="N5" s="7" t="s">
        <v>295</v>
      </c>
      <c r="O5" s="7" t="s">
        <v>295</v>
      </c>
      <c r="P5" s="20" t="s">
        <v>1479</v>
      </c>
      <c r="Q5" s="24" t="s">
        <v>510</v>
      </c>
      <c r="R5" s="24"/>
      <c r="S5" s="20" t="str">
        <f t="shared" ref="S5:S35" si="0">TRIM(MID(SUBSTITUTE($C5,",",REPT(" ",50)),(COLUMN(C5)-2)*50-49,50))</f>
        <v>37</v>
      </c>
      <c r="T5" s="20" t="str">
        <f t="shared" ref="T5:T35" si="1">TRIM(MID(SUBSTITUTE($C5,",",REPT(" ",50)),(COLUMN(D5)-2)*50-49,50))</f>
        <v/>
      </c>
      <c r="U5" s="20" t="str">
        <f t="shared" ref="U5:U35" si="2">TRIM(MID(SUBSTITUTE($C5,",",REPT(" ",50)),(COLUMN(E5)-2)*50-49,50))</f>
        <v/>
      </c>
      <c r="V5" s="20" t="str">
        <f t="shared" ref="V5:V35" si="3">TRIM(MID(SUBSTITUTE($C5,",",REPT(" ",50)),(COLUMN(F5)-2)*50-49,50))</f>
        <v/>
      </c>
      <c r="W5" s="20" t="str">
        <f t="shared" ref="W5:W35" si="4">TRIM(MID(SUBSTITUTE($C5,",",REPT(" ",50)),(COLUMN(G5)-2)*50-49,50))</f>
        <v/>
      </c>
      <c r="X5" s="20" t="str">
        <f t="shared" ref="X5:X35" si="5">TRIM(MID(SUBSTITUTE($C5,",",REPT(" ",50)),(COLUMN(H5)-2)*50-49,50))</f>
        <v/>
      </c>
      <c r="Y5" s="20" t="str">
        <f t="shared" ref="Y5:Y35" si="6">TRIM(MID(SUBSTITUTE($C5,",",REPT(" ",50)),(COLUMN(I5)-2)*50-49,50))</f>
        <v/>
      </c>
      <c r="Z5" s="20" t="str">
        <f t="shared" ref="Z5:Z35" si="7">TRIM(MID(SUBSTITUTE($C5,",",REPT(" ",50)),(COLUMN(J5)-2)*50-49,50))</f>
        <v/>
      </c>
      <c r="AA5" s="20" t="str">
        <f t="shared" ref="AA5:AA35" si="8">TRIM(MID(SUBSTITUTE($C5,",",REPT(" ",50)),(COLUMN(K5)-2)*50-49,50))</f>
        <v/>
      </c>
      <c r="AB5" s="20" t="str">
        <f t="shared" ref="AB5:AB35" si="9">TRIM(MID(SUBSTITUTE($C5,",",REPT(" ",50)),(COLUMN(L5)-2)*50-49,50))</f>
        <v/>
      </c>
      <c r="AC5" s="20" t="str">
        <f t="shared" ref="AC5:AC35" si="10">TRIM(MID(SUBSTITUTE($C5,",",REPT(" ",50)),(COLUMN(M5)-2)*50-49,50))</f>
        <v/>
      </c>
      <c r="AD5" s="20" t="str">
        <f t="shared" ref="AD5:AD35" si="11">TRIM(MID(SUBSTITUTE($C5,",",REPT(" ",50)),(COLUMN(N5)-2)*50-49,50))</f>
        <v/>
      </c>
      <c r="AE5" s="20" t="str">
        <f t="shared" ref="AE5:AE35" si="12">TRIM(MID(SUBSTITUTE($C5,",",REPT(" ",50)),(COLUMN(O5)-2)*50-49,50))</f>
        <v/>
      </c>
      <c r="AF5" s="20" t="str">
        <f t="shared" ref="AF5:AF35" si="13">TRIM(MID(SUBSTITUTE($C5,",",REPT(" ",50)),(COLUMN(P5)-2)*50-49,50))</f>
        <v/>
      </c>
      <c r="AG5" s="20" t="str">
        <f t="shared" ref="AG5:AG35" si="14">TRIM(MID(SUBSTITUTE($C5,",",REPT(" ",50)),(COLUMN(Q5)-2)*50-49,50))</f>
        <v/>
      </c>
      <c r="AH5" s="20" t="str">
        <f t="shared" ref="AH5:AH35" si="15">TRIM(MID(SUBSTITUTE($C5,",",REPT(" ",50)),(COLUMN(S5)-2)*50-49,50))</f>
        <v/>
      </c>
      <c r="AI5" s="20" t="str">
        <f t="shared" ref="AI5:AI35" si="16">TRIM(MID(SUBSTITUTE($C5,",",REPT(" ",50)),(COLUMN(T5)-2)*50-49,50))</f>
        <v/>
      </c>
      <c r="AJ5" s="28" t="str">
        <f>IF(ISERROR(INT(S5)),"",VLOOKUP(INT(S5),表1_3[],2,0))</f>
        <v>xiejiangjun</v>
      </c>
      <c r="AK5" s="28" t="str">
        <f>IF(ISERROR(INT(T5)),"",VLOOKUP(INT(T5),表1_3[],2,0))</f>
        <v/>
      </c>
      <c r="AL5" s="28" t="str">
        <f>IF(ISERROR(INT(U5)),"",VLOOKUP(INT(U5),表1_3[],2,0))</f>
        <v/>
      </c>
      <c r="AM5" s="28" t="str">
        <f>IF(ISERROR(INT(V5)),"",VLOOKUP(INT(V5),表1_3[],2,0))</f>
        <v/>
      </c>
      <c r="AN5" s="28" t="str">
        <f>IF(ISERROR(INT(W5)),"",VLOOKUP(INT(W5),表1_3[],2,0))</f>
        <v/>
      </c>
      <c r="AO5" s="28" t="str">
        <f>IF(ISERROR(INT(X5)),"",VLOOKUP(INT(X5),表1_3[],2,0))</f>
        <v/>
      </c>
      <c r="AP5" s="28" t="str">
        <f>IF(ISERROR(INT(Y5)),"",VLOOKUP(INT(Y5),表1_3[],2,0))</f>
        <v/>
      </c>
      <c r="AQ5" s="28" t="str">
        <f>IF(ISERROR(INT(Z5)),"",VLOOKUP(INT(Z5),表1_3[],2,0))</f>
        <v/>
      </c>
      <c r="AR5" s="28" t="str">
        <f>IF(ISERROR(INT(AA5)),"",VLOOKUP(INT(AA5),表1_3[],2,0))</f>
        <v/>
      </c>
      <c r="AS5" s="28" t="str">
        <f>IF(ISERROR(INT(AB5)),"",VLOOKUP(INT(AB5),表1_3[],2,0))</f>
        <v/>
      </c>
      <c r="AT5" s="28" t="str">
        <f>IF(ISERROR(INT(AC5)),"",VLOOKUP(INT(AC5),表1_3[],2,0))</f>
        <v/>
      </c>
      <c r="AU5" s="28" t="str">
        <f>IF(ISERROR(INT(AD5)),"",VLOOKUP(INT(AD5),表1_3[],2,0))</f>
        <v/>
      </c>
      <c r="AV5" s="28" t="str">
        <f>IF(ISERROR(INT(AE5)),"",VLOOKUP(INT(AE5),表1_3[],2,0))</f>
        <v/>
      </c>
      <c r="AW5" s="28" t="str">
        <f>IF(ISERROR(INT(AF5)),"",VLOOKUP(INT(AF5),表1_3[],2,0))</f>
        <v/>
      </c>
      <c r="AX5" s="28" t="str">
        <f>IF(ISERROR(INT(AG5)),"",VLOOKUP(INT(AG5),表1_3[],2,0))</f>
        <v/>
      </c>
      <c r="AY5" s="28" t="str">
        <f>IF(ISERROR(INT(AH5)),"",VLOOKUP(INT(AH5),表1_3[],2,0))</f>
        <v/>
      </c>
      <c r="AZ5" s="28" t="str">
        <f>IF(ISERROR(INT(AI5)),"",VLOOKUP(INT(AI5),表1_3[],2,0))</f>
        <v/>
      </c>
      <c r="BA5" s="30">
        <f>IF(ISERROR(INT(S5)),"",VLOOKUP(INT(S5),表1_3[],3,0))</f>
        <v>1</v>
      </c>
      <c r="BB5" s="30" t="str">
        <f>IF(ISERROR(INT(T5)),"",VLOOKUP(INT(T5),表1_3[],3,0))</f>
        <v/>
      </c>
      <c r="BC5" s="30" t="str">
        <f>IF(ISERROR(INT(U5)),"",VLOOKUP(INT(U5),表1_3[],3,0))</f>
        <v/>
      </c>
      <c r="BD5" s="30" t="str">
        <f>IF(ISERROR(INT(V5)),"",VLOOKUP(INT(V5),表1_3[],3,0))</f>
        <v/>
      </c>
      <c r="BE5" s="30" t="str">
        <f>IF(ISERROR(INT(W5)),"",VLOOKUP(INT(W5),表1_3[],3,0))</f>
        <v/>
      </c>
      <c r="BF5" s="30" t="str">
        <f>IF(ISERROR(INT(X5)),"",VLOOKUP(INT(X5),表1_3[],3,0))</f>
        <v/>
      </c>
      <c r="BG5" s="30" t="str">
        <f>IF(ISERROR(INT(Y5)),"",VLOOKUP(INT(Y5),表1_3[],3,0))</f>
        <v/>
      </c>
      <c r="BH5" s="30" t="str">
        <f>IF(ISERROR(INT(Z5)),"",VLOOKUP(INT(Z5),表1_3[],3,0))</f>
        <v/>
      </c>
      <c r="BI5" s="30" t="str">
        <f>IF(ISERROR(INT(AA5)),"",VLOOKUP(INT(AA5),表1_3[],3,0))</f>
        <v/>
      </c>
      <c r="BJ5" s="30" t="str">
        <f>IF(ISERROR(INT(AB5)),"",VLOOKUP(INT(AB5),表1_3[],3,0))</f>
        <v/>
      </c>
      <c r="BK5" s="30" t="str">
        <f>IF(ISERROR(INT(AC5)),"",VLOOKUP(INT(AC5),表1_3[],3,0))</f>
        <v/>
      </c>
      <c r="BL5" s="30" t="str">
        <f>IF(ISERROR(INT(AD5)),"",VLOOKUP(INT(AD5),表1_3[],3,0))</f>
        <v/>
      </c>
      <c r="BM5" s="30" t="str">
        <f>IF(ISERROR(INT(AE5)),"",VLOOKUP(INT(AE5),表1_3[],3,0))</f>
        <v/>
      </c>
      <c r="BN5" s="30" t="str">
        <f>IF(ISERROR(INT(AF5)),"",VLOOKUP(INT(AF5),表1_3[],3,0))</f>
        <v/>
      </c>
      <c r="BO5" s="30" t="str">
        <f>IF(ISERROR(INT(AG5)),"",VLOOKUP(INT(AG5),表1_3[],3,0))</f>
        <v/>
      </c>
      <c r="BP5" s="30" t="str">
        <f>IF(ISERROR(INT(AH5)),"",VLOOKUP(INT(AH5),表1_3[],3,0))</f>
        <v/>
      </c>
      <c r="BQ5" s="30" t="str">
        <f>IF(ISERROR(INT(AI5)),"",VLOOKUP(INT(AI5),表1_3[],3,0))</f>
        <v/>
      </c>
    </row>
    <row r="6" spans="1:69">
      <c r="A6" s="6">
        <v>1002</v>
      </c>
      <c r="B6" s="7">
        <v>1</v>
      </c>
      <c r="C6" s="6">
        <v>40</v>
      </c>
      <c r="D6" s="7" t="s">
        <v>518</v>
      </c>
      <c r="E6" s="7">
        <v>0</v>
      </c>
      <c r="F6" s="7">
        <v>999</v>
      </c>
      <c r="G6" s="7">
        <v>1</v>
      </c>
      <c r="H6" s="7" t="s">
        <v>1478</v>
      </c>
      <c r="I6" s="7">
        <v>0</v>
      </c>
      <c r="J6" s="19" t="str">
        <f>K6&amp;","&amp;L6&amp;","&amp;M6&amp;","&amp;N6&amp;","&amp;O6</f>
        <v>0,0,0,1,0</v>
      </c>
      <c r="K6" s="7">
        <v>0</v>
      </c>
      <c r="L6" s="7" t="s">
        <v>295</v>
      </c>
      <c r="M6" s="7">
        <v>0</v>
      </c>
      <c r="N6" s="7" t="s">
        <v>518</v>
      </c>
      <c r="O6" s="7" t="s">
        <v>295</v>
      </c>
      <c r="P6" s="20" t="s">
        <v>1480</v>
      </c>
      <c r="Q6" s="24" t="s">
        <v>1481</v>
      </c>
      <c r="R6" s="24"/>
      <c r="S6" s="20" t="str">
        <f t="shared" si="0"/>
        <v>40</v>
      </c>
      <c r="T6" s="20" t="str">
        <f t="shared" si="1"/>
        <v/>
      </c>
      <c r="U6" s="20" t="str">
        <f t="shared" si="2"/>
        <v/>
      </c>
      <c r="V6" s="20" t="str">
        <f t="shared" si="3"/>
        <v/>
      </c>
      <c r="W6" s="20" t="str">
        <f t="shared" si="4"/>
        <v/>
      </c>
      <c r="X6" s="20" t="str">
        <f t="shared" si="5"/>
        <v/>
      </c>
      <c r="Y6" s="20" t="str">
        <f t="shared" si="6"/>
        <v/>
      </c>
      <c r="Z6" s="20" t="str">
        <f t="shared" si="7"/>
        <v/>
      </c>
      <c r="AA6" s="20" t="str">
        <f t="shared" si="8"/>
        <v/>
      </c>
      <c r="AB6" s="20" t="str">
        <f t="shared" si="9"/>
        <v/>
      </c>
      <c r="AC6" s="20" t="str">
        <f t="shared" si="10"/>
        <v/>
      </c>
      <c r="AD6" s="20" t="str">
        <f t="shared" si="11"/>
        <v/>
      </c>
      <c r="AE6" s="20" t="str">
        <f t="shared" si="12"/>
        <v/>
      </c>
      <c r="AF6" s="20" t="str">
        <f t="shared" si="13"/>
        <v/>
      </c>
      <c r="AG6" s="20" t="str">
        <f t="shared" si="14"/>
        <v/>
      </c>
      <c r="AH6" s="20" t="str">
        <f t="shared" si="15"/>
        <v/>
      </c>
      <c r="AI6" s="20" t="str">
        <f t="shared" si="16"/>
        <v/>
      </c>
      <c r="AJ6" s="28" t="str">
        <f>IF(ISERROR(INT(S6)),"",VLOOKUP(INT(S6),表1_3[],2,0))</f>
        <v>aisha</v>
      </c>
      <c r="AK6" s="28" t="str">
        <f>IF(ISERROR(INT(T6)),"",VLOOKUP(INT(T6),表1_3[],2,0))</f>
        <v/>
      </c>
      <c r="AL6" s="28" t="str">
        <f>IF(ISERROR(INT(U6)),"",VLOOKUP(INT(U6),表1_3[],2,0))</f>
        <v/>
      </c>
      <c r="AM6" s="28" t="str">
        <f>IF(ISERROR(INT(V6)),"",VLOOKUP(INT(V6),表1_3[],2,0))</f>
        <v/>
      </c>
      <c r="AN6" s="28" t="str">
        <f>IF(ISERROR(INT(W6)),"",VLOOKUP(INT(W6),表1_3[],2,0))</f>
        <v/>
      </c>
      <c r="AO6" s="28" t="str">
        <f>IF(ISERROR(INT(X6)),"",VLOOKUP(INT(X6),表1_3[],2,0))</f>
        <v/>
      </c>
      <c r="AP6" s="28" t="str">
        <f>IF(ISERROR(INT(Y6)),"",VLOOKUP(INT(Y6),表1_3[],2,0))</f>
        <v/>
      </c>
      <c r="AQ6" s="28" t="str">
        <f>IF(ISERROR(INT(Z6)),"",VLOOKUP(INT(Z6),表1_3[],2,0))</f>
        <v/>
      </c>
      <c r="AR6" s="28" t="str">
        <f>IF(ISERROR(INT(AA6)),"",VLOOKUP(INT(AA6),表1_3[],2,0))</f>
        <v/>
      </c>
      <c r="AS6" s="28" t="str">
        <f>IF(ISERROR(INT(AB6)),"",VLOOKUP(INT(AB6),表1_3[],2,0))</f>
        <v/>
      </c>
      <c r="AT6" s="28" t="str">
        <f>IF(ISERROR(INT(AC6)),"",VLOOKUP(INT(AC6),表1_3[],2,0))</f>
        <v/>
      </c>
      <c r="AU6" s="28" t="str">
        <f>IF(ISERROR(INT(AD6)),"",VLOOKUP(INT(AD6),表1_3[],2,0))</f>
        <v/>
      </c>
      <c r="AV6" s="28" t="str">
        <f>IF(ISERROR(INT(AE6)),"",VLOOKUP(INT(AE6),表1_3[],2,0))</f>
        <v/>
      </c>
      <c r="AW6" s="28" t="str">
        <f>IF(ISERROR(INT(AF6)),"",VLOOKUP(INT(AF6),表1_3[],2,0))</f>
        <v/>
      </c>
      <c r="AX6" s="28" t="str">
        <f>IF(ISERROR(INT(AG6)),"",VLOOKUP(INT(AG6),表1_3[],2,0))</f>
        <v/>
      </c>
      <c r="AY6" s="28" t="str">
        <f>IF(ISERROR(INT(AH6)),"",VLOOKUP(INT(AH6),表1_3[],2,0))</f>
        <v/>
      </c>
      <c r="AZ6" s="28" t="str">
        <f>IF(ISERROR(INT(AI6)),"",VLOOKUP(INT(AI6),表1_3[],2,0))</f>
        <v/>
      </c>
      <c r="BA6" s="30">
        <f>IF(ISERROR(INT(S6)),"",VLOOKUP(INT(S6),表1_3[],3,0))</f>
        <v>1</v>
      </c>
      <c r="BB6" s="30" t="str">
        <f>IF(ISERROR(INT(T6)),"",VLOOKUP(INT(T6),表1_3[],3,0))</f>
        <v/>
      </c>
      <c r="BC6" s="30" t="str">
        <f>IF(ISERROR(INT(U6)),"",VLOOKUP(INT(U6),表1_3[],3,0))</f>
        <v/>
      </c>
      <c r="BD6" s="30" t="str">
        <f>IF(ISERROR(INT(V6)),"",VLOOKUP(INT(V6),表1_3[],3,0))</f>
        <v/>
      </c>
      <c r="BE6" s="30" t="str">
        <f>IF(ISERROR(INT(W6)),"",VLOOKUP(INT(W6),表1_3[],3,0))</f>
        <v/>
      </c>
      <c r="BF6" s="30" t="str">
        <f>IF(ISERROR(INT(X6)),"",VLOOKUP(INT(X6),表1_3[],3,0))</f>
        <v/>
      </c>
      <c r="BG6" s="30" t="str">
        <f>IF(ISERROR(INT(Y6)),"",VLOOKUP(INT(Y6),表1_3[],3,0))</f>
        <v/>
      </c>
      <c r="BH6" s="30" t="str">
        <f>IF(ISERROR(INT(Z6)),"",VLOOKUP(INT(Z6),表1_3[],3,0))</f>
        <v/>
      </c>
      <c r="BI6" s="30" t="str">
        <f>IF(ISERROR(INT(AA6)),"",VLOOKUP(INT(AA6),表1_3[],3,0))</f>
        <v/>
      </c>
      <c r="BJ6" s="30" t="str">
        <f>IF(ISERROR(INT(AB6)),"",VLOOKUP(INT(AB6),表1_3[],3,0))</f>
        <v/>
      </c>
      <c r="BK6" s="30" t="str">
        <f>IF(ISERROR(INT(AC6)),"",VLOOKUP(INT(AC6),表1_3[],3,0))</f>
        <v/>
      </c>
      <c r="BL6" s="30" t="str">
        <f>IF(ISERROR(INT(AD6)),"",VLOOKUP(INT(AD6),表1_3[],3,0))</f>
        <v/>
      </c>
      <c r="BM6" s="30" t="str">
        <f>IF(ISERROR(INT(AE6)),"",VLOOKUP(INT(AE6),表1_3[],3,0))</f>
        <v/>
      </c>
      <c r="BN6" s="30" t="str">
        <f>IF(ISERROR(INT(AF6)),"",VLOOKUP(INT(AF6),表1_3[],3,0))</f>
        <v/>
      </c>
      <c r="BO6" s="30" t="str">
        <f>IF(ISERROR(INT(AG6)),"",VLOOKUP(INT(AG6),表1_3[],3,0))</f>
        <v/>
      </c>
      <c r="BP6" s="30" t="str">
        <f>IF(ISERROR(INT(AH6)),"",VLOOKUP(INT(AH6),表1_3[],3,0))</f>
        <v/>
      </c>
      <c r="BQ6" s="30" t="str">
        <f>IF(ISERROR(INT(AI6)),"",VLOOKUP(INT(AI6),表1_3[],3,0))</f>
        <v/>
      </c>
    </row>
    <row r="7" ht="14.4" spans="1:69">
      <c r="A7" s="6" t="s">
        <v>1482</v>
      </c>
      <c r="B7" s="7">
        <v>1</v>
      </c>
      <c r="C7" s="9" t="s">
        <v>1483</v>
      </c>
      <c r="D7" s="7" t="s">
        <v>491</v>
      </c>
      <c r="E7" s="7" t="s">
        <v>1484</v>
      </c>
      <c r="F7" s="7" t="s">
        <v>1485</v>
      </c>
      <c r="G7" s="7">
        <v>1</v>
      </c>
      <c r="H7" s="7" t="s">
        <v>1478</v>
      </c>
      <c r="I7" s="7" t="s">
        <v>395</v>
      </c>
      <c r="J7" s="19" t="str">
        <f>K7&amp;","&amp;L7&amp;","&amp;M7&amp;","&amp;N7&amp;","&amp;O7</f>
        <v>0,1,1,1,1</v>
      </c>
      <c r="K7" s="7" t="s">
        <v>295</v>
      </c>
      <c r="L7" s="7" t="s">
        <v>518</v>
      </c>
      <c r="M7" s="7" t="s">
        <v>518</v>
      </c>
      <c r="N7" s="7" t="s">
        <v>518</v>
      </c>
      <c r="O7" s="7" t="s">
        <v>518</v>
      </c>
      <c r="P7" s="20" t="s">
        <v>1486</v>
      </c>
      <c r="Q7" s="24" t="s">
        <v>1487</v>
      </c>
      <c r="R7" s="24"/>
      <c r="S7" s="20" t="str">
        <f t="shared" si="0"/>
        <v>44</v>
      </c>
      <c r="T7" s="20" t="str">
        <f t="shared" si="1"/>
        <v>48</v>
      </c>
      <c r="U7" s="20" t="str">
        <f t="shared" si="2"/>
        <v>50</v>
      </c>
      <c r="V7" s="20" t="str">
        <f t="shared" si="3"/>
        <v>52</v>
      </c>
      <c r="W7" s="20" t="str">
        <f t="shared" si="4"/>
        <v>72</v>
      </c>
      <c r="X7" s="20" t="str">
        <f t="shared" si="5"/>
        <v/>
      </c>
      <c r="Y7" s="20" t="str">
        <f t="shared" si="6"/>
        <v/>
      </c>
      <c r="Z7" s="20" t="str">
        <f t="shared" si="7"/>
        <v/>
      </c>
      <c r="AA7" s="20" t="str">
        <f t="shared" si="8"/>
        <v/>
      </c>
      <c r="AB7" s="20" t="str">
        <f t="shared" si="9"/>
        <v/>
      </c>
      <c r="AC7" s="20" t="str">
        <f t="shared" si="10"/>
        <v/>
      </c>
      <c r="AD7" s="20" t="str">
        <f t="shared" si="11"/>
        <v/>
      </c>
      <c r="AE7" s="20" t="str">
        <f t="shared" si="12"/>
        <v/>
      </c>
      <c r="AF7" s="20" t="str">
        <f t="shared" si="13"/>
        <v/>
      </c>
      <c r="AG7" s="20" t="str">
        <f t="shared" si="14"/>
        <v/>
      </c>
      <c r="AH7" s="20" t="str">
        <f t="shared" si="15"/>
        <v/>
      </c>
      <c r="AI7" s="20" t="str">
        <f t="shared" si="16"/>
        <v/>
      </c>
      <c r="AJ7" s="28" t="str">
        <f>IF(ISERROR(INT(S7)),"",VLOOKUP(INT(S7),表1_3[],2,0))</f>
        <v>leishenchui</v>
      </c>
      <c r="AK7" s="28" t="str">
        <f>IF(ISERROR(INT(T7)),"",VLOOKUP(INT(T7),表1_3[],2,0))</f>
        <v>baobaohetun</v>
      </c>
      <c r="AL7" s="28" t="str">
        <f>IF(ISERROR(INT(U7)),"",VLOOKUP(INT(U7),表1_3[],2,0))</f>
        <v>jiguangjing</v>
      </c>
      <c r="AM7" s="28" t="str">
        <f>IF(ISERROR(INT(V7)),"",VLOOKUP(INT(V7),表1_3[],2,0))</f>
        <v>baozhahetun</v>
      </c>
      <c r="AN7" s="28" t="str">
        <f>IF(ISERROR(INT(W7)),"",VLOOKUP(INT(W7),表1_3[],2,0))</f>
        <v>lianhuanzdx</v>
      </c>
      <c r="AO7" s="28" t="str">
        <f>IF(ISERROR(INT(X7)),"",VLOOKUP(INT(X7),表1_3[],2,0))</f>
        <v/>
      </c>
      <c r="AP7" s="28" t="str">
        <f>IF(ISERROR(INT(Y7)),"",VLOOKUP(INT(Y7),表1_3[],2,0))</f>
        <v/>
      </c>
      <c r="AQ7" s="28" t="str">
        <f>IF(ISERROR(INT(Z7)),"",VLOOKUP(INT(Z7),表1_3[],2,0))</f>
        <v/>
      </c>
      <c r="AR7" s="28" t="str">
        <f>IF(ISERROR(INT(AA7)),"",VLOOKUP(INT(AA7),表1_3[],2,0))</f>
        <v/>
      </c>
      <c r="AS7" s="28" t="str">
        <f>IF(ISERROR(INT(AB7)),"",VLOOKUP(INT(AB7),表1_3[],2,0))</f>
        <v/>
      </c>
      <c r="AT7" s="28" t="str">
        <f>IF(ISERROR(INT(AC7)),"",VLOOKUP(INT(AC7),表1_3[],2,0))</f>
        <v/>
      </c>
      <c r="AU7" s="28" t="str">
        <f>IF(ISERROR(INT(AD7)),"",VLOOKUP(INT(AD7),表1_3[],2,0))</f>
        <v/>
      </c>
      <c r="AV7" s="28" t="str">
        <f>IF(ISERROR(INT(AE7)),"",VLOOKUP(INT(AE7),表1_3[],2,0))</f>
        <v/>
      </c>
      <c r="AW7" s="28" t="str">
        <f>IF(ISERROR(INT(AF7)),"",VLOOKUP(INT(AF7),表1_3[],2,0))</f>
        <v/>
      </c>
      <c r="AX7" s="28" t="str">
        <f>IF(ISERROR(INT(AG7)),"",VLOOKUP(INT(AG7),表1_3[],2,0))</f>
        <v/>
      </c>
      <c r="AY7" s="28" t="str">
        <f>IF(ISERROR(INT(AH7)),"",VLOOKUP(INT(AH7),表1_3[],2,0))</f>
        <v/>
      </c>
      <c r="AZ7" s="28" t="str">
        <f>IF(ISERROR(INT(AI7)),"",VLOOKUP(INT(AI7),表1_3[],2,0))</f>
        <v/>
      </c>
      <c r="BA7" s="30">
        <f>IF(ISERROR(INT(S7)),"",VLOOKUP(INT(S7),表1_3[],3,0))</f>
        <v>1</v>
      </c>
      <c r="BB7" s="30">
        <f>IF(ISERROR(INT(T7)),"",VLOOKUP(INT(T7),表1_3[],3,0))</f>
        <v>1</v>
      </c>
      <c r="BC7" s="30">
        <f>IF(ISERROR(INT(U7)),"",VLOOKUP(INT(U7),表1_3[],3,0))</f>
        <v>1</v>
      </c>
      <c r="BD7" s="30">
        <f>IF(ISERROR(INT(V7)),"",VLOOKUP(INT(V7),表1_3[],3,0))</f>
        <v>1</v>
      </c>
      <c r="BE7" s="30">
        <f>IF(ISERROR(INT(W7)),"",VLOOKUP(INT(W7),表1_3[],3,0))</f>
        <v>1</v>
      </c>
      <c r="BF7" s="30" t="str">
        <f>IF(ISERROR(INT(X7)),"",VLOOKUP(INT(X7),表1_3[],3,0))</f>
        <v/>
      </c>
      <c r="BG7" s="30" t="str">
        <f>IF(ISERROR(INT(Y7)),"",VLOOKUP(INT(Y7),表1_3[],3,0))</f>
        <v/>
      </c>
      <c r="BH7" s="30" t="str">
        <f>IF(ISERROR(INT(Z7)),"",VLOOKUP(INT(Z7),表1_3[],3,0))</f>
        <v/>
      </c>
      <c r="BI7" s="30" t="str">
        <f>IF(ISERROR(INT(AA7)),"",VLOOKUP(INT(AA7),表1_3[],3,0))</f>
        <v/>
      </c>
      <c r="BJ7" s="30" t="str">
        <f>IF(ISERROR(INT(AB7)),"",VLOOKUP(INT(AB7),表1_3[],3,0))</f>
        <v/>
      </c>
      <c r="BK7" s="30" t="str">
        <f>IF(ISERROR(INT(AC7)),"",VLOOKUP(INT(AC7),表1_3[],3,0))</f>
        <v/>
      </c>
      <c r="BL7" s="30" t="str">
        <f>IF(ISERROR(INT(AD7)),"",VLOOKUP(INT(AD7),表1_3[],3,0))</f>
        <v/>
      </c>
      <c r="BM7" s="30" t="str">
        <f>IF(ISERROR(INT(AE7)),"",VLOOKUP(INT(AE7),表1_3[],3,0))</f>
        <v/>
      </c>
      <c r="BN7" s="30" t="str">
        <f>IF(ISERROR(INT(AF7)),"",VLOOKUP(INT(AF7),表1_3[],3,0))</f>
        <v/>
      </c>
      <c r="BO7" s="30" t="str">
        <f>IF(ISERROR(INT(AG7)),"",VLOOKUP(INT(AG7),表1_3[],3,0))</f>
        <v/>
      </c>
      <c r="BP7" s="30" t="str">
        <f>IF(ISERROR(INT(AH7)),"",VLOOKUP(INT(AH7),表1_3[],3,0))</f>
        <v/>
      </c>
      <c r="BQ7" s="30" t="str">
        <f>IF(ISERROR(INT(AI7)),"",VLOOKUP(INT(AI7),表1_3[],3,0))</f>
        <v/>
      </c>
    </row>
    <row r="8" ht="14.55" spans="1:69">
      <c r="A8" s="10" t="s">
        <v>1488</v>
      </c>
      <c r="B8" s="11" t="s">
        <v>518</v>
      </c>
      <c r="C8" s="12" t="s">
        <v>1489</v>
      </c>
      <c r="D8" s="11" t="s">
        <v>518</v>
      </c>
      <c r="E8" s="11" t="s">
        <v>1490</v>
      </c>
      <c r="F8" s="13" t="s">
        <v>1485</v>
      </c>
      <c r="G8" s="11" t="s">
        <v>518</v>
      </c>
      <c r="H8" s="11" t="s">
        <v>1478</v>
      </c>
      <c r="I8" s="13" t="s">
        <v>1491</v>
      </c>
      <c r="J8" s="19" t="str">
        <f>K8&amp;","&amp;L8&amp;","&amp;M8&amp;","&amp;N8&amp;","&amp;O8</f>
        <v>0,0,1,0,1</v>
      </c>
      <c r="K8" s="11" t="s">
        <v>295</v>
      </c>
      <c r="L8" s="11" t="s">
        <v>295</v>
      </c>
      <c r="M8" s="11" t="s">
        <v>518</v>
      </c>
      <c r="N8" s="11" t="s">
        <v>295</v>
      </c>
      <c r="O8" s="11" t="s">
        <v>518</v>
      </c>
      <c r="P8" s="20" t="s">
        <v>1492</v>
      </c>
      <c r="Q8" s="24" t="s">
        <v>1493</v>
      </c>
      <c r="R8" s="24"/>
      <c r="S8" s="20" t="str">
        <f t="shared" si="0"/>
        <v>73</v>
      </c>
      <c r="T8" s="20" t="str">
        <f t="shared" si="1"/>
        <v>74</v>
      </c>
      <c r="U8" s="20" t="str">
        <f t="shared" si="2"/>
        <v>75</v>
      </c>
      <c r="V8" s="20" t="str">
        <f t="shared" si="3"/>
        <v/>
      </c>
      <c r="W8" s="20" t="str">
        <f t="shared" si="4"/>
        <v/>
      </c>
      <c r="X8" s="20" t="str">
        <f t="shared" si="5"/>
        <v/>
      </c>
      <c r="Y8" s="20" t="str">
        <f t="shared" si="6"/>
        <v/>
      </c>
      <c r="Z8" s="20" t="str">
        <f t="shared" si="7"/>
        <v/>
      </c>
      <c r="AA8" s="20" t="str">
        <f t="shared" si="8"/>
        <v/>
      </c>
      <c r="AB8" s="20" t="str">
        <f t="shared" si="9"/>
        <v/>
      </c>
      <c r="AC8" s="20" t="str">
        <f t="shared" si="10"/>
        <v/>
      </c>
      <c r="AD8" s="20" t="str">
        <f t="shared" si="11"/>
        <v/>
      </c>
      <c r="AE8" s="20" t="str">
        <f t="shared" si="12"/>
        <v/>
      </c>
      <c r="AF8" s="20" t="str">
        <f t="shared" si="13"/>
        <v/>
      </c>
      <c r="AG8" s="20" t="str">
        <f t="shared" si="14"/>
        <v/>
      </c>
      <c r="AH8" s="20" t="str">
        <f t="shared" si="15"/>
        <v/>
      </c>
      <c r="AI8" s="20" t="str">
        <f t="shared" si="16"/>
        <v/>
      </c>
      <c r="AJ8" s="28" t="str">
        <f>IF(ISERROR(INT(S8)),"",VLOOKUP(INT(S8),表1_3[],2,0))</f>
        <v>shuimuboss</v>
      </c>
      <c r="AK8" s="28" t="str">
        <f>IF(ISERROR(INT(T8)),"",VLOOKUP(INT(T8),表1_3[],2,0))</f>
        <v>henggongyu</v>
      </c>
      <c r="AL8" s="28" t="str">
        <f>IF(ISERROR(INT(U8)),"",VLOOKUP(INT(U8),表1_3[],2,0))</f>
        <v>baozangjue</v>
      </c>
      <c r="AM8" s="28" t="str">
        <f>IF(ISERROR(INT(V8)),"",VLOOKUP(INT(V8),表1_3[],2,0))</f>
        <v/>
      </c>
      <c r="AN8" s="28" t="str">
        <f>IF(ISERROR(INT(W8)),"",VLOOKUP(INT(W8),表1_3[],2,0))</f>
        <v/>
      </c>
      <c r="AO8" s="28" t="str">
        <f>IF(ISERROR(INT(X8)),"",VLOOKUP(INT(X8),表1_3[],2,0))</f>
        <v/>
      </c>
      <c r="AP8" s="28" t="str">
        <f>IF(ISERROR(INT(Y8)),"",VLOOKUP(INT(Y8),表1_3[],2,0))</f>
        <v/>
      </c>
      <c r="AQ8" s="28" t="str">
        <f>IF(ISERROR(INT(Z8)),"",VLOOKUP(INT(Z8),表1_3[],2,0))</f>
        <v/>
      </c>
      <c r="AR8" s="28" t="str">
        <f>IF(ISERROR(INT(AA8)),"",VLOOKUP(INT(AA8),表1_3[],2,0))</f>
        <v/>
      </c>
      <c r="AS8" s="28" t="str">
        <f>IF(ISERROR(INT(AB8)),"",VLOOKUP(INT(AB8),表1_3[],2,0))</f>
        <v/>
      </c>
      <c r="AT8" s="28" t="str">
        <f>IF(ISERROR(INT(AC8)),"",VLOOKUP(INT(AC8),表1_3[],2,0))</f>
        <v/>
      </c>
      <c r="AU8" s="28" t="str">
        <f>IF(ISERROR(INT(AD8)),"",VLOOKUP(INT(AD8),表1_3[],2,0))</f>
        <v/>
      </c>
      <c r="AV8" s="28" t="str">
        <f>IF(ISERROR(INT(AE8)),"",VLOOKUP(INT(AE8),表1_3[],2,0))</f>
        <v/>
      </c>
      <c r="AW8" s="28" t="str">
        <f>IF(ISERROR(INT(AF8)),"",VLOOKUP(INT(AF8),表1_3[],2,0))</f>
        <v/>
      </c>
      <c r="AX8" s="28" t="str">
        <f>IF(ISERROR(INT(AG8)),"",VLOOKUP(INT(AG8),表1_3[],2,0))</f>
        <v/>
      </c>
      <c r="AY8" s="28" t="str">
        <f>IF(ISERROR(INT(AH8)),"",VLOOKUP(INT(AH8),表1_3[],2,0))</f>
        <v/>
      </c>
      <c r="AZ8" s="28" t="str">
        <f>IF(ISERROR(INT(AI8)),"",VLOOKUP(INT(AI8),表1_3[],2,0))</f>
        <v/>
      </c>
      <c r="BA8" s="30">
        <f>IF(ISERROR(INT(S8)),"",VLOOKUP(INT(S8),表1_3[],3,0))</f>
        <v>1</v>
      </c>
      <c r="BB8" s="30">
        <f>IF(ISERROR(INT(T8)),"",VLOOKUP(INT(T8),表1_3[],3,0))</f>
        <v>1</v>
      </c>
      <c r="BC8" s="30">
        <f>IF(ISERROR(INT(U8)),"",VLOOKUP(INT(U8),表1_3[],3,0))</f>
        <v>1</v>
      </c>
      <c r="BD8" s="30" t="str">
        <f>IF(ISERROR(INT(V8)),"",VLOOKUP(INT(V8),表1_3[],3,0))</f>
        <v/>
      </c>
      <c r="BE8" s="30" t="str">
        <f>IF(ISERROR(INT(W8)),"",VLOOKUP(INT(W8),表1_3[],3,0))</f>
        <v/>
      </c>
      <c r="BF8" s="30" t="str">
        <f>IF(ISERROR(INT(X8)),"",VLOOKUP(INT(X8),表1_3[],3,0))</f>
        <v/>
      </c>
      <c r="BG8" s="30" t="str">
        <f>IF(ISERROR(INT(Y8)),"",VLOOKUP(INT(Y8),表1_3[],3,0))</f>
        <v/>
      </c>
      <c r="BH8" s="30" t="str">
        <f>IF(ISERROR(INT(Z8)),"",VLOOKUP(INT(Z8),表1_3[],3,0))</f>
        <v/>
      </c>
      <c r="BI8" s="30" t="str">
        <f>IF(ISERROR(INT(AA8)),"",VLOOKUP(INT(AA8),表1_3[],3,0))</f>
        <v/>
      </c>
      <c r="BJ8" s="30" t="str">
        <f>IF(ISERROR(INT(AB8)),"",VLOOKUP(INT(AB8),表1_3[],3,0))</f>
        <v/>
      </c>
      <c r="BK8" s="30" t="str">
        <f>IF(ISERROR(INT(AC8)),"",VLOOKUP(INT(AC8),表1_3[],3,0))</f>
        <v/>
      </c>
      <c r="BL8" s="30" t="str">
        <f>IF(ISERROR(INT(AD8)),"",VLOOKUP(INT(AD8),表1_3[],3,0))</f>
        <v/>
      </c>
      <c r="BM8" s="30" t="str">
        <f>IF(ISERROR(INT(AE8)),"",VLOOKUP(INT(AE8),表1_3[],3,0))</f>
        <v/>
      </c>
      <c r="BN8" s="30" t="str">
        <f>IF(ISERROR(INT(AF8)),"",VLOOKUP(INT(AF8),表1_3[],3,0))</f>
        <v/>
      </c>
      <c r="BO8" s="30" t="str">
        <f>IF(ISERROR(INT(AG8)),"",VLOOKUP(INT(AG8),表1_3[],3,0))</f>
        <v/>
      </c>
      <c r="BP8" s="30" t="str">
        <f>IF(ISERROR(INT(AH8)),"",VLOOKUP(INT(AH8),表1_3[],3,0))</f>
        <v/>
      </c>
      <c r="BQ8" s="30" t="str">
        <f>IF(ISERROR(INT(AI8)),"",VLOOKUP(INT(AI8),表1_3[],3,0))</f>
        <v/>
      </c>
    </row>
    <row r="9" s="1" customFormat="1" ht="14.55" spans="1:69">
      <c r="A9" s="14">
        <v>2001</v>
      </c>
      <c r="B9" s="15">
        <v>2</v>
      </c>
      <c r="C9" s="14">
        <v>61</v>
      </c>
      <c r="D9" s="15" t="s">
        <v>518</v>
      </c>
      <c r="E9" s="15">
        <v>0</v>
      </c>
      <c r="F9" s="15">
        <v>999</v>
      </c>
      <c r="G9" s="15">
        <v>1</v>
      </c>
      <c r="H9" s="15" t="s">
        <v>295</v>
      </c>
      <c r="I9" s="15">
        <v>0</v>
      </c>
      <c r="J9" s="21" t="str">
        <f t="shared" ref="J9:J30" si="17">K9&amp;","&amp;L9&amp;","&amp;M9&amp;","&amp;N9</f>
        <v>0,0,0,1</v>
      </c>
      <c r="K9" s="15">
        <v>0</v>
      </c>
      <c r="L9" s="15">
        <v>0</v>
      </c>
      <c r="M9" s="15">
        <v>0</v>
      </c>
      <c r="N9" s="15">
        <v>1</v>
      </c>
      <c r="O9" s="15"/>
      <c r="P9" s="22" t="s">
        <v>1479</v>
      </c>
      <c r="Q9" s="25" t="s">
        <v>565</v>
      </c>
      <c r="R9" s="25"/>
      <c r="S9" s="22" t="str">
        <f t="shared" si="0"/>
        <v>61</v>
      </c>
      <c r="T9" s="22" t="str">
        <f t="shared" si="1"/>
        <v/>
      </c>
      <c r="U9" s="22" t="str">
        <f t="shared" si="2"/>
        <v/>
      </c>
      <c r="V9" s="22" t="str">
        <f t="shared" si="3"/>
        <v/>
      </c>
      <c r="W9" s="22" t="str">
        <f t="shared" si="4"/>
        <v/>
      </c>
      <c r="X9" s="22" t="str">
        <f t="shared" si="5"/>
        <v/>
      </c>
      <c r="Y9" s="22" t="str">
        <f t="shared" si="6"/>
        <v/>
      </c>
      <c r="Z9" s="22" t="str">
        <f t="shared" si="7"/>
        <v/>
      </c>
      <c r="AA9" s="22" t="str">
        <f t="shared" si="8"/>
        <v/>
      </c>
      <c r="AB9" s="22" t="str">
        <f t="shared" si="9"/>
        <v/>
      </c>
      <c r="AC9" s="22" t="str">
        <f t="shared" si="10"/>
        <v/>
      </c>
      <c r="AD9" s="22" t="str">
        <f t="shared" si="11"/>
        <v/>
      </c>
      <c r="AE9" s="22" t="str">
        <f t="shared" si="12"/>
        <v/>
      </c>
      <c r="AF9" s="22" t="str">
        <f t="shared" si="13"/>
        <v/>
      </c>
      <c r="AG9" s="22" t="str">
        <f t="shared" si="14"/>
        <v/>
      </c>
      <c r="AH9" s="22" t="str">
        <f t="shared" si="15"/>
        <v/>
      </c>
      <c r="AI9" s="22" t="str">
        <f t="shared" si="16"/>
        <v/>
      </c>
      <c r="AJ9" s="29" t="str">
        <f>IF(ISERROR(INT(S9)),"",VLOOKUP(INT(S9),表1_3[],2,0))</f>
        <v>shihunsha</v>
      </c>
      <c r="AK9" s="29" t="str">
        <f>IF(ISERROR(INT(T9)),"",VLOOKUP(INT(T9),表1_3[],2,0))</f>
        <v/>
      </c>
      <c r="AL9" s="29" t="str">
        <f>IF(ISERROR(INT(U9)),"",VLOOKUP(INT(U9),表1_3[],2,0))</f>
        <v/>
      </c>
      <c r="AM9" s="29" t="str">
        <f>IF(ISERROR(INT(V9)),"",VLOOKUP(INT(V9),表1_3[],2,0))</f>
        <v/>
      </c>
      <c r="AN9" s="29" t="str">
        <f>IF(ISERROR(INT(W9)),"",VLOOKUP(INT(W9),表1_3[],2,0))</f>
        <v/>
      </c>
      <c r="AO9" s="29" t="str">
        <f>IF(ISERROR(INT(X9)),"",VLOOKUP(INT(X9),表1_3[],2,0))</f>
        <v/>
      </c>
      <c r="AP9" s="29" t="str">
        <f>IF(ISERROR(INT(Y9)),"",VLOOKUP(INT(Y9),表1_3[],2,0))</f>
        <v/>
      </c>
      <c r="AQ9" s="29" t="str">
        <f>IF(ISERROR(INT(Z9)),"",VLOOKUP(INT(Z9),表1_3[],2,0))</f>
        <v/>
      </c>
      <c r="AR9" s="29" t="str">
        <f>IF(ISERROR(INT(AA9)),"",VLOOKUP(INT(AA9),表1_3[],2,0))</f>
        <v/>
      </c>
      <c r="AS9" s="29" t="str">
        <f>IF(ISERROR(INT(AB9)),"",VLOOKUP(INT(AB9),表1_3[],2,0))</f>
        <v/>
      </c>
      <c r="AT9" s="29" t="str">
        <f>IF(ISERROR(INT(AC9)),"",VLOOKUP(INT(AC9),表1_3[],2,0))</f>
        <v/>
      </c>
      <c r="AU9" s="29" t="str">
        <f>IF(ISERROR(INT(AD9)),"",VLOOKUP(INT(AD9),表1_3[],2,0))</f>
        <v/>
      </c>
      <c r="AV9" s="29" t="str">
        <f>IF(ISERROR(INT(AE9)),"",VLOOKUP(INT(AE9),表1_3[],2,0))</f>
        <v/>
      </c>
      <c r="AW9" s="29" t="str">
        <f>IF(ISERROR(INT(AF9)),"",VLOOKUP(INT(AF9),表1_3[],2,0))</f>
        <v/>
      </c>
      <c r="AX9" s="29" t="str">
        <f>IF(ISERROR(INT(AG9)),"",VLOOKUP(INT(AG9),表1_3[],2,0))</f>
        <v/>
      </c>
      <c r="AY9" s="29" t="str">
        <f>IF(ISERROR(INT(AH9)),"",VLOOKUP(INT(AH9),表1_3[],2,0))</f>
        <v/>
      </c>
      <c r="AZ9" s="29" t="str">
        <f>IF(ISERROR(INT(AI9)),"",VLOOKUP(INT(AI9),表1_3[],2,0))</f>
        <v/>
      </c>
      <c r="BA9" s="31">
        <f>IF(ISERROR(INT(S9)),"",VLOOKUP(INT(S9),表1_3[],4,0))</f>
        <v>1</v>
      </c>
      <c r="BB9" s="31" t="str">
        <f>IF(ISERROR(INT(T9)),"",VLOOKUP(INT(T9),表1_3[],4,0))</f>
        <v/>
      </c>
      <c r="BC9" s="31" t="str">
        <f>IF(ISERROR(INT(U9)),"",VLOOKUP(INT(U9),表1_3[],4,0))</f>
        <v/>
      </c>
      <c r="BD9" s="31" t="str">
        <f>IF(ISERROR(INT(V9)),"",VLOOKUP(INT(V9),表1_3[],4,0))</f>
        <v/>
      </c>
      <c r="BE9" s="31" t="str">
        <f>IF(ISERROR(INT(W9)),"",VLOOKUP(INT(W9),表1_3[],4,0))</f>
        <v/>
      </c>
      <c r="BF9" s="31" t="str">
        <f>IF(ISERROR(INT(X9)),"",VLOOKUP(INT(X9),表1_3[],4,0))</f>
        <v/>
      </c>
      <c r="BG9" s="31" t="str">
        <f>IF(ISERROR(INT(Y9)),"",VLOOKUP(INT(Y9),表1_3[],4,0))</f>
        <v/>
      </c>
      <c r="BH9" s="31" t="str">
        <f>IF(ISERROR(INT(Z9)),"",VLOOKUP(INT(Z9),表1_3[],4,0))</f>
        <v/>
      </c>
      <c r="BI9" s="31" t="str">
        <f>IF(ISERROR(INT(AA9)),"",VLOOKUP(INT(AA9),表1_3[],4,0))</f>
        <v/>
      </c>
      <c r="BJ9" s="31" t="str">
        <f>IF(ISERROR(INT(AB9)),"",VLOOKUP(INT(AB9),表1_3[],4,0))</f>
        <v/>
      </c>
      <c r="BK9" s="31" t="str">
        <f>IF(ISERROR(INT(AC9)),"",VLOOKUP(INT(AC9),表1_3[],4,0))</f>
        <v/>
      </c>
      <c r="BL9" s="31" t="str">
        <f>IF(ISERROR(INT(AD9)),"",VLOOKUP(INT(AD9),表1_3[],4,0))</f>
        <v/>
      </c>
      <c r="BM9" s="31" t="str">
        <f>IF(ISERROR(INT(AE9)),"",VLOOKUP(INT(AE9),表1_3[],4,0))</f>
        <v/>
      </c>
      <c r="BN9" s="31" t="str">
        <f>IF(ISERROR(INT(AF9)),"",VLOOKUP(INT(AF9),表1_3[],4,0))</f>
        <v/>
      </c>
      <c r="BO9" s="31" t="str">
        <f>IF(ISERROR(INT(AG9)),"",VLOOKUP(INT(AG9),表1_3[],4,0))</f>
        <v/>
      </c>
      <c r="BP9" s="31" t="str">
        <f>IF(ISERROR(INT(AH9)),"",VLOOKUP(INT(AH9),表1_3[],4,0))</f>
        <v/>
      </c>
      <c r="BQ9" s="31" t="str">
        <f>IF(ISERROR(INT(AI9)),"",VLOOKUP(INT(AI9),表1_3[],4,0))</f>
        <v/>
      </c>
    </row>
    <row r="10" ht="14.4" spans="1:69">
      <c r="A10" s="6">
        <v>2002</v>
      </c>
      <c r="B10" s="7">
        <v>2</v>
      </c>
      <c r="C10" s="9" t="s">
        <v>1494</v>
      </c>
      <c r="D10" s="7" t="s">
        <v>518</v>
      </c>
      <c r="E10" s="7">
        <v>0</v>
      </c>
      <c r="F10" s="7">
        <v>999</v>
      </c>
      <c r="G10" s="7">
        <v>1</v>
      </c>
      <c r="H10" s="7" t="s">
        <v>1478</v>
      </c>
      <c r="I10" s="7">
        <v>0</v>
      </c>
      <c r="J10" s="7" t="str">
        <f t="shared" si="17"/>
        <v>0,1,0,0</v>
      </c>
      <c r="K10" s="7">
        <v>0</v>
      </c>
      <c r="L10" s="7">
        <v>1</v>
      </c>
      <c r="M10" s="7">
        <v>0</v>
      </c>
      <c r="N10" s="7">
        <v>0</v>
      </c>
      <c r="O10" s="7"/>
      <c r="P10" s="20" t="s">
        <v>1480</v>
      </c>
      <c r="Q10" s="24" t="s">
        <v>1495</v>
      </c>
      <c r="R10" s="24"/>
      <c r="S10" s="20" t="str">
        <f t="shared" si="0"/>
        <v>83</v>
      </c>
      <c r="T10" s="20" t="str">
        <f t="shared" si="1"/>
        <v/>
      </c>
      <c r="U10" s="20" t="str">
        <f t="shared" si="2"/>
        <v/>
      </c>
      <c r="V10" s="20" t="str">
        <f t="shared" si="3"/>
        <v/>
      </c>
      <c r="W10" s="20" t="str">
        <f t="shared" si="4"/>
        <v/>
      </c>
      <c r="X10" s="20" t="str">
        <f t="shared" si="5"/>
        <v/>
      </c>
      <c r="Y10" s="20" t="str">
        <f t="shared" si="6"/>
        <v/>
      </c>
      <c r="Z10" s="20" t="str">
        <f t="shared" si="7"/>
        <v/>
      </c>
      <c r="AA10" s="20" t="str">
        <f t="shared" si="8"/>
        <v/>
      </c>
      <c r="AB10" s="20" t="str">
        <f t="shared" si="9"/>
        <v/>
      </c>
      <c r="AC10" s="20" t="str">
        <f t="shared" si="10"/>
        <v/>
      </c>
      <c r="AD10" s="20" t="str">
        <f t="shared" si="11"/>
        <v/>
      </c>
      <c r="AE10" s="20" t="str">
        <f t="shared" si="12"/>
        <v/>
      </c>
      <c r="AF10" s="20" t="str">
        <f t="shared" si="13"/>
        <v/>
      </c>
      <c r="AG10" s="20" t="str">
        <f t="shared" si="14"/>
        <v/>
      </c>
      <c r="AH10" s="20" t="str">
        <f t="shared" si="15"/>
        <v/>
      </c>
      <c r="AI10" s="20" t="str">
        <f t="shared" si="16"/>
        <v/>
      </c>
      <c r="AJ10" s="28" t="str">
        <f>IF(ISERROR(INT(S10)),"",VLOOKUP(INT(S10),表1_3[],2,0))</f>
        <v>xuanwu</v>
      </c>
      <c r="AK10" s="28" t="str">
        <f>IF(ISERROR(INT(T10)),"",VLOOKUP(INT(T10),表1_3[],2,0))</f>
        <v/>
      </c>
      <c r="AL10" s="28" t="str">
        <f>IF(ISERROR(INT(U10)),"",VLOOKUP(INT(U10),表1_3[],2,0))</f>
        <v/>
      </c>
      <c r="AM10" s="28" t="str">
        <f>IF(ISERROR(INT(V10)),"",VLOOKUP(INT(V10),表1_3[],2,0))</f>
        <v/>
      </c>
      <c r="AN10" s="28" t="str">
        <f>IF(ISERROR(INT(W10)),"",VLOOKUP(INT(W10),表1_3[],2,0))</f>
        <v/>
      </c>
      <c r="AO10" s="28" t="str">
        <f>IF(ISERROR(INT(X10)),"",VLOOKUP(INT(X10),表1_3[],2,0))</f>
        <v/>
      </c>
      <c r="AP10" s="28" t="str">
        <f>IF(ISERROR(INT(Y10)),"",VLOOKUP(INT(Y10),表1_3[],2,0))</f>
        <v/>
      </c>
      <c r="AQ10" s="28" t="str">
        <f>IF(ISERROR(INT(Z10)),"",VLOOKUP(INT(Z10),表1_3[],2,0))</f>
        <v/>
      </c>
      <c r="AR10" s="28" t="str">
        <f>IF(ISERROR(INT(AA10)),"",VLOOKUP(INT(AA10),表1_3[],2,0))</f>
        <v/>
      </c>
      <c r="AS10" s="28" t="str">
        <f>IF(ISERROR(INT(AB10)),"",VLOOKUP(INT(AB10),表1_3[],2,0))</f>
        <v/>
      </c>
      <c r="AT10" s="28" t="str">
        <f>IF(ISERROR(INT(AC10)),"",VLOOKUP(INT(AC10),表1_3[],2,0))</f>
        <v/>
      </c>
      <c r="AU10" s="28" t="str">
        <f>IF(ISERROR(INT(AD10)),"",VLOOKUP(INT(AD10),表1_3[],2,0))</f>
        <v/>
      </c>
      <c r="AV10" s="28" t="str">
        <f>IF(ISERROR(INT(AE10)),"",VLOOKUP(INT(AE10),表1_3[],2,0))</f>
        <v/>
      </c>
      <c r="AW10" s="28" t="str">
        <f>IF(ISERROR(INT(AF10)),"",VLOOKUP(INT(AF10),表1_3[],2,0))</f>
        <v/>
      </c>
      <c r="AX10" s="28" t="str">
        <f>IF(ISERROR(INT(AG10)),"",VLOOKUP(INT(AG10),表1_3[],2,0))</f>
        <v/>
      </c>
      <c r="AY10" s="28" t="str">
        <f>IF(ISERROR(INT(AH10)),"",VLOOKUP(INT(AH10),表1_3[],2,0))</f>
        <v/>
      </c>
      <c r="AZ10" s="28" t="str">
        <f>IF(ISERROR(INT(AI10)),"",VLOOKUP(INT(AI10),表1_3[],2,0))</f>
        <v/>
      </c>
      <c r="BA10" s="30">
        <f>IF(ISERROR(INT(S10)),"",VLOOKUP(INT(S10),表1_3[],4,0))</f>
        <v>1</v>
      </c>
      <c r="BB10" s="30" t="str">
        <f>IF(ISERROR(INT(T10)),"",VLOOKUP(INT(T10),表1_3[],4,0))</f>
        <v/>
      </c>
      <c r="BC10" s="30" t="str">
        <f>IF(ISERROR(INT(U10)),"",VLOOKUP(INT(U10),表1_3[],4,0))</f>
        <v/>
      </c>
      <c r="BD10" s="30" t="str">
        <f>IF(ISERROR(INT(V10)),"",VLOOKUP(INT(V10),表1_3[],4,0))</f>
        <v/>
      </c>
      <c r="BE10" s="30" t="str">
        <f>IF(ISERROR(INT(W10)),"",VLOOKUP(INT(W10),表1_3[],4,0))</f>
        <v/>
      </c>
      <c r="BF10" s="30" t="str">
        <f>IF(ISERROR(INT(X10)),"",VLOOKUP(INT(X10),表1_3[],4,0))</f>
        <v/>
      </c>
      <c r="BG10" s="30" t="str">
        <f>IF(ISERROR(INT(Y10)),"",VLOOKUP(INT(Y10),表1_3[],4,0))</f>
        <v/>
      </c>
      <c r="BH10" s="30" t="str">
        <f>IF(ISERROR(INT(Z10)),"",VLOOKUP(INT(Z10),表1_3[],4,0))</f>
        <v/>
      </c>
      <c r="BI10" s="30" t="str">
        <f>IF(ISERROR(INT(AA10)),"",VLOOKUP(INT(AA10),表1_3[],4,0))</f>
        <v/>
      </c>
      <c r="BJ10" s="30" t="str">
        <f>IF(ISERROR(INT(AB10)),"",VLOOKUP(INT(AB10),表1_3[],4,0))</f>
        <v/>
      </c>
      <c r="BK10" s="30" t="str">
        <f>IF(ISERROR(INT(AC10)),"",VLOOKUP(INT(AC10),表1_3[],4,0))</f>
        <v/>
      </c>
      <c r="BL10" s="30" t="str">
        <f>IF(ISERROR(INT(AD10)),"",VLOOKUP(INT(AD10),表1_3[],4,0))</f>
        <v/>
      </c>
      <c r="BM10" s="30" t="str">
        <f>IF(ISERROR(INT(AE10)),"",VLOOKUP(INT(AE10),表1_3[],4,0))</f>
        <v/>
      </c>
      <c r="BN10" s="30" t="str">
        <f>IF(ISERROR(INT(AF10)),"",VLOOKUP(INT(AF10),表1_3[],4,0))</f>
        <v/>
      </c>
      <c r="BO10" s="30" t="str">
        <f>IF(ISERROR(INT(AG10)),"",VLOOKUP(INT(AG10),表1_3[],4,0))</f>
        <v/>
      </c>
      <c r="BP10" s="30" t="str">
        <f>IF(ISERROR(INT(AH10)),"",VLOOKUP(INT(AH10),表1_3[],4,0))</f>
        <v/>
      </c>
      <c r="BQ10" s="30" t="str">
        <f>IF(ISERROR(INT(AI10)),"",VLOOKUP(INT(AI10),表1_3[],4,0))</f>
        <v/>
      </c>
    </row>
    <row r="11" spans="1:69">
      <c r="A11" s="6">
        <v>2003</v>
      </c>
      <c r="B11" s="7">
        <v>2</v>
      </c>
      <c r="C11" s="8" t="s">
        <v>1496</v>
      </c>
      <c r="D11" s="7" t="s">
        <v>518</v>
      </c>
      <c r="E11" s="7" t="s">
        <v>1490</v>
      </c>
      <c r="F11" s="7" t="s">
        <v>1497</v>
      </c>
      <c r="G11" s="7" t="s">
        <v>295</v>
      </c>
      <c r="H11" s="7" t="s">
        <v>1478</v>
      </c>
      <c r="I11" s="7" t="s">
        <v>1498</v>
      </c>
      <c r="J11" s="7" t="str">
        <f t="shared" si="17"/>
        <v>1,0,1,0</v>
      </c>
      <c r="K11" s="7">
        <v>1</v>
      </c>
      <c r="L11" s="7">
        <v>0</v>
      </c>
      <c r="M11" s="7">
        <v>1</v>
      </c>
      <c r="N11" s="7" t="s">
        <v>295</v>
      </c>
      <c r="O11" s="7"/>
      <c r="P11" s="20" t="s">
        <v>1499</v>
      </c>
      <c r="Q11" s="24" t="s">
        <v>1500</v>
      </c>
      <c r="R11" s="24"/>
      <c r="S11" s="20" t="str">
        <f t="shared" si="0"/>
        <v>41</v>
      </c>
      <c r="T11" s="20" t="str">
        <f t="shared" si="1"/>
        <v>48</v>
      </c>
      <c r="U11" s="20" t="str">
        <f t="shared" si="2"/>
        <v>76</v>
      </c>
      <c r="V11" s="20" t="str">
        <f t="shared" si="3"/>
        <v>77</v>
      </c>
      <c r="W11" s="20" t="str">
        <f t="shared" si="4"/>
        <v/>
      </c>
      <c r="X11" s="20" t="str">
        <f t="shared" si="5"/>
        <v/>
      </c>
      <c r="Y11" s="20" t="str">
        <f t="shared" si="6"/>
        <v/>
      </c>
      <c r="Z11" s="20" t="str">
        <f t="shared" si="7"/>
        <v/>
      </c>
      <c r="AA11" s="20" t="str">
        <f t="shared" si="8"/>
        <v/>
      </c>
      <c r="AB11" s="20" t="str">
        <f t="shared" si="9"/>
        <v/>
      </c>
      <c r="AC11" s="20" t="str">
        <f t="shared" si="10"/>
        <v/>
      </c>
      <c r="AD11" s="20" t="str">
        <f t="shared" si="11"/>
        <v/>
      </c>
      <c r="AE11" s="20" t="str">
        <f t="shared" si="12"/>
        <v/>
      </c>
      <c r="AF11" s="20" t="str">
        <f t="shared" si="13"/>
        <v/>
      </c>
      <c r="AG11" s="20" t="str">
        <f t="shared" si="14"/>
        <v/>
      </c>
      <c r="AH11" s="20" t="str">
        <f t="shared" si="15"/>
        <v/>
      </c>
      <c r="AI11" s="20" t="str">
        <f t="shared" si="16"/>
        <v/>
      </c>
      <c r="AJ11" s="28" t="str">
        <f>IF(ISERROR(INT(S11)),"",VLOOKUP(INT(S11),表1_3[],2,0))</f>
        <v>caishen</v>
      </c>
      <c r="AK11" s="28" t="str">
        <f>IF(ISERROR(INT(T11)),"",VLOOKUP(INT(T11),表1_3[],2,0))</f>
        <v>baobaohetun</v>
      </c>
      <c r="AL11" s="28" t="str">
        <f>IF(ISERROR(INT(U11)),"",VLOOKUP(INT(U11),表1_3[],2,0))</f>
        <v>wulingzhu</v>
      </c>
      <c r="AM11" s="28" t="str">
        <f>IF(ISERROR(INT(V11)),"",VLOOKUP(INT(V11),表1_3[],2,0))</f>
        <v>wuseshenniu</v>
      </c>
      <c r="AN11" s="28" t="str">
        <f>IF(ISERROR(INT(W11)),"",VLOOKUP(INT(W11),表1_3[],2,0))</f>
        <v/>
      </c>
      <c r="AO11" s="28" t="str">
        <f>IF(ISERROR(INT(X11)),"",VLOOKUP(INT(X11),表1_3[],2,0))</f>
        <v/>
      </c>
      <c r="AP11" s="28" t="str">
        <f>IF(ISERROR(INT(Y11)),"",VLOOKUP(INT(Y11),表1_3[],2,0))</f>
        <v/>
      </c>
      <c r="AQ11" s="28" t="str">
        <f>IF(ISERROR(INT(Z11)),"",VLOOKUP(INT(Z11),表1_3[],2,0))</f>
        <v/>
      </c>
      <c r="AR11" s="28" t="str">
        <f>IF(ISERROR(INT(AA11)),"",VLOOKUP(INT(AA11),表1_3[],2,0))</f>
        <v/>
      </c>
      <c r="AS11" s="28" t="str">
        <f>IF(ISERROR(INT(AB11)),"",VLOOKUP(INT(AB11),表1_3[],2,0))</f>
        <v/>
      </c>
      <c r="AT11" s="28" t="str">
        <f>IF(ISERROR(INT(AC11)),"",VLOOKUP(INT(AC11),表1_3[],2,0))</f>
        <v/>
      </c>
      <c r="AU11" s="28" t="str">
        <f>IF(ISERROR(INT(AD11)),"",VLOOKUP(INT(AD11),表1_3[],2,0))</f>
        <v/>
      </c>
      <c r="AV11" s="28" t="str">
        <f>IF(ISERROR(INT(AE11)),"",VLOOKUP(INT(AE11),表1_3[],2,0))</f>
        <v/>
      </c>
      <c r="AW11" s="28" t="str">
        <f>IF(ISERROR(INT(AF11)),"",VLOOKUP(INT(AF11),表1_3[],2,0))</f>
        <v/>
      </c>
      <c r="AX11" s="28" t="str">
        <f>IF(ISERROR(INT(AG11)),"",VLOOKUP(INT(AG11),表1_3[],2,0))</f>
        <v/>
      </c>
      <c r="AY11" s="28" t="str">
        <f>IF(ISERROR(INT(AH11)),"",VLOOKUP(INT(AH11),表1_3[],2,0))</f>
        <v/>
      </c>
      <c r="AZ11" s="28" t="str">
        <f>IF(ISERROR(INT(AI11)),"",VLOOKUP(INT(AI11),表1_3[],2,0))</f>
        <v/>
      </c>
      <c r="BA11" s="30">
        <f>IF(ISERROR(INT(S11)),"",VLOOKUP(INT(S11),表1_3[],4,0))</f>
        <v>1</v>
      </c>
      <c r="BB11" s="30">
        <f>IF(ISERROR(INT(T11)),"",VLOOKUP(INT(T11),表1_3[],4,0))</f>
        <v>1</v>
      </c>
      <c r="BC11" s="30">
        <f>IF(ISERROR(INT(U11)),"",VLOOKUP(INT(U11),表1_3[],4,0))</f>
        <v>1</v>
      </c>
      <c r="BD11" s="30">
        <f>IF(ISERROR(INT(V11)),"",VLOOKUP(INT(V11),表1_3[],4,0))</f>
        <v>1</v>
      </c>
      <c r="BE11" s="30" t="str">
        <f>IF(ISERROR(INT(W11)),"",VLOOKUP(INT(W11),表1_3[],4,0))</f>
        <v/>
      </c>
      <c r="BF11" s="30" t="str">
        <f>IF(ISERROR(INT(X11)),"",VLOOKUP(INT(X11),表1_3[],4,0))</f>
        <v/>
      </c>
      <c r="BG11" s="30" t="str">
        <f>IF(ISERROR(INT(Y11)),"",VLOOKUP(INT(Y11),表1_3[],4,0))</f>
        <v/>
      </c>
      <c r="BH11" s="30" t="str">
        <f>IF(ISERROR(INT(Z11)),"",VLOOKUP(INT(Z11),表1_3[],4,0))</f>
        <v/>
      </c>
      <c r="BI11" s="30" t="str">
        <f>IF(ISERROR(INT(AA11)),"",VLOOKUP(INT(AA11),表1_3[],4,0))</f>
        <v/>
      </c>
      <c r="BJ11" s="30" t="str">
        <f>IF(ISERROR(INT(AB11)),"",VLOOKUP(INT(AB11),表1_3[],4,0))</f>
        <v/>
      </c>
      <c r="BK11" s="30" t="str">
        <f>IF(ISERROR(INT(AC11)),"",VLOOKUP(INT(AC11),表1_3[],4,0))</f>
        <v/>
      </c>
      <c r="BL11" s="30" t="str">
        <f>IF(ISERROR(INT(AD11)),"",VLOOKUP(INT(AD11),表1_3[],4,0))</f>
        <v/>
      </c>
      <c r="BM11" s="30" t="str">
        <f>IF(ISERROR(INT(AE11)),"",VLOOKUP(INT(AE11),表1_3[],4,0))</f>
        <v/>
      </c>
      <c r="BN11" s="30" t="str">
        <f>IF(ISERROR(INT(AF11)),"",VLOOKUP(INT(AF11),表1_3[],4,0))</f>
        <v/>
      </c>
      <c r="BO11" s="30" t="str">
        <f>IF(ISERROR(INT(AG11)),"",VLOOKUP(INT(AG11),表1_3[],4,0))</f>
        <v/>
      </c>
      <c r="BP11" s="30" t="str">
        <f>IF(ISERROR(INT(AH11)),"",VLOOKUP(INT(AH11),表1_3[],4,0))</f>
        <v/>
      </c>
      <c r="BQ11" s="30" t="str">
        <f>IF(ISERROR(INT(AI11)),"",VLOOKUP(INT(AI11),表1_3[],4,0))</f>
        <v/>
      </c>
    </row>
    <row r="12" spans="1:69">
      <c r="A12" s="6" t="s">
        <v>1501</v>
      </c>
      <c r="B12" s="7" t="s">
        <v>491</v>
      </c>
      <c r="C12" s="8" t="s">
        <v>1502</v>
      </c>
      <c r="D12" s="7" t="s">
        <v>491</v>
      </c>
      <c r="E12" s="7" t="s">
        <v>1484</v>
      </c>
      <c r="F12" s="7" t="s">
        <v>1485</v>
      </c>
      <c r="G12" s="7" t="s">
        <v>295</v>
      </c>
      <c r="H12" s="7" t="s">
        <v>1478</v>
      </c>
      <c r="I12" s="7" t="s">
        <v>410</v>
      </c>
      <c r="J12" s="7" t="str">
        <f t="shared" si="17"/>
        <v>1,1,1,0</v>
      </c>
      <c r="K12" s="7">
        <v>1</v>
      </c>
      <c r="L12" s="7" t="s">
        <v>518</v>
      </c>
      <c r="M12" s="7">
        <v>1</v>
      </c>
      <c r="N12" s="7" t="s">
        <v>295</v>
      </c>
      <c r="O12" s="7"/>
      <c r="P12" s="20" t="s">
        <v>1486</v>
      </c>
      <c r="Q12" s="24" t="s">
        <v>1503</v>
      </c>
      <c r="R12" s="24"/>
      <c r="S12" s="20" t="str">
        <f t="shared" si="0"/>
        <v>44</v>
      </c>
      <c r="T12" s="20" t="str">
        <f t="shared" si="1"/>
        <v>50</v>
      </c>
      <c r="U12" s="20" t="str">
        <f t="shared" si="2"/>
        <v>52</v>
      </c>
      <c r="V12" s="20" t="str">
        <f t="shared" si="3"/>
        <v>72</v>
      </c>
      <c r="W12" s="20" t="str">
        <f t="shared" si="4"/>
        <v/>
      </c>
      <c r="X12" s="20" t="str">
        <f t="shared" si="5"/>
        <v/>
      </c>
      <c r="Y12" s="20" t="str">
        <f t="shared" si="6"/>
        <v/>
      </c>
      <c r="Z12" s="20" t="str">
        <f t="shared" si="7"/>
        <v/>
      </c>
      <c r="AA12" s="20" t="str">
        <f t="shared" si="8"/>
        <v/>
      </c>
      <c r="AB12" s="20" t="str">
        <f t="shared" si="9"/>
        <v/>
      </c>
      <c r="AC12" s="20" t="str">
        <f t="shared" si="10"/>
        <v/>
      </c>
      <c r="AD12" s="20" t="str">
        <f t="shared" si="11"/>
        <v/>
      </c>
      <c r="AE12" s="20" t="str">
        <f t="shared" si="12"/>
        <v/>
      </c>
      <c r="AF12" s="20" t="str">
        <f t="shared" si="13"/>
        <v/>
      </c>
      <c r="AG12" s="20" t="str">
        <f t="shared" si="14"/>
        <v/>
      </c>
      <c r="AH12" s="20" t="str">
        <f t="shared" si="15"/>
        <v/>
      </c>
      <c r="AI12" s="20" t="str">
        <f t="shared" si="16"/>
        <v/>
      </c>
      <c r="AJ12" s="28" t="str">
        <f>IF(ISERROR(INT(S12)),"",VLOOKUP(INT(S12),表1_3[],2,0))</f>
        <v>leishenchui</v>
      </c>
      <c r="AK12" s="28" t="str">
        <f>IF(ISERROR(INT(T12)),"",VLOOKUP(INT(T12),表1_3[],2,0))</f>
        <v>jiguangjing</v>
      </c>
      <c r="AL12" s="28" t="str">
        <f>IF(ISERROR(INT(U12)),"",VLOOKUP(INT(U12),表1_3[],2,0))</f>
        <v>baozhahetun</v>
      </c>
      <c r="AM12" s="28" t="str">
        <f>IF(ISERROR(INT(V12)),"",VLOOKUP(INT(V12),表1_3[],2,0))</f>
        <v>lianhuanzdx</v>
      </c>
      <c r="AN12" s="28" t="str">
        <f>IF(ISERROR(INT(W12)),"",VLOOKUP(INT(W12),表1_3[],2,0))</f>
        <v/>
      </c>
      <c r="AO12" s="28" t="str">
        <f>IF(ISERROR(INT(X12)),"",VLOOKUP(INT(X12),表1_3[],2,0))</f>
        <v/>
      </c>
      <c r="AP12" s="28" t="str">
        <f>IF(ISERROR(INT(Y12)),"",VLOOKUP(INT(Y12),表1_3[],2,0))</f>
        <v/>
      </c>
      <c r="AQ12" s="28" t="str">
        <f>IF(ISERROR(INT(Z12)),"",VLOOKUP(INT(Z12),表1_3[],2,0))</f>
        <v/>
      </c>
      <c r="AR12" s="28" t="str">
        <f>IF(ISERROR(INT(AA12)),"",VLOOKUP(INT(AA12),表1_3[],2,0))</f>
        <v/>
      </c>
      <c r="AS12" s="28" t="str">
        <f>IF(ISERROR(INT(AB12)),"",VLOOKUP(INT(AB12),表1_3[],2,0))</f>
        <v/>
      </c>
      <c r="AT12" s="28" t="str">
        <f>IF(ISERROR(INT(AC12)),"",VLOOKUP(INT(AC12),表1_3[],2,0))</f>
        <v/>
      </c>
      <c r="AU12" s="28" t="str">
        <f>IF(ISERROR(INT(AD12)),"",VLOOKUP(INT(AD12),表1_3[],2,0))</f>
        <v/>
      </c>
      <c r="AV12" s="28" t="str">
        <f>IF(ISERROR(INT(AE12)),"",VLOOKUP(INT(AE12),表1_3[],2,0))</f>
        <v/>
      </c>
      <c r="AW12" s="28" t="str">
        <f>IF(ISERROR(INT(AF12)),"",VLOOKUP(INT(AF12),表1_3[],2,0))</f>
        <v/>
      </c>
      <c r="AX12" s="28" t="str">
        <f>IF(ISERROR(INT(AG12)),"",VLOOKUP(INT(AG12),表1_3[],2,0))</f>
        <v/>
      </c>
      <c r="AY12" s="28" t="str">
        <f>IF(ISERROR(INT(AH12)),"",VLOOKUP(INT(AH12),表1_3[],2,0))</f>
        <v/>
      </c>
      <c r="AZ12" s="28" t="str">
        <f>IF(ISERROR(INT(AI12)),"",VLOOKUP(INT(AI12),表1_3[],2,0))</f>
        <v/>
      </c>
      <c r="BA12" s="30">
        <f>IF(ISERROR(INT(S12)),"",VLOOKUP(INT(S12),表1_3[],4,0))</f>
        <v>1</v>
      </c>
      <c r="BB12" s="30">
        <f>IF(ISERROR(INT(T12)),"",VLOOKUP(INT(T12),表1_3[],4,0))</f>
        <v>1</v>
      </c>
      <c r="BC12" s="30">
        <f>IF(ISERROR(INT(U12)),"",VLOOKUP(INT(U12),表1_3[],4,0))</f>
        <v>1</v>
      </c>
      <c r="BD12" s="30">
        <f>IF(ISERROR(INT(V12)),"",VLOOKUP(INT(V12),表1_3[],4,0))</f>
        <v>1</v>
      </c>
      <c r="BE12" s="30" t="str">
        <f>IF(ISERROR(INT(W12)),"",VLOOKUP(INT(W12),表1_3[],4,0))</f>
        <v/>
      </c>
      <c r="BF12" s="30" t="str">
        <f>IF(ISERROR(INT(X12)),"",VLOOKUP(INT(X12),表1_3[],4,0))</f>
        <v/>
      </c>
      <c r="BG12" s="30" t="str">
        <f>IF(ISERROR(INT(Y12)),"",VLOOKUP(INT(Y12),表1_3[],4,0))</f>
        <v/>
      </c>
      <c r="BH12" s="30" t="str">
        <f>IF(ISERROR(INT(Z12)),"",VLOOKUP(INT(Z12),表1_3[],4,0))</f>
        <v/>
      </c>
      <c r="BI12" s="30" t="str">
        <f>IF(ISERROR(INT(AA12)),"",VLOOKUP(INT(AA12),表1_3[],4,0))</f>
        <v/>
      </c>
      <c r="BJ12" s="30" t="str">
        <f>IF(ISERROR(INT(AB12)),"",VLOOKUP(INT(AB12),表1_3[],4,0))</f>
        <v/>
      </c>
      <c r="BK12" s="30" t="str">
        <f>IF(ISERROR(INT(AC12)),"",VLOOKUP(INT(AC12),表1_3[],4,0))</f>
        <v/>
      </c>
      <c r="BL12" s="30" t="str">
        <f>IF(ISERROR(INT(AD12)),"",VLOOKUP(INT(AD12),表1_3[],4,0))</f>
        <v/>
      </c>
      <c r="BM12" s="30" t="str">
        <f>IF(ISERROR(INT(AE12)),"",VLOOKUP(INT(AE12),表1_3[],4,0))</f>
        <v/>
      </c>
      <c r="BN12" s="30" t="str">
        <f>IF(ISERROR(INT(AF12)),"",VLOOKUP(INT(AF12),表1_3[],4,0))</f>
        <v/>
      </c>
      <c r="BO12" s="30" t="str">
        <f>IF(ISERROR(INT(AG12)),"",VLOOKUP(INT(AG12),表1_3[],4,0))</f>
        <v/>
      </c>
      <c r="BP12" s="30" t="str">
        <f>IF(ISERROR(INT(AH12)),"",VLOOKUP(INT(AH12),表1_3[],4,0))</f>
        <v/>
      </c>
      <c r="BQ12" s="30" t="str">
        <f>IF(ISERROR(INT(AI12)),"",VLOOKUP(INT(AI12),表1_3[],4,0))</f>
        <v/>
      </c>
    </row>
    <row r="13" ht="14.55" spans="1:69">
      <c r="A13" s="6" t="s">
        <v>1504</v>
      </c>
      <c r="B13" s="7" t="s">
        <v>491</v>
      </c>
      <c r="C13" s="12" t="s">
        <v>1505</v>
      </c>
      <c r="D13" s="7" t="s">
        <v>518</v>
      </c>
      <c r="E13" s="7" t="s">
        <v>1506</v>
      </c>
      <c r="F13" s="7" t="s">
        <v>1485</v>
      </c>
      <c r="G13" s="7">
        <v>1</v>
      </c>
      <c r="H13" s="7" t="s">
        <v>1478</v>
      </c>
      <c r="I13" s="7" t="s">
        <v>1491</v>
      </c>
      <c r="J13" s="7" t="str">
        <f t="shared" si="17"/>
        <v>1,0,1,0</v>
      </c>
      <c r="K13" s="7" t="s">
        <v>518</v>
      </c>
      <c r="L13" s="7" t="s">
        <v>295</v>
      </c>
      <c r="M13" s="7" t="s">
        <v>518</v>
      </c>
      <c r="N13" s="7" t="s">
        <v>295</v>
      </c>
      <c r="O13" s="23"/>
      <c r="P13" s="20" t="s">
        <v>1492</v>
      </c>
      <c r="Q13" s="24" t="s">
        <v>1507</v>
      </c>
      <c r="R13" s="24"/>
      <c r="S13" s="20" t="str">
        <f t="shared" si="0"/>
        <v>63</v>
      </c>
      <c r="T13" s="20" t="str">
        <f t="shared" si="1"/>
        <v>74</v>
      </c>
      <c r="U13" s="20" t="str">
        <f t="shared" si="2"/>
        <v>75</v>
      </c>
      <c r="V13" s="20" t="str">
        <f t="shared" si="3"/>
        <v>84</v>
      </c>
      <c r="W13" s="20" t="str">
        <f t="shared" si="4"/>
        <v/>
      </c>
      <c r="X13" s="20" t="str">
        <f t="shared" si="5"/>
        <v/>
      </c>
      <c r="Y13" s="20" t="str">
        <f t="shared" si="6"/>
        <v/>
      </c>
      <c r="Z13" s="20" t="str">
        <f t="shared" si="7"/>
        <v/>
      </c>
      <c r="AA13" s="20" t="str">
        <f t="shared" si="8"/>
        <v/>
      </c>
      <c r="AB13" s="20" t="str">
        <f t="shared" si="9"/>
        <v/>
      </c>
      <c r="AC13" s="20" t="str">
        <f t="shared" si="10"/>
        <v/>
      </c>
      <c r="AD13" s="20" t="str">
        <f t="shared" si="11"/>
        <v/>
      </c>
      <c r="AE13" s="20" t="str">
        <f t="shared" si="12"/>
        <v/>
      </c>
      <c r="AF13" s="20" t="str">
        <f t="shared" si="13"/>
        <v/>
      </c>
      <c r="AG13" s="20" t="str">
        <f t="shared" si="14"/>
        <v/>
      </c>
      <c r="AH13" s="20" t="str">
        <f t="shared" si="15"/>
        <v/>
      </c>
      <c r="AI13" s="20" t="str">
        <f t="shared" si="16"/>
        <v/>
      </c>
      <c r="AJ13" s="28" t="str">
        <f>IF(ISERROR(INT(S13)),"",VLOOKUP(INT(S13),表1_3[],2,0))</f>
        <v>shuimuboss</v>
      </c>
      <c r="AK13" s="28" t="str">
        <f>IF(ISERROR(INT(T13)),"",VLOOKUP(INT(T13),表1_3[],2,0))</f>
        <v>henggongyu</v>
      </c>
      <c r="AL13" s="28" t="str">
        <f>IF(ISERROR(INT(U13)),"",VLOOKUP(INT(U13),表1_3[],2,0))</f>
        <v>baozangjue</v>
      </c>
      <c r="AM13" s="28" t="str">
        <f>IF(ISERROR(INT(V13)),"",VLOOKUP(INT(V13),表1_3[],2,0))</f>
        <v>shejitu</v>
      </c>
      <c r="AN13" s="28" t="str">
        <f>IF(ISERROR(INT(W13)),"",VLOOKUP(INT(W13),表1_3[],2,0))</f>
        <v/>
      </c>
      <c r="AO13" s="28" t="str">
        <f>IF(ISERROR(INT(X13)),"",VLOOKUP(INT(X13),表1_3[],2,0))</f>
        <v/>
      </c>
      <c r="AP13" s="28" t="str">
        <f>IF(ISERROR(INT(Y13)),"",VLOOKUP(INT(Y13),表1_3[],2,0))</f>
        <v/>
      </c>
      <c r="AQ13" s="28" t="str">
        <f>IF(ISERROR(INT(Z13)),"",VLOOKUP(INT(Z13),表1_3[],2,0))</f>
        <v/>
      </c>
      <c r="AR13" s="28" t="str">
        <f>IF(ISERROR(INT(AA13)),"",VLOOKUP(INT(AA13),表1_3[],2,0))</f>
        <v/>
      </c>
      <c r="AS13" s="28" t="str">
        <f>IF(ISERROR(INT(AB13)),"",VLOOKUP(INT(AB13),表1_3[],2,0))</f>
        <v/>
      </c>
      <c r="AT13" s="28" t="str">
        <f>IF(ISERROR(INT(AC13)),"",VLOOKUP(INT(AC13),表1_3[],2,0))</f>
        <v/>
      </c>
      <c r="AU13" s="28" t="str">
        <f>IF(ISERROR(INT(AD13)),"",VLOOKUP(INT(AD13),表1_3[],2,0))</f>
        <v/>
      </c>
      <c r="AV13" s="28" t="str">
        <f>IF(ISERROR(INT(AE13)),"",VLOOKUP(INT(AE13),表1_3[],2,0))</f>
        <v/>
      </c>
      <c r="AW13" s="28" t="str">
        <f>IF(ISERROR(INT(AF13)),"",VLOOKUP(INT(AF13),表1_3[],2,0))</f>
        <v/>
      </c>
      <c r="AX13" s="28" t="str">
        <f>IF(ISERROR(INT(AG13)),"",VLOOKUP(INT(AG13),表1_3[],2,0))</f>
        <v/>
      </c>
      <c r="AY13" s="28" t="str">
        <f>IF(ISERROR(INT(AH13)),"",VLOOKUP(INT(AH13),表1_3[],2,0))</f>
        <v/>
      </c>
      <c r="AZ13" s="28" t="str">
        <f>IF(ISERROR(INT(AI13)),"",VLOOKUP(INT(AI13),表1_3[],2,0))</f>
        <v/>
      </c>
      <c r="BA13" s="30">
        <f>IF(ISERROR(INT(S13)),"",VLOOKUP(INT(S13),表1_3[],4,0))</f>
        <v>1</v>
      </c>
      <c r="BB13" s="30">
        <f>IF(ISERROR(INT(T13)),"",VLOOKUP(INT(T13),表1_3[],4,0))</f>
        <v>1</v>
      </c>
      <c r="BC13" s="30">
        <f>IF(ISERROR(INT(U13)),"",VLOOKUP(INT(U13),表1_3[],4,0))</f>
        <v>1</v>
      </c>
      <c r="BD13" s="30">
        <f>IF(ISERROR(INT(V13)),"",VLOOKUP(INT(V13),表1_3[],4,0))</f>
        <v>1</v>
      </c>
      <c r="BE13" s="30" t="str">
        <f>IF(ISERROR(INT(W13)),"",VLOOKUP(INT(W13),表1_3[],4,0))</f>
        <v/>
      </c>
      <c r="BF13" s="30" t="str">
        <f>IF(ISERROR(INT(X13)),"",VLOOKUP(INT(X13),表1_3[],4,0))</f>
        <v/>
      </c>
      <c r="BG13" s="30" t="str">
        <f>IF(ISERROR(INT(Y13)),"",VLOOKUP(INT(Y13),表1_3[],4,0))</f>
        <v/>
      </c>
      <c r="BH13" s="30" t="str">
        <f>IF(ISERROR(INT(Z13)),"",VLOOKUP(INT(Z13),表1_3[],4,0))</f>
        <v/>
      </c>
      <c r="BI13" s="30" t="str">
        <f>IF(ISERROR(INT(AA13)),"",VLOOKUP(INT(AA13),表1_3[],4,0))</f>
        <v/>
      </c>
      <c r="BJ13" s="30" t="str">
        <f>IF(ISERROR(INT(AB13)),"",VLOOKUP(INT(AB13),表1_3[],4,0))</f>
        <v/>
      </c>
      <c r="BK13" s="30" t="str">
        <f>IF(ISERROR(INT(AC13)),"",VLOOKUP(INT(AC13),表1_3[],4,0))</f>
        <v/>
      </c>
      <c r="BL13" s="30" t="str">
        <f>IF(ISERROR(INT(AD13)),"",VLOOKUP(INT(AD13),表1_3[],4,0))</f>
        <v/>
      </c>
      <c r="BM13" s="30" t="str">
        <f>IF(ISERROR(INT(AE13)),"",VLOOKUP(INT(AE13),表1_3[],4,0))</f>
        <v/>
      </c>
      <c r="BN13" s="30" t="str">
        <f>IF(ISERROR(INT(AF13)),"",VLOOKUP(INT(AF13),表1_3[],4,0))</f>
        <v/>
      </c>
      <c r="BO13" s="30" t="str">
        <f>IF(ISERROR(INT(AG13)),"",VLOOKUP(INT(AG13),表1_3[],4,0))</f>
        <v/>
      </c>
      <c r="BP13" s="30" t="str">
        <f>IF(ISERROR(INT(AH13)),"",VLOOKUP(INT(AH13),表1_3[],4,0))</f>
        <v/>
      </c>
      <c r="BQ13" s="30" t="str">
        <f>IF(ISERROR(INT(AI13)),"",VLOOKUP(INT(AI13),表1_3[],4,0))</f>
        <v/>
      </c>
    </row>
    <row r="14" s="1" customFormat="1" ht="14.55" spans="1:69">
      <c r="A14" s="14">
        <v>3001</v>
      </c>
      <c r="B14" s="15">
        <v>3</v>
      </c>
      <c r="C14" s="14" t="s">
        <v>1508</v>
      </c>
      <c r="D14" s="15" t="s">
        <v>518</v>
      </c>
      <c r="E14" s="15">
        <v>0</v>
      </c>
      <c r="F14" s="15">
        <v>999</v>
      </c>
      <c r="G14" s="15">
        <v>1</v>
      </c>
      <c r="H14" s="15" t="s">
        <v>295</v>
      </c>
      <c r="I14" s="15">
        <v>0</v>
      </c>
      <c r="J14" s="21" t="str">
        <f t="shared" si="17"/>
        <v>0,0,0,1</v>
      </c>
      <c r="K14" s="15">
        <v>0</v>
      </c>
      <c r="L14" s="15">
        <v>0</v>
      </c>
      <c r="M14" s="15">
        <v>0</v>
      </c>
      <c r="N14" s="15">
        <v>1</v>
      </c>
      <c r="O14" s="15"/>
      <c r="P14" s="22" t="s">
        <v>1479</v>
      </c>
      <c r="Q14" s="25" t="s">
        <v>1509</v>
      </c>
      <c r="R14" s="25"/>
      <c r="S14" s="22" t="str">
        <f t="shared" si="0"/>
        <v>35</v>
      </c>
      <c r="T14" s="22" t="str">
        <f t="shared" si="1"/>
        <v/>
      </c>
      <c r="U14" s="22" t="str">
        <f t="shared" si="2"/>
        <v/>
      </c>
      <c r="V14" s="22" t="str">
        <f t="shared" si="3"/>
        <v/>
      </c>
      <c r="W14" s="22" t="str">
        <f t="shared" si="4"/>
        <v/>
      </c>
      <c r="X14" s="22" t="str">
        <f t="shared" si="5"/>
        <v/>
      </c>
      <c r="Y14" s="22" t="str">
        <f t="shared" si="6"/>
        <v/>
      </c>
      <c r="Z14" s="22" t="str">
        <f t="shared" si="7"/>
        <v/>
      </c>
      <c r="AA14" s="22" t="str">
        <f t="shared" si="8"/>
        <v/>
      </c>
      <c r="AB14" s="22" t="str">
        <f t="shared" si="9"/>
        <v/>
      </c>
      <c r="AC14" s="22" t="str">
        <f t="shared" si="10"/>
        <v/>
      </c>
      <c r="AD14" s="22" t="str">
        <f t="shared" si="11"/>
        <v/>
      </c>
      <c r="AE14" s="22" t="str">
        <f t="shared" si="12"/>
        <v/>
      </c>
      <c r="AF14" s="22" t="str">
        <f t="shared" si="13"/>
        <v/>
      </c>
      <c r="AG14" s="22" t="str">
        <f t="shared" si="14"/>
        <v/>
      </c>
      <c r="AH14" s="22" t="str">
        <f t="shared" si="15"/>
        <v/>
      </c>
      <c r="AI14" s="22" t="str">
        <f t="shared" si="16"/>
        <v/>
      </c>
      <c r="AJ14" s="29" t="str">
        <f>IF(ISERROR(INT(S14)),"",VLOOKUP(INT(S14),表1_3[],2,0))</f>
        <v>youlingchuan</v>
      </c>
      <c r="AK14" s="29" t="str">
        <f>IF(ISERROR(INT(T14)),"",VLOOKUP(INT(T14),表1_3[],2,0))</f>
        <v/>
      </c>
      <c r="AL14" s="29" t="str">
        <f>IF(ISERROR(INT(U14)),"",VLOOKUP(INT(U14),表1_3[],2,0))</f>
        <v/>
      </c>
      <c r="AM14" s="29" t="str">
        <f>IF(ISERROR(INT(V14)),"",VLOOKUP(INT(V14),表1_3[],2,0))</f>
        <v/>
      </c>
      <c r="AN14" s="29" t="str">
        <f>IF(ISERROR(INT(W14)),"",VLOOKUP(INT(W14),表1_3[],2,0))</f>
        <v/>
      </c>
      <c r="AO14" s="29" t="str">
        <f>IF(ISERROR(INT(X14)),"",VLOOKUP(INT(X14),表1_3[],2,0))</f>
        <v/>
      </c>
      <c r="AP14" s="29" t="str">
        <f>IF(ISERROR(INT(Y14)),"",VLOOKUP(INT(Y14),表1_3[],2,0))</f>
        <v/>
      </c>
      <c r="AQ14" s="29" t="str">
        <f>IF(ISERROR(INT(Z14)),"",VLOOKUP(INT(Z14),表1_3[],2,0))</f>
        <v/>
      </c>
      <c r="AR14" s="29" t="str">
        <f>IF(ISERROR(INT(AA14)),"",VLOOKUP(INT(AA14),表1_3[],2,0))</f>
        <v/>
      </c>
      <c r="AS14" s="29" t="str">
        <f>IF(ISERROR(INT(AB14)),"",VLOOKUP(INT(AB14),表1_3[],2,0))</f>
        <v/>
      </c>
      <c r="AT14" s="29" t="str">
        <f>IF(ISERROR(INT(AC14)),"",VLOOKUP(INT(AC14),表1_3[],2,0))</f>
        <v/>
      </c>
      <c r="AU14" s="29" t="str">
        <f>IF(ISERROR(INT(AD14)),"",VLOOKUP(INT(AD14),表1_3[],2,0))</f>
        <v/>
      </c>
      <c r="AV14" s="29" t="str">
        <f>IF(ISERROR(INT(AE14)),"",VLOOKUP(INT(AE14),表1_3[],2,0))</f>
        <v/>
      </c>
      <c r="AW14" s="29" t="str">
        <f>IF(ISERROR(INT(AF14)),"",VLOOKUP(INT(AF14),表1_3[],2,0))</f>
        <v/>
      </c>
      <c r="AX14" s="29" t="str">
        <f>IF(ISERROR(INT(AG14)),"",VLOOKUP(INT(AG14),表1_3[],2,0))</f>
        <v/>
      </c>
      <c r="AY14" s="29" t="str">
        <f>IF(ISERROR(INT(AH14)),"",VLOOKUP(INT(AH14),表1_3[],2,0))</f>
        <v/>
      </c>
      <c r="AZ14" s="29" t="str">
        <f>IF(ISERROR(INT(AI14)),"",VLOOKUP(INT(AI14),表1_3[],2,0))</f>
        <v/>
      </c>
      <c r="BA14" s="31">
        <f>IF(ISERROR(INT(S14)),"",VLOOKUP(INT(S14),表1_3[],5,0))</f>
        <v>1</v>
      </c>
      <c r="BB14" s="31" t="str">
        <f>IF(ISERROR(INT(T14)),"",VLOOKUP(INT(T14),表1_3[],5,0))</f>
        <v/>
      </c>
      <c r="BC14" s="31" t="str">
        <f>IF(ISERROR(INT(U14)),"",VLOOKUP(INT(U14),表1_3[],5,0))</f>
        <v/>
      </c>
      <c r="BD14" s="31" t="str">
        <f>IF(ISERROR(INT(V14)),"",VLOOKUP(INT(V14),表1_3[],5,0))</f>
        <v/>
      </c>
      <c r="BE14" s="31" t="str">
        <f>IF(ISERROR(INT(W14)),"",VLOOKUP(INT(W14),表1_3[],5,0))</f>
        <v/>
      </c>
      <c r="BF14" s="31" t="str">
        <f>IF(ISERROR(INT(X14)),"",VLOOKUP(INT(X14),表1_3[],5,0))</f>
        <v/>
      </c>
      <c r="BG14" s="31" t="str">
        <f>IF(ISERROR(INT(Y14)),"",VLOOKUP(INT(Y14),表1_3[],5,0))</f>
        <v/>
      </c>
      <c r="BH14" s="31" t="str">
        <f>IF(ISERROR(INT(Z14)),"",VLOOKUP(INT(Z14),表1_3[],5,0))</f>
        <v/>
      </c>
      <c r="BI14" s="31" t="str">
        <f>IF(ISERROR(INT(AA14)),"",VLOOKUP(INT(AA14),表1_3[],5,0))</f>
        <v/>
      </c>
      <c r="BJ14" s="31" t="str">
        <f>IF(ISERROR(INT(AB14)),"",VLOOKUP(INT(AB14),表1_3[],5,0))</f>
        <v/>
      </c>
      <c r="BK14" s="31" t="str">
        <f>IF(ISERROR(INT(AC14)),"",VLOOKUP(INT(AC14),表1_3[],5,0))</f>
        <v/>
      </c>
      <c r="BL14" s="31" t="str">
        <f>IF(ISERROR(INT(AD14)),"",VLOOKUP(INT(AD14),表1_3[],5,0))</f>
        <v/>
      </c>
      <c r="BM14" s="31" t="str">
        <f>IF(ISERROR(INT(AE14)),"",VLOOKUP(INT(AE14),表1_3[],5,0))</f>
        <v/>
      </c>
      <c r="BN14" s="31" t="str">
        <f>IF(ISERROR(INT(AF14)),"",VLOOKUP(INT(AF14),表1_3[],5,0))</f>
        <v/>
      </c>
      <c r="BO14" s="31" t="str">
        <f>IF(ISERROR(INT(AG14)),"",VLOOKUP(INT(AG14),表1_3[],5,0))</f>
        <v/>
      </c>
      <c r="BP14" s="31" t="str">
        <f>IF(ISERROR(INT(AH14)),"",VLOOKUP(INT(AH14),表1_3[],5,0))</f>
        <v/>
      </c>
      <c r="BQ14" s="31" t="str">
        <f>IF(ISERROR(INT(AI14)),"",VLOOKUP(INT(AI14),表1_3[],5,0))</f>
        <v/>
      </c>
    </row>
    <row r="15" ht="14.4" spans="1:69">
      <c r="A15" s="6">
        <v>3002</v>
      </c>
      <c r="B15" s="7">
        <v>3</v>
      </c>
      <c r="C15" s="9" t="s">
        <v>1510</v>
      </c>
      <c r="D15" s="7" t="s">
        <v>518</v>
      </c>
      <c r="E15" s="7" t="s">
        <v>295</v>
      </c>
      <c r="F15" s="7">
        <v>999</v>
      </c>
      <c r="G15" s="7">
        <v>1</v>
      </c>
      <c r="H15" s="7" t="s">
        <v>1478</v>
      </c>
      <c r="I15" s="7">
        <v>0</v>
      </c>
      <c r="J15" s="7" t="str">
        <f t="shared" si="17"/>
        <v>0,1,0,0</v>
      </c>
      <c r="K15" s="7">
        <v>0</v>
      </c>
      <c r="L15" s="7">
        <v>1</v>
      </c>
      <c r="M15" s="7">
        <v>0</v>
      </c>
      <c r="N15" s="7">
        <v>0</v>
      </c>
      <c r="O15" s="7"/>
      <c r="P15" s="20" t="s">
        <v>1480</v>
      </c>
      <c r="Q15" s="24" t="s">
        <v>1511</v>
      </c>
      <c r="R15" s="24"/>
      <c r="S15" s="20" t="str">
        <f t="shared" si="0"/>
        <v>67</v>
      </c>
      <c r="T15" s="20" t="str">
        <f t="shared" si="1"/>
        <v/>
      </c>
      <c r="U15" s="20" t="str">
        <f t="shared" si="2"/>
        <v/>
      </c>
      <c r="V15" s="20" t="str">
        <f t="shared" si="3"/>
        <v/>
      </c>
      <c r="W15" s="20" t="str">
        <f t="shared" si="4"/>
        <v/>
      </c>
      <c r="X15" s="20" t="str">
        <f t="shared" si="5"/>
        <v/>
      </c>
      <c r="Y15" s="20" t="str">
        <f t="shared" si="6"/>
        <v/>
      </c>
      <c r="Z15" s="20" t="str">
        <f t="shared" si="7"/>
        <v/>
      </c>
      <c r="AA15" s="20" t="str">
        <f t="shared" si="8"/>
        <v/>
      </c>
      <c r="AB15" s="20" t="str">
        <f t="shared" si="9"/>
        <v/>
      </c>
      <c r="AC15" s="20" t="str">
        <f t="shared" si="10"/>
        <v/>
      </c>
      <c r="AD15" s="20" t="str">
        <f t="shared" si="11"/>
        <v/>
      </c>
      <c r="AE15" s="20" t="str">
        <f t="shared" si="12"/>
        <v/>
      </c>
      <c r="AF15" s="20" t="str">
        <f t="shared" si="13"/>
        <v/>
      </c>
      <c r="AG15" s="20" t="str">
        <f t="shared" si="14"/>
        <v/>
      </c>
      <c r="AH15" s="20" t="str">
        <f t="shared" si="15"/>
        <v/>
      </c>
      <c r="AI15" s="20" t="str">
        <f t="shared" si="16"/>
        <v/>
      </c>
      <c r="AJ15" s="28" t="str">
        <f>IF(ISERROR(INT(S15)),"",VLOOKUP(INT(S15),表1_3[],2,0))</f>
        <v>fantianyin</v>
      </c>
      <c r="AK15" s="28" t="str">
        <f>IF(ISERROR(INT(T15)),"",VLOOKUP(INT(T15),表1_3[],2,0))</f>
        <v/>
      </c>
      <c r="AL15" s="28" t="str">
        <f>IF(ISERROR(INT(U15)),"",VLOOKUP(INT(U15),表1_3[],2,0))</f>
        <v/>
      </c>
      <c r="AM15" s="28" t="str">
        <f>IF(ISERROR(INT(V15)),"",VLOOKUP(INT(V15),表1_3[],2,0))</f>
        <v/>
      </c>
      <c r="AN15" s="28" t="str">
        <f>IF(ISERROR(INT(W15)),"",VLOOKUP(INT(W15),表1_3[],2,0))</f>
        <v/>
      </c>
      <c r="AO15" s="28" t="str">
        <f>IF(ISERROR(INT(X15)),"",VLOOKUP(INT(X15),表1_3[],2,0))</f>
        <v/>
      </c>
      <c r="AP15" s="28" t="str">
        <f>IF(ISERROR(INT(Y15)),"",VLOOKUP(INT(Y15),表1_3[],2,0))</f>
        <v/>
      </c>
      <c r="AQ15" s="28" t="str">
        <f>IF(ISERROR(INT(Z15)),"",VLOOKUP(INT(Z15),表1_3[],2,0))</f>
        <v/>
      </c>
      <c r="AR15" s="28" t="str">
        <f>IF(ISERROR(INT(AA15)),"",VLOOKUP(INT(AA15),表1_3[],2,0))</f>
        <v/>
      </c>
      <c r="AS15" s="28" t="str">
        <f>IF(ISERROR(INT(AB15)),"",VLOOKUP(INT(AB15),表1_3[],2,0))</f>
        <v/>
      </c>
      <c r="AT15" s="28" t="str">
        <f>IF(ISERROR(INT(AC15)),"",VLOOKUP(INT(AC15),表1_3[],2,0))</f>
        <v/>
      </c>
      <c r="AU15" s="28" t="str">
        <f>IF(ISERROR(INT(AD15)),"",VLOOKUP(INT(AD15),表1_3[],2,0))</f>
        <v/>
      </c>
      <c r="AV15" s="28" t="str">
        <f>IF(ISERROR(INT(AE15)),"",VLOOKUP(INT(AE15),表1_3[],2,0))</f>
        <v/>
      </c>
      <c r="AW15" s="28" t="str">
        <f>IF(ISERROR(INT(AF15)),"",VLOOKUP(INT(AF15),表1_3[],2,0))</f>
        <v/>
      </c>
      <c r="AX15" s="28" t="str">
        <f>IF(ISERROR(INT(AG15)),"",VLOOKUP(INT(AG15),表1_3[],2,0))</f>
        <v/>
      </c>
      <c r="AY15" s="28" t="str">
        <f>IF(ISERROR(INT(AH15)),"",VLOOKUP(INT(AH15),表1_3[],2,0))</f>
        <v/>
      </c>
      <c r="AZ15" s="28" t="str">
        <f>IF(ISERROR(INT(AI15)),"",VLOOKUP(INT(AI15),表1_3[],2,0))</f>
        <v/>
      </c>
      <c r="BA15" s="30">
        <f>IF(ISERROR(INT(S15)),"",VLOOKUP(INT(S15),表1_3[],5,0))</f>
        <v>1</v>
      </c>
      <c r="BB15" s="30" t="str">
        <f>IF(ISERROR(INT(T15)),"",VLOOKUP(INT(T15),表1_3[],5,0))</f>
        <v/>
      </c>
      <c r="BC15" s="30" t="str">
        <f>IF(ISERROR(INT(U15)),"",VLOOKUP(INT(U15),表1_3[],5,0))</f>
        <v/>
      </c>
      <c r="BD15" s="30" t="str">
        <f>IF(ISERROR(INT(V15)),"",VLOOKUP(INT(V15),表1_3[],5,0))</f>
        <v/>
      </c>
      <c r="BE15" s="30" t="str">
        <f>IF(ISERROR(INT(W15)),"",VLOOKUP(INT(W15),表1_3[],5,0))</f>
        <v/>
      </c>
      <c r="BF15" s="30" t="str">
        <f>IF(ISERROR(INT(X15)),"",VLOOKUP(INT(X15),表1_3[],5,0))</f>
        <v/>
      </c>
      <c r="BG15" s="30" t="str">
        <f>IF(ISERROR(INT(Y15)),"",VLOOKUP(INT(Y15),表1_3[],5,0))</f>
        <v/>
      </c>
      <c r="BH15" s="30" t="str">
        <f>IF(ISERROR(INT(Z15)),"",VLOOKUP(INT(Z15),表1_3[],5,0))</f>
        <v/>
      </c>
      <c r="BI15" s="30" t="str">
        <f>IF(ISERROR(INT(AA15)),"",VLOOKUP(INT(AA15),表1_3[],5,0))</f>
        <v/>
      </c>
      <c r="BJ15" s="30" t="str">
        <f>IF(ISERROR(INT(AB15)),"",VLOOKUP(INT(AB15),表1_3[],5,0))</f>
        <v/>
      </c>
      <c r="BK15" s="30" t="str">
        <f>IF(ISERROR(INT(AC15)),"",VLOOKUP(INT(AC15),表1_3[],5,0))</f>
        <v/>
      </c>
      <c r="BL15" s="30" t="str">
        <f>IF(ISERROR(INT(AD15)),"",VLOOKUP(INT(AD15),表1_3[],5,0))</f>
        <v/>
      </c>
      <c r="BM15" s="30" t="str">
        <f>IF(ISERROR(INT(AE15)),"",VLOOKUP(INT(AE15),表1_3[],5,0))</f>
        <v/>
      </c>
      <c r="BN15" s="30" t="str">
        <f>IF(ISERROR(INT(AF15)),"",VLOOKUP(INT(AF15),表1_3[],5,0))</f>
        <v/>
      </c>
      <c r="BO15" s="30" t="str">
        <f>IF(ISERROR(INT(AG15)),"",VLOOKUP(INT(AG15),表1_3[],5,0))</f>
        <v/>
      </c>
      <c r="BP15" s="30" t="str">
        <f>IF(ISERROR(INT(AH15)),"",VLOOKUP(INT(AH15),表1_3[],5,0))</f>
        <v/>
      </c>
      <c r="BQ15" s="30" t="str">
        <f>IF(ISERROR(INT(AI15)),"",VLOOKUP(INT(AI15),表1_3[],5,0))</f>
        <v/>
      </c>
    </row>
    <row r="16" spans="1:69">
      <c r="A16" s="6">
        <v>3003</v>
      </c>
      <c r="B16" s="7">
        <v>3</v>
      </c>
      <c r="C16" s="8" t="s">
        <v>1512</v>
      </c>
      <c r="D16" s="7" t="s">
        <v>518</v>
      </c>
      <c r="E16" s="7" t="s">
        <v>1490</v>
      </c>
      <c r="F16" s="7" t="s">
        <v>1497</v>
      </c>
      <c r="G16" s="7">
        <v>0</v>
      </c>
      <c r="H16" s="7" t="s">
        <v>1478</v>
      </c>
      <c r="I16" s="7" t="s">
        <v>1498</v>
      </c>
      <c r="J16" s="7" t="str">
        <f t="shared" si="17"/>
        <v>1,0,1,0</v>
      </c>
      <c r="K16" s="7">
        <v>1</v>
      </c>
      <c r="L16" s="7">
        <v>0</v>
      </c>
      <c r="M16" s="7">
        <v>1</v>
      </c>
      <c r="N16" s="7">
        <v>0</v>
      </c>
      <c r="O16" s="7"/>
      <c r="P16" s="20" t="s">
        <v>1499</v>
      </c>
      <c r="Q16" s="24" t="s">
        <v>1513</v>
      </c>
      <c r="R16" s="24"/>
      <c r="S16" s="20" t="str">
        <f t="shared" si="0"/>
        <v>41</v>
      </c>
      <c r="T16" s="20" t="str">
        <f t="shared" si="1"/>
        <v>43</v>
      </c>
      <c r="U16" s="20" t="str">
        <f t="shared" si="2"/>
        <v>42</v>
      </c>
      <c r="V16" s="20" t="str">
        <f t="shared" si="3"/>
        <v>76</v>
      </c>
      <c r="W16" s="20" t="str">
        <f t="shared" si="4"/>
        <v>77</v>
      </c>
      <c r="X16" s="20" t="str">
        <f t="shared" si="5"/>
        <v/>
      </c>
      <c r="Y16" s="20" t="str">
        <f t="shared" si="6"/>
        <v/>
      </c>
      <c r="Z16" s="20" t="str">
        <f t="shared" si="7"/>
        <v/>
      </c>
      <c r="AA16" s="20" t="str">
        <f t="shared" si="8"/>
        <v/>
      </c>
      <c r="AB16" s="20" t="str">
        <f t="shared" si="9"/>
        <v/>
      </c>
      <c r="AC16" s="20" t="str">
        <f t="shared" si="10"/>
        <v/>
      </c>
      <c r="AD16" s="20" t="str">
        <f t="shared" si="11"/>
        <v/>
      </c>
      <c r="AE16" s="20" t="str">
        <f t="shared" si="12"/>
        <v/>
      </c>
      <c r="AF16" s="20" t="str">
        <f t="shared" si="13"/>
        <v/>
      </c>
      <c r="AG16" s="20" t="str">
        <f t="shared" si="14"/>
        <v/>
      </c>
      <c r="AH16" s="20" t="str">
        <f t="shared" si="15"/>
        <v/>
      </c>
      <c r="AI16" s="20" t="str">
        <f t="shared" si="16"/>
        <v/>
      </c>
      <c r="AJ16" s="28" t="str">
        <f>IF(ISERROR(INT(S16)),"",VLOOKUP(INT(S16),表1_3[],2,0))</f>
        <v>caishen</v>
      </c>
      <c r="AK16" s="28" t="str">
        <f>IF(ISERROR(INT(T16)),"",VLOOKUP(INT(T16),表1_3[],2,0))</f>
        <v>jinchan</v>
      </c>
      <c r="AL16" s="28" t="str">
        <f>IF(ISERROR(INT(U16)),"",VLOOKUP(INT(U16),表1_3[],2,0))</f>
        <v>longjing</v>
      </c>
      <c r="AM16" s="28" t="str">
        <f>IF(ISERROR(INT(V16)),"",VLOOKUP(INT(V16),表1_3[],2,0))</f>
        <v>wulingzhu</v>
      </c>
      <c r="AN16" s="28" t="str">
        <f>IF(ISERROR(INT(W16)),"",VLOOKUP(INT(W16),表1_3[],2,0))</f>
        <v>wuseshenniu</v>
      </c>
      <c r="AO16" s="28" t="str">
        <f>IF(ISERROR(INT(X16)),"",VLOOKUP(INT(X16),表1_3[],2,0))</f>
        <v/>
      </c>
      <c r="AP16" s="28" t="str">
        <f>IF(ISERROR(INT(Y16)),"",VLOOKUP(INT(Y16),表1_3[],2,0))</f>
        <v/>
      </c>
      <c r="AQ16" s="28" t="str">
        <f>IF(ISERROR(INT(Z16)),"",VLOOKUP(INT(Z16),表1_3[],2,0))</f>
        <v/>
      </c>
      <c r="AR16" s="28" t="str">
        <f>IF(ISERROR(INT(AA16)),"",VLOOKUP(INT(AA16),表1_3[],2,0))</f>
        <v/>
      </c>
      <c r="AS16" s="28" t="str">
        <f>IF(ISERROR(INT(AB16)),"",VLOOKUP(INT(AB16),表1_3[],2,0))</f>
        <v/>
      </c>
      <c r="AT16" s="28" t="str">
        <f>IF(ISERROR(INT(AC16)),"",VLOOKUP(INT(AC16),表1_3[],2,0))</f>
        <v/>
      </c>
      <c r="AU16" s="28" t="str">
        <f>IF(ISERROR(INT(AD16)),"",VLOOKUP(INT(AD16),表1_3[],2,0))</f>
        <v/>
      </c>
      <c r="AV16" s="28" t="str">
        <f>IF(ISERROR(INT(AE16)),"",VLOOKUP(INT(AE16),表1_3[],2,0))</f>
        <v/>
      </c>
      <c r="AW16" s="28" t="str">
        <f>IF(ISERROR(INT(AF16)),"",VLOOKUP(INT(AF16),表1_3[],2,0))</f>
        <v/>
      </c>
      <c r="AX16" s="28" t="str">
        <f>IF(ISERROR(INT(AG16)),"",VLOOKUP(INT(AG16),表1_3[],2,0))</f>
        <v/>
      </c>
      <c r="AY16" s="28" t="str">
        <f>IF(ISERROR(INT(AH16)),"",VLOOKUP(INT(AH16),表1_3[],2,0))</f>
        <v/>
      </c>
      <c r="AZ16" s="28" t="str">
        <f>IF(ISERROR(INT(AI16)),"",VLOOKUP(INT(AI16),表1_3[],2,0))</f>
        <v/>
      </c>
      <c r="BA16" s="30">
        <f>IF(ISERROR(INT(S16)),"",VLOOKUP(INT(S16),表1_3[],5,0))</f>
        <v>1</v>
      </c>
      <c r="BB16" s="30">
        <f>IF(ISERROR(INT(T16)),"",VLOOKUP(INT(T16),表1_3[],5,0))</f>
        <v>1</v>
      </c>
      <c r="BC16" s="30">
        <f>IF(ISERROR(INT(U16)),"",VLOOKUP(INT(U16),表1_3[],5,0))</f>
        <v>1</v>
      </c>
      <c r="BD16" s="30">
        <f>IF(ISERROR(INT(V16)),"",VLOOKUP(INT(V16),表1_3[],5,0))</f>
        <v>1</v>
      </c>
      <c r="BE16" s="30">
        <f>IF(ISERROR(INT(W16)),"",VLOOKUP(INT(W16),表1_3[],5,0))</f>
        <v>1</v>
      </c>
      <c r="BF16" s="30" t="str">
        <f>IF(ISERROR(INT(X16)),"",VLOOKUP(INT(X16),表1_3[],5,0))</f>
        <v/>
      </c>
      <c r="BG16" s="30" t="str">
        <f>IF(ISERROR(INT(Y16)),"",VLOOKUP(INT(Y16),表1_3[],5,0))</f>
        <v/>
      </c>
      <c r="BH16" s="30" t="str">
        <f>IF(ISERROR(INT(Z16)),"",VLOOKUP(INT(Z16),表1_3[],5,0))</f>
        <v/>
      </c>
      <c r="BI16" s="30" t="str">
        <f>IF(ISERROR(INT(AA16)),"",VLOOKUP(INT(AA16),表1_3[],5,0))</f>
        <v/>
      </c>
      <c r="BJ16" s="30" t="str">
        <f>IF(ISERROR(INT(AB16)),"",VLOOKUP(INT(AB16),表1_3[],5,0))</f>
        <v/>
      </c>
      <c r="BK16" s="30" t="str">
        <f>IF(ISERROR(INT(AC16)),"",VLOOKUP(INT(AC16),表1_3[],5,0))</f>
        <v/>
      </c>
      <c r="BL16" s="30" t="str">
        <f>IF(ISERROR(INT(AD16)),"",VLOOKUP(INT(AD16),表1_3[],5,0))</f>
        <v/>
      </c>
      <c r="BM16" s="30" t="str">
        <f>IF(ISERROR(INT(AE16)),"",VLOOKUP(INT(AE16),表1_3[],5,0))</f>
        <v/>
      </c>
      <c r="BN16" s="30" t="str">
        <f>IF(ISERROR(INT(AF16)),"",VLOOKUP(INT(AF16),表1_3[],5,0))</f>
        <v/>
      </c>
      <c r="BO16" s="30" t="str">
        <f>IF(ISERROR(INT(AG16)),"",VLOOKUP(INT(AG16),表1_3[],5,0))</f>
        <v/>
      </c>
      <c r="BP16" s="30" t="str">
        <f>IF(ISERROR(INT(AH16)),"",VLOOKUP(INT(AH16),表1_3[],5,0))</f>
        <v/>
      </c>
      <c r="BQ16" s="30" t="str">
        <f>IF(ISERROR(INT(AI16)),"",VLOOKUP(INT(AI16),表1_3[],5,0))</f>
        <v/>
      </c>
    </row>
    <row r="17" ht="14.4" spans="1:69">
      <c r="A17" s="6">
        <v>3004</v>
      </c>
      <c r="B17" s="7">
        <v>3</v>
      </c>
      <c r="C17" s="9" t="s">
        <v>1514</v>
      </c>
      <c r="D17" s="7" t="s">
        <v>491</v>
      </c>
      <c r="E17" s="7" t="s">
        <v>1484</v>
      </c>
      <c r="F17" s="7" t="s">
        <v>1485</v>
      </c>
      <c r="G17" s="7">
        <v>0</v>
      </c>
      <c r="H17" s="7" t="s">
        <v>1478</v>
      </c>
      <c r="I17" s="7" t="s">
        <v>410</v>
      </c>
      <c r="J17" s="7" t="str">
        <f t="shared" si="17"/>
        <v>1,1,1,1</v>
      </c>
      <c r="K17" s="7">
        <v>1</v>
      </c>
      <c r="L17" s="7">
        <v>1</v>
      </c>
      <c r="M17" s="7">
        <v>1</v>
      </c>
      <c r="N17" s="7">
        <v>1</v>
      </c>
      <c r="O17" s="7"/>
      <c r="P17" s="20" t="s">
        <v>1486</v>
      </c>
      <c r="Q17" s="26" t="s">
        <v>1515</v>
      </c>
      <c r="R17" s="26"/>
      <c r="S17" s="20" t="str">
        <f t="shared" si="0"/>
        <v>44</v>
      </c>
      <c r="T17" s="20" t="str">
        <f t="shared" si="1"/>
        <v>50</v>
      </c>
      <c r="U17" s="20" t="str">
        <f t="shared" si="2"/>
        <v>52</v>
      </c>
      <c r="V17" s="20" t="str">
        <f t="shared" si="3"/>
        <v>72</v>
      </c>
      <c r="W17" s="20" t="str">
        <f t="shared" si="4"/>
        <v>39</v>
      </c>
      <c r="X17" s="20" t="str">
        <f t="shared" si="5"/>
        <v/>
      </c>
      <c r="Y17" s="20" t="str">
        <f t="shared" si="6"/>
        <v/>
      </c>
      <c r="Z17" s="20" t="str">
        <f t="shared" si="7"/>
        <v/>
      </c>
      <c r="AA17" s="20" t="str">
        <f t="shared" si="8"/>
        <v/>
      </c>
      <c r="AB17" s="20" t="str">
        <f t="shared" si="9"/>
        <v/>
      </c>
      <c r="AC17" s="20" t="str">
        <f t="shared" si="10"/>
        <v/>
      </c>
      <c r="AD17" s="20" t="str">
        <f t="shared" si="11"/>
        <v/>
      </c>
      <c r="AE17" s="20" t="str">
        <f t="shared" si="12"/>
        <v/>
      </c>
      <c r="AF17" s="20" t="str">
        <f t="shared" si="13"/>
        <v/>
      </c>
      <c r="AG17" s="20" t="str">
        <f t="shared" si="14"/>
        <v/>
      </c>
      <c r="AH17" s="20" t="str">
        <f t="shared" si="15"/>
        <v/>
      </c>
      <c r="AI17" s="20" t="str">
        <f t="shared" si="16"/>
        <v/>
      </c>
      <c r="AJ17" s="28" t="str">
        <f>IF(ISERROR(INT(S17)),"",VLOOKUP(INT(S17),表1_3[],2,0))</f>
        <v>leishenchui</v>
      </c>
      <c r="AK17" s="28" t="str">
        <f>IF(ISERROR(INT(T17)),"",VLOOKUP(INT(T17),表1_3[],2,0))</f>
        <v>jiguangjing</v>
      </c>
      <c r="AL17" s="28" t="str">
        <f>IF(ISERROR(INT(U17)),"",VLOOKUP(INT(U17),表1_3[],2,0))</f>
        <v>baozhahetun</v>
      </c>
      <c r="AM17" s="28" t="str">
        <f>IF(ISERROR(INT(V17)),"",VLOOKUP(INT(V17),表1_3[],2,0))</f>
        <v>lianhuanzdx</v>
      </c>
      <c r="AN17" s="28" t="str">
        <f>IF(ISERROR(INT(W17)),"",VLOOKUP(INT(W17),表1_3[],2,0))</f>
        <v>jiatelin</v>
      </c>
      <c r="AO17" s="28" t="str">
        <f>IF(ISERROR(INT(X17)),"",VLOOKUP(INT(X17),表1_3[],2,0))</f>
        <v/>
      </c>
      <c r="AP17" s="28" t="str">
        <f>IF(ISERROR(INT(Y17)),"",VLOOKUP(INT(Y17),表1_3[],2,0))</f>
        <v/>
      </c>
      <c r="AQ17" s="28" t="str">
        <f>IF(ISERROR(INT(Z17)),"",VLOOKUP(INT(Z17),表1_3[],2,0))</f>
        <v/>
      </c>
      <c r="AR17" s="28" t="str">
        <f>IF(ISERROR(INT(AA17)),"",VLOOKUP(INT(AA17),表1_3[],2,0))</f>
        <v/>
      </c>
      <c r="AS17" s="28" t="str">
        <f>IF(ISERROR(INT(AB17)),"",VLOOKUP(INT(AB17),表1_3[],2,0))</f>
        <v/>
      </c>
      <c r="AT17" s="28" t="str">
        <f>IF(ISERROR(INT(AC17)),"",VLOOKUP(INT(AC17),表1_3[],2,0))</f>
        <v/>
      </c>
      <c r="AU17" s="28" t="str">
        <f>IF(ISERROR(INT(AD17)),"",VLOOKUP(INT(AD17),表1_3[],2,0))</f>
        <v/>
      </c>
      <c r="AV17" s="28" t="str">
        <f>IF(ISERROR(INT(AE17)),"",VLOOKUP(INT(AE17),表1_3[],2,0))</f>
        <v/>
      </c>
      <c r="AW17" s="28" t="str">
        <f>IF(ISERROR(INT(AF17)),"",VLOOKUP(INT(AF17),表1_3[],2,0))</f>
        <v/>
      </c>
      <c r="AX17" s="28" t="str">
        <f>IF(ISERROR(INT(AG17)),"",VLOOKUP(INT(AG17),表1_3[],2,0))</f>
        <v/>
      </c>
      <c r="AY17" s="28" t="str">
        <f>IF(ISERROR(INT(AH17)),"",VLOOKUP(INT(AH17),表1_3[],2,0))</f>
        <v/>
      </c>
      <c r="AZ17" s="28" t="str">
        <f>IF(ISERROR(INT(AI17)),"",VLOOKUP(INT(AI17),表1_3[],2,0))</f>
        <v/>
      </c>
      <c r="BA17" s="30">
        <f>IF(ISERROR(INT(S17)),"",VLOOKUP(INT(S17),表1_3[],5,0))</f>
        <v>1</v>
      </c>
      <c r="BB17" s="30">
        <f>IF(ISERROR(INT(T17)),"",VLOOKUP(INT(T17),表1_3[],5,0))</f>
        <v>1</v>
      </c>
      <c r="BC17" s="30">
        <f>IF(ISERROR(INT(U17)),"",VLOOKUP(INT(U17),表1_3[],5,0))</f>
        <v>1</v>
      </c>
      <c r="BD17" s="30">
        <f>IF(ISERROR(INT(V17)),"",VLOOKUP(INT(V17),表1_3[],5,0))</f>
        <v>1</v>
      </c>
      <c r="BE17" s="30">
        <f>IF(ISERROR(INT(W17)),"",VLOOKUP(INT(W17),表1_3[],5,0))</f>
        <v>1</v>
      </c>
      <c r="BF17" s="30" t="str">
        <f>IF(ISERROR(INT(X17)),"",VLOOKUP(INT(X17),表1_3[],5,0))</f>
        <v/>
      </c>
      <c r="BG17" s="30" t="str">
        <f>IF(ISERROR(INT(Y17)),"",VLOOKUP(INT(Y17),表1_3[],5,0))</f>
        <v/>
      </c>
      <c r="BH17" s="30" t="str">
        <f>IF(ISERROR(INT(Z17)),"",VLOOKUP(INT(Z17),表1_3[],5,0))</f>
        <v/>
      </c>
      <c r="BI17" s="30" t="str">
        <f>IF(ISERROR(INT(AA17)),"",VLOOKUP(INT(AA17),表1_3[],5,0))</f>
        <v/>
      </c>
      <c r="BJ17" s="30" t="str">
        <f>IF(ISERROR(INT(AB17)),"",VLOOKUP(INT(AB17),表1_3[],5,0))</f>
        <v/>
      </c>
      <c r="BK17" s="30" t="str">
        <f>IF(ISERROR(INT(AC17)),"",VLOOKUP(INT(AC17),表1_3[],5,0))</f>
        <v/>
      </c>
      <c r="BL17" s="30" t="str">
        <f>IF(ISERROR(INT(AD17)),"",VLOOKUP(INT(AD17),表1_3[],5,0))</f>
        <v/>
      </c>
      <c r="BM17" s="30" t="str">
        <f>IF(ISERROR(INT(AE17)),"",VLOOKUP(INT(AE17),表1_3[],5,0))</f>
        <v/>
      </c>
      <c r="BN17" s="30" t="str">
        <f>IF(ISERROR(INT(AF17)),"",VLOOKUP(INT(AF17),表1_3[],5,0))</f>
        <v/>
      </c>
      <c r="BO17" s="30" t="str">
        <f>IF(ISERROR(INT(AG17)),"",VLOOKUP(INT(AG17),表1_3[],5,0))</f>
        <v/>
      </c>
      <c r="BP17" s="30" t="str">
        <f>IF(ISERROR(INT(AH17)),"",VLOOKUP(INT(AH17),表1_3[],5,0))</f>
        <v/>
      </c>
      <c r="BQ17" s="30" t="str">
        <f>IF(ISERROR(INT(AI17)),"",VLOOKUP(INT(AI17),表1_3[],5,0))</f>
        <v/>
      </c>
    </row>
    <row r="18" ht="14.55" spans="1:69">
      <c r="A18" s="6" t="s">
        <v>1516</v>
      </c>
      <c r="B18" s="7">
        <v>3</v>
      </c>
      <c r="C18" s="8" t="s">
        <v>1517</v>
      </c>
      <c r="D18" s="7" t="s">
        <v>518</v>
      </c>
      <c r="E18" s="7" t="s">
        <v>1506</v>
      </c>
      <c r="F18" s="7" t="s">
        <v>1485</v>
      </c>
      <c r="G18" s="7">
        <v>1</v>
      </c>
      <c r="H18" s="7" t="s">
        <v>1478</v>
      </c>
      <c r="I18" s="7" t="s">
        <v>1491</v>
      </c>
      <c r="J18" s="7" t="str">
        <f t="shared" si="17"/>
        <v>1,0,1,0</v>
      </c>
      <c r="K18" s="7" t="s">
        <v>518</v>
      </c>
      <c r="L18" s="7" t="s">
        <v>295</v>
      </c>
      <c r="M18" s="7" t="s">
        <v>518</v>
      </c>
      <c r="N18" s="7" t="s">
        <v>295</v>
      </c>
      <c r="O18" s="7"/>
      <c r="P18" s="20" t="s">
        <v>1492</v>
      </c>
      <c r="Q18" s="24" t="s">
        <v>1518</v>
      </c>
      <c r="R18" s="24"/>
      <c r="S18" s="20" t="str">
        <f t="shared" si="0"/>
        <v>38</v>
      </c>
      <c r="T18" s="20" t="str">
        <f t="shared" si="1"/>
        <v>70</v>
      </c>
      <c r="U18" s="20" t="str">
        <f t="shared" si="2"/>
        <v>71</v>
      </c>
      <c r="V18" s="20" t="str">
        <f t="shared" si="3"/>
        <v>70</v>
      </c>
      <c r="W18" s="20" t="str">
        <f t="shared" si="4"/>
        <v>71</v>
      </c>
      <c r="X18" s="20" t="str">
        <f t="shared" si="5"/>
        <v>46</v>
      </c>
      <c r="Y18" s="20" t="str">
        <f t="shared" si="6"/>
        <v>84</v>
      </c>
      <c r="Z18" s="20" t="str">
        <f t="shared" si="7"/>
        <v/>
      </c>
      <c r="AA18" s="20" t="str">
        <f t="shared" si="8"/>
        <v/>
      </c>
      <c r="AB18" s="20" t="str">
        <f t="shared" si="9"/>
        <v/>
      </c>
      <c r="AC18" s="20" t="str">
        <f t="shared" si="10"/>
        <v/>
      </c>
      <c r="AD18" s="20" t="str">
        <f t="shared" si="11"/>
        <v/>
      </c>
      <c r="AE18" s="20" t="str">
        <f t="shared" si="12"/>
        <v/>
      </c>
      <c r="AF18" s="20" t="str">
        <f t="shared" si="13"/>
        <v/>
      </c>
      <c r="AG18" s="20" t="str">
        <f t="shared" si="14"/>
        <v/>
      </c>
      <c r="AH18" s="20" t="str">
        <f t="shared" si="15"/>
        <v/>
      </c>
      <c r="AI18" s="20" t="str">
        <f t="shared" si="16"/>
        <v/>
      </c>
      <c r="AJ18" s="28" t="str">
        <f>IF(ISERROR(INT(S18)),"",VLOOKUP(INT(S18),表1_3[],2,0))</f>
        <v>kedaya</v>
      </c>
      <c r="AK18" s="28" t="str">
        <f>IF(ISERROR(INT(T18)),"",VLOOKUP(INT(T18),表1_3[],2,0))</f>
        <v>henggongyu</v>
      </c>
      <c r="AL18" s="28" t="str">
        <f>IF(ISERROR(INT(U18)),"",VLOOKUP(INT(U18),表1_3[],2,0))</f>
        <v>baozangjue</v>
      </c>
      <c r="AM18" s="28" t="str">
        <f>IF(ISERROR(INT(V18)),"",VLOOKUP(INT(V18),表1_3[],2,0))</f>
        <v>henggongyu</v>
      </c>
      <c r="AN18" s="28" t="str">
        <f>IF(ISERROR(INT(W18)),"",VLOOKUP(INT(W18),表1_3[],2,0))</f>
        <v>baozangjue</v>
      </c>
      <c r="AO18" s="28" t="str">
        <f>IF(ISERROR(INT(X18)),"",VLOOKUP(INT(X18),表1_3[],2,0))</f>
        <v>jubaopen</v>
      </c>
      <c r="AP18" s="28" t="str">
        <f>IF(ISERROR(INT(Y18)),"",VLOOKUP(INT(Y18),表1_3[],2,0))</f>
        <v>shejitu</v>
      </c>
      <c r="AQ18" s="28" t="str">
        <f>IF(ISERROR(INT(Z18)),"",VLOOKUP(INT(Z18),表1_3[],2,0))</f>
        <v/>
      </c>
      <c r="AR18" s="28" t="str">
        <f>IF(ISERROR(INT(AA18)),"",VLOOKUP(INT(AA18),表1_3[],2,0))</f>
        <v/>
      </c>
      <c r="AS18" s="28" t="str">
        <f>IF(ISERROR(INT(AB18)),"",VLOOKUP(INT(AB18),表1_3[],2,0))</f>
        <v/>
      </c>
      <c r="AT18" s="28" t="str">
        <f>IF(ISERROR(INT(AC18)),"",VLOOKUP(INT(AC18),表1_3[],2,0))</f>
        <v/>
      </c>
      <c r="AU18" s="28" t="str">
        <f>IF(ISERROR(INT(AD18)),"",VLOOKUP(INT(AD18),表1_3[],2,0))</f>
        <v/>
      </c>
      <c r="AV18" s="28" t="str">
        <f>IF(ISERROR(INT(AE18)),"",VLOOKUP(INT(AE18),表1_3[],2,0))</f>
        <v/>
      </c>
      <c r="AW18" s="28" t="str">
        <f>IF(ISERROR(INT(AF18)),"",VLOOKUP(INT(AF18),表1_3[],2,0))</f>
        <v/>
      </c>
      <c r="AX18" s="28" t="str">
        <f>IF(ISERROR(INT(AG18)),"",VLOOKUP(INT(AG18),表1_3[],2,0))</f>
        <v/>
      </c>
      <c r="AY18" s="28" t="str">
        <f>IF(ISERROR(INT(AH18)),"",VLOOKUP(INT(AH18),表1_3[],2,0))</f>
        <v/>
      </c>
      <c r="AZ18" s="28" t="str">
        <f>IF(ISERROR(INT(AI18)),"",VLOOKUP(INT(AI18),表1_3[],2,0))</f>
        <v/>
      </c>
      <c r="BA18" s="30">
        <f>IF(ISERROR(INT(S18)),"",VLOOKUP(INT(S18),表1_3[],5,0))</f>
        <v>1</v>
      </c>
      <c r="BB18" s="30">
        <f>IF(ISERROR(INT(T18)),"",VLOOKUP(INT(T18),表1_3[],5,0))</f>
        <v>1</v>
      </c>
      <c r="BC18" s="30">
        <f>IF(ISERROR(INT(U18)),"",VLOOKUP(INT(U18),表1_3[],5,0))</f>
        <v>1</v>
      </c>
      <c r="BD18" s="30">
        <f>IF(ISERROR(INT(V18)),"",VLOOKUP(INT(V18),表1_3[],5,0))</f>
        <v>1</v>
      </c>
      <c r="BE18" s="30">
        <f>IF(ISERROR(INT(W18)),"",VLOOKUP(INT(W18),表1_3[],5,0))</f>
        <v>1</v>
      </c>
      <c r="BF18" s="30">
        <f>IF(ISERROR(INT(X18)),"",VLOOKUP(INT(X18),表1_3[],5,0))</f>
        <v>1</v>
      </c>
      <c r="BG18" s="30">
        <f>IF(ISERROR(INT(Y18)),"",VLOOKUP(INT(Y18),表1_3[],5,0))</f>
        <v>1</v>
      </c>
      <c r="BH18" s="30" t="str">
        <f>IF(ISERROR(INT(Z18)),"",VLOOKUP(INT(Z18),表1_3[],5,0))</f>
        <v/>
      </c>
      <c r="BI18" s="30" t="str">
        <f>IF(ISERROR(INT(AA18)),"",VLOOKUP(INT(AA18),表1_3[],5,0))</f>
        <v/>
      </c>
      <c r="BJ18" s="30" t="str">
        <f>IF(ISERROR(INT(AB18)),"",VLOOKUP(INT(AB18),表1_3[],5,0))</f>
        <v/>
      </c>
      <c r="BK18" s="30" t="str">
        <f>IF(ISERROR(INT(AC18)),"",VLOOKUP(INT(AC18),表1_3[],5,0))</f>
        <v/>
      </c>
      <c r="BL18" s="30" t="str">
        <f>IF(ISERROR(INT(AD18)),"",VLOOKUP(INT(AD18),表1_3[],5,0))</f>
        <v/>
      </c>
      <c r="BM18" s="30" t="str">
        <f>IF(ISERROR(INT(AE18)),"",VLOOKUP(INT(AE18),表1_3[],5,0))</f>
        <v/>
      </c>
      <c r="BN18" s="30" t="str">
        <f>IF(ISERROR(INT(AF18)),"",VLOOKUP(INT(AF18),表1_3[],5,0))</f>
        <v/>
      </c>
      <c r="BO18" s="30" t="str">
        <f>IF(ISERROR(INT(AG18)),"",VLOOKUP(INT(AG18),表1_3[],5,0))</f>
        <v/>
      </c>
      <c r="BP18" s="30" t="str">
        <f>IF(ISERROR(INT(AH18)),"",VLOOKUP(INT(AH18),表1_3[],5,0))</f>
        <v/>
      </c>
      <c r="BQ18" s="30" t="str">
        <f>IF(ISERROR(INT(AI18)),"",VLOOKUP(INT(AI18),表1_3[],5,0))</f>
        <v/>
      </c>
    </row>
    <row r="19" s="1" customFormat="1" ht="14.55" spans="1:69">
      <c r="A19" s="14">
        <v>4001</v>
      </c>
      <c r="B19" s="15">
        <v>4</v>
      </c>
      <c r="C19" s="14">
        <v>64</v>
      </c>
      <c r="D19" s="15" t="s">
        <v>518</v>
      </c>
      <c r="E19" s="15">
        <v>0</v>
      </c>
      <c r="F19" s="15">
        <v>999</v>
      </c>
      <c r="G19" s="15">
        <v>1</v>
      </c>
      <c r="H19" s="15" t="s">
        <v>1478</v>
      </c>
      <c r="I19" s="15">
        <v>0</v>
      </c>
      <c r="J19" s="21" t="str">
        <f t="shared" si="17"/>
        <v>0,0,0,1</v>
      </c>
      <c r="K19" s="15">
        <v>0</v>
      </c>
      <c r="L19" s="15">
        <v>0</v>
      </c>
      <c r="M19" s="15">
        <v>0</v>
      </c>
      <c r="N19" s="15">
        <v>1</v>
      </c>
      <c r="O19" s="15"/>
      <c r="P19" s="22" t="s">
        <v>1479</v>
      </c>
      <c r="Q19" s="25" t="s">
        <v>1519</v>
      </c>
      <c r="R19" s="25"/>
      <c r="S19" s="22" t="str">
        <f t="shared" si="0"/>
        <v>64</v>
      </c>
      <c r="T19" s="22" t="str">
        <f t="shared" si="1"/>
        <v/>
      </c>
      <c r="U19" s="22" t="str">
        <f t="shared" si="2"/>
        <v/>
      </c>
      <c r="V19" s="22" t="str">
        <f t="shared" si="3"/>
        <v/>
      </c>
      <c r="W19" s="22" t="str">
        <f t="shared" si="4"/>
        <v/>
      </c>
      <c r="X19" s="22" t="str">
        <f t="shared" si="5"/>
        <v/>
      </c>
      <c r="Y19" s="22" t="str">
        <f t="shared" si="6"/>
        <v/>
      </c>
      <c r="Z19" s="22" t="str">
        <f t="shared" si="7"/>
        <v/>
      </c>
      <c r="AA19" s="22" t="str">
        <f t="shared" si="8"/>
        <v/>
      </c>
      <c r="AB19" s="22" t="str">
        <f t="shared" si="9"/>
        <v/>
      </c>
      <c r="AC19" s="22" t="str">
        <f t="shared" si="10"/>
        <v/>
      </c>
      <c r="AD19" s="22" t="str">
        <f t="shared" si="11"/>
        <v/>
      </c>
      <c r="AE19" s="22" t="str">
        <f t="shared" si="12"/>
        <v/>
      </c>
      <c r="AF19" s="22" t="str">
        <f t="shared" si="13"/>
        <v/>
      </c>
      <c r="AG19" s="22" t="str">
        <f t="shared" si="14"/>
        <v/>
      </c>
      <c r="AH19" s="22" t="str">
        <f t="shared" si="15"/>
        <v/>
      </c>
      <c r="AI19" s="22" t="str">
        <f t="shared" si="16"/>
        <v/>
      </c>
      <c r="AJ19" s="29" t="str">
        <f>IF(ISERROR(INT(S19)),"",VLOOKUP(INT(S19),表1_3[],2,0))</f>
        <v>fenghuang</v>
      </c>
      <c r="AK19" s="29" t="str">
        <f>IF(ISERROR(INT(T19)),"",VLOOKUP(INT(T19),表1_3[],2,0))</f>
        <v/>
      </c>
      <c r="AL19" s="29" t="str">
        <f>IF(ISERROR(INT(U19)),"",VLOOKUP(INT(U19),表1_3[],2,0))</f>
        <v/>
      </c>
      <c r="AM19" s="29" t="str">
        <f>IF(ISERROR(INT(V19)),"",VLOOKUP(INT(V19),表1_3[],2,0))</f>
        <v/>
      </c>
      <c r="AN19" s="29" t="str">
        <f>IF(ISERROR(INT(W19)),"",VLOOKUP(INT(W19),表1_3[],2,0))</f>
        <v/>
      </c>
      <c r="AO19" s="29" t="str">
        <f>IF(ISERROR(INT(X19)),"",VLOOKUP(INT(X19),表1_3[],2,0))</f>
        <v/>
      </c>
      <c r="AP19" s="29" t="str">
        <f>IF(ISERROR(INT(Y19)),"",VLOOKUP(INT(Y19),表1_3[],2,0))</f>
        <v/>
      </c>
      <c r="AQ19" s="29" t="str">
        <f>IF(ISERROR(INT(Z19)),"",VLOOKUP(INT(Z19),表1_3[],2,0))</f>
        <v/>
      </c>
      <c r="AR19" s="29" t="str">
        <f>IF(ISERROR(INT(AA19)),"",VLOOKUP(INT(AA19),表1_3[],2,0))</f>
        <v/>
      </c>
      <c r="AS19" s="29" t="str">
        <f>IF(ISERROR(INT(AB19)),"",VLOOKUP(INT(AB19),表1_3[],2,0))</f>
        <v/>
      </c>
      <c r="AT19" s="29" t="str">
        <f>IF(ISERROR(INT(AC19)),"",VLOOKUP(INT(AC19),表1_3[],2,0))</f>
        <v/>
      </c>
      <c r="AU19" s="29" t="str">
        <f>IF(ISERROR(INT(AD19)),"",VLOOKUP(INT(AD19),表1_3[],2,0))</f>
        <v/>
      </c>
      <c r="AV19" s="29" t="str">
        <f>IF(ISERROR(INT(AE19)),"",VLOOKUP(INT(AE19),表1_3[],2,0))</f>
        <v/>
      </c>
      <c r="AW19" s="29" t="str">
        <f>IF(ISERROR(INT(AF19)),"",VLOOKUP(INT(AF19),表1_3[],2,0))</f>
        <v/>
      </c>
      <c r="AX19" s="29" t="str">
        <f>IF(ISERROR(INT(AG19)),"",VLOOKUP(INT(AG19),表1_3[],2,0))</f>
        <v/>
      </c>
      <c r="AY19" s="29" t="str">
        <f>IF(ISERROR(INT(AH19)),"",VLOOKUP(INT(AH19),表1_3[],2,0))</f>
        <v/>
      </c>
      <c r="AZ19" s="29" t="str">
        <f>IF(ISERROR(INT(AI19)),"",VLOOKUP(INT(AI19),表1_3[],2,0))</f>
        <v/>
      </c>
      <c r="BA19" s="31">
        <f>IF(ISERROR(INT(S19)),"",VLOOKUP(INT(S19),表1_3[],6,0))</f>
        <v>1</v>
      </c>
      <c r="BB19" s="31" t="str">
        <f>IF(ISERROR(INT(T19)),"",VLOOKUP(INT(T19),表1_3[],6,0))</f>
        <v/>
      </c>
      <c r="BC19" s="31" t="str">
        <f>IF(ISERROR(INT(U19)),"",VLOOKUP(INT(U19),表1_3[],6,0))</f>
        <v/>
      </c>
      <c r="BD19" s="31" t="str">
        <f>IF(ISERROR(INT(V19)),"",VLOOKUP(INT(V19),表1_3[],6,0))</f>
        <v/>
      </c>
      <c r="BE19" s="31" t="str">
        <f>IF(ISERROR(INT(W19)),"",VLOOKUP(INT(W19),表1_3[],6,0))</f>
        <v/>
      </c>
      <c r="BF19" s="31" t="str">
        <f>IF(ISERROR(INT(X19)),"",VLOOKUP(INT(X19),表1_3[],6,0))</f>
        <v/>
      </c>
      <c r="BG19" s="31" t="str">
        <f>IF(ISERROR(INT(Y19)),"",VLOOKUP(INT(Y19),表1_3[],6,0))</f>
        <v/>
      </c>
      <c r="BH19" s="31" t="str">
        <f>IF(ISERROR(INT(Z19)),"",VLOOKUP(INT(Z19),表1_3[],6,0))</f>
        <v/>
      </c>
      <c r="BI19" s="31" t="str">
        <f>IF(ISERROR(INT(AA19)),"",VLOOKUP(INT(AA19),表1_3[],6,0))</f>
        <v/>
      </c>
      <c r="BJ19" s="31" t="str">
        <f>IF(ISERROR(INT(AB19)),"",VLOOKUP(INT(AB19),表1_3[],6,0))</f>
        <v/>
      </c>
      <c r="BK19" s="31" t="str">
        <f>IF(ISERROR(INT(AC19)),"",VLOOKUP(INT(AC19),表1_3[],6,0))</f>
        <v/>
      </c>
      <c r="BL19" s="31" t="str">
        <f>IF(ISERROR(INT(AD19)),"",VLOOKUP(INT(AD19),表1_3[],6,0))</f>
        <v/>
      </c>
      <c r="BM19" s="31" t="str">
        <f>IF(ISERROR(INT(AE19)),"",VLOOKUP(INT(AE19),表1_3[],6,0))</f>
        <v/>
      </c>
      <c r="BN19" s="31" t="str">
        <f>IF(ISERROR(INT(AF19)),"",VLOOKUP(INT(AF19),表1_3[],6,0))</f>
        <v/>
      </c>
      <c r="BO19" s="31" t="str">
        <f>IF(ISERROR(INT(AG19)),"",VLOOKUP(INT(AG19),表1_3[],6,0))</f>
        <v/>
      </c>
      <c r="BP19" s="31" t="str">
        <f>IF(ISERROR(INT(AH19)),"",VLOOKUP(INT(AH19),表1_3[],6,0))</f>
        <v/>
      </c>
      <c r="BQ19" s="31" t="str">
        <f>IF(ISERROR(INT(AI19)),"",VLOOKUP(INT(AI19),表1_3[],6,0))</f>
        <v/>
      </c>
    </row>
    <row r="20" spans="1:69">
      <c r="A20" s="6">
        <v>4002</v>
      </c>
      <c r="B20" s="7">
        <v>4</v>
      </c>
      <c r="C20" s="8" t="s">
        <v>1520</v>
      </c>
      <c r="D20" s="7" t="s">
        <v>518</v>
      </c>
      <c r="E20" s="7">
        <v>0</v>
      </c>
      <c r="F20" s="7">
        <v>999</v>
      </c>
      <c r="G20" s="7">
        <v>1</v>
      </c>
      <c r="H20" s="7" t="s">
        <v>1478</v>
      </c>
      <c r="I20" s="7">
        <v>0</v>
      </c>
      <c r="J20" s="7" t="str">
        <f t="shared" si="17"/>
        <v>0,1,0,0</v>
      </c>
      <c r="K20" s="7">
        <v>0</v>
      </c>
      <c r="L20" s="7">
        <v>1</v>
      </c>
      <c r="M20" s="7">
        <v>0</v>
      </c>
      <c r="N20" s="7">
        <v>0</v>
      </c>
      <c r="O20" s="7"/>
      <c r="P20" s="20" t="s">
        <v>1480</v>
      </c>
      <c r="Q20" s="24" t="s">
        <v>686</v>
      </c>
      <c r="R20" s="24"/>
      <c r="S20" s="20" t="str">
        <f t="shared" si="0"/>
        <v>68</v>
      </c>
      <c r="T20" s="20" t="str">
        <f t="shared" si="1"/>
        <v/>
      </c>
      <c r="U20" s="20" t="str">
        <f t="shared" si="2"/>
        <v/>
      </c>
      <c r="V20" s="20" t="str">
        <f t="shared" si="3"/>
        <v/>
      </c>
      <c r="W20" s="20" t="str">
        <f t="shared" si="4"/>
        <v/>
      </c>
      <c r="X20" s="20" t="str">
        <f t="shared" si="5"/>
        <v/>
      </c>
      <c r="Y20" s="20" t="str">
        <f t="shared" si="6"/>
        <v/>
      </c>
      <c r="Z20" s="20" t="str">
        <f t="shared" si="7"/>
        <v/>
      </c>
      <c r="AA20" s="20" t="str">
        <f t="shared" si="8"/>
        <v/>
      </c>
      <c r="AB20" s="20" t="str">
        <f t="shared" si="9"/>
        <v/>
      </c>
      <c r="AC20" s="20" t="str">
        <f t="shared" si="10"/>
        <v/>
      </c>
      <c r="AD20" s="20" t="str">
        <f t="shared" si="11"/>
        <v/>
      </c>
      <c r="AE20" s="20" t="str">
        <f t="shared" si="12"/>
        <v/>
      </c>
      <c r="AF20" s="20" t="str">
        <f t="shared" si="13"/>
        <v/>
      </c>
      <c r="AG20" s="20" t="str">
        <f t="shared" si="14"/>
        <v/>
      </c>
      <c r="AH20" s="20" t="str">
        <f t="shared" si="15"/>
        <v/>
      </c>
      <c r="AI20" s="20" t="str">
        <f t="shared" si="16"/>
        <v/>
      </c>
      <c r="AJ20" s="28" t="str">
        <f>IF(ISERROR(INT(S20)),"",VLOOKUP(INT(S20),表1_3[],2,0))</f>
        <v>yinyangjing</v>
      </c>
      <c r="AK20" s="28" t="str">
        <f>IF(ISERROR(INT(T20)),"",VLOOKUP(INT(T20),表1_3[],2,0))</f>
        <v/>
      </c>
      <c r="AL20" s="28" t="str">
        <f>IF(ISERROR(INT(U20)),"",VLOOKUP(INT(U20),表1_3[],2,0))</f>
        <v/>
      </c>
      <c r="AM20" s="28" t="str">
        <f>IF(ISERROR(INT(V20)),"",VLOOKUP(INT(V20),表1_3[],2,0))</f>
        <v/>
      </c>
      <c r="AN20" s="28" t="str">
        <f>IF(ISERROR(INT(W20)),"",VLOOKUP(INT(W20),表1_3[],2,0))</f>
        <v/>
      </c>
      <c r="AO20" s="28" t="str">
        <f>IF(ISERROR(INT(X20)),"",VLOOKUP(INT(X20),表1_3[],2,0))</f>
        <v/>
      </c>
      <c r="AP20" s="28" t="str">
        <f>IF(ISERROR(INT(Y20)),"",VLOOKUP(INT(Y20),表1_3[],2,0))</f>
        <v/>
      </c>
      <c r="AQ20" s="28" t="str">
        <f>IF(ISERROR(INT(Z20)),"",VLOOKUP(INT(Z20),表1_3[],2,0))</f>
        <v/>
      </c>
      <c r="AR20" s="28" t="str">
        <f>IF(ISERROR(INT(AA20)),"",VLOOKUP(INT(AA20),表1_3[],2,0))</f>
        <v/>
      </c>
      <c r="AS20" s="28" t="str">
        <f>IF(ISERROR(INT(AB20)),"",VLOOKUP(INT(AB20),表1_3[],2,0))</f>
        <v/>
      </c>
      <c r="AT20" s="28" t="str">
        <f>IF(ISERROR(INT(AC20)),"",VLOOKUP(INT(AC20),表1_3[],2,0))</f>
        <v/>
      </c>
      <c r="AU20" s="28" t="str">
        <f>IF(ISERROR(INT(AD20)),"",VLOOKUP(INT(AD20),表1_3[],2,0))</f>
        <v/>
      </c>
      <c r="AV20" s="28" t="str">
        <f>IF(ISERROR(INT(AE20)),"",VLOOKUP(INT(AE20),表1_3[],2,0))</f>
        <v/>
      </c>
      <c r="AW20" s="28" t="str">
        <f>IF(ISERROR(INT(AF20)),"",VLOOKUP(INT(AF20),表1_3[],2,0))</f>
        <v/>
      </c>
      <c r="AX20" s="28" t="str">
        <f>IF(ISERROR(INT(AG20)),"",VLOOKUP(INT(AG20),表1_3[],2,0))</f>
        <v/>
      </c>
      <c r="AY20" s="28" t="str">
        <f>IF(ISERROR(INT(AH20)),"",VLOOKUP(INT(AH20),表1_3[],2,0))</f>
        <v/>
      </c>
      <c r="AZ20" s="28" t="str">
        <f>IF(ISERROR(INT(AI20)),"",VLOOKUP(INT(AI20),表1_3[],2,0))</f>
        <v/>
      </c>
      <c r="BA20" s="30">
        <f>IF(ISERROR(INT(S20)),"",VLOOKUP(INT(S20),表1_3[],6,0))</f>
        <v>1</v>
      </c>
      <c r="BB20" s="30" t="str">
        <f>IF(ISERROR(INT(T20)),"",VLOOKUP(INT(T20),表1_3[],6,0))</f>
        <v/>
      </c>
      <c r="BC20" s="30" t="str">
        <f>IF(ISERROR(INT(U20)),"",VLOOKUP(INT(U20),表1_3[],6,0))</f>
        <v/>
      </c>
      <c r="BD20" s="30" t="str">
        <f>IF(ISERROR(INT(V20)),"",VLOOKUP(INT(V20),表1_3[],6,0))</f>
        <v/>
      </c>
      <c r="BE20" s="30" t="str">
        <f>IF(ISERROR(INT(W20)),"",VLOOKUP(INT(W20),表1_3[],6,0))</f>
        <v/>
      </c>
      <c r="BF20" s="30" t="str">
        <f>IF(ISERROR(INT(X20)),"",VLOOKUP(INT(X20),表1_3[],6,0))</f>
        <v/>
      </c>
      <c r="BG20" s="30" t="str">
        <f>IF(ISERROR(INT(Y20)),"",VLOOKUP(INT(Y20),表1_3[],6,0))</f>
        <v/>
      </c>
      <c r="BH20" s="30" t="str">
        <f>IF(ISERROR(INT(Z20)),"",VLOOKUP(INT(Z20),表1_3[],6,0))</f>
        <v/>
      </c>
      <c r="BI20" s="30" t="str">
        <f>IF(ISERROR(INT(AA20)),"",VLOOKUP(INT(AA20),表1_3[],6,0))</f>
        <v/>
      </c>
      <c r="BJ20" s="30" t="str">
        <f>IF(ISERROR(INT(AB20)),"",VLOOKUP(INT(AB20),表1_3[],6,0))</f>
        <v/>
      </c>
      <c r="BK20" s="30" t="str">
        <f>IF(ISERROR(INT(AC20)),"",VLOOKUP(INT(AC20),表1_3[],6,0))</f>
        <v/>
      </c>
      <c r="BL20" s="30" t="str">
        <f>IF(ISERROR(INT(AD20)),"",VLOOKUP(INT(AD20),表1_3[],6,0))</f>
        <v/>
      </c>
      <c r="BM20" s="30" t="str">
        <f>IF(ISERROR(INT(AE20)),"",VLOOKUP(INT(AE20),表1_3[],6,0))</f>
        <v/>
      </c>
      <c r="BN20" s="30" t="str">
        <f>IF(ISERROR(INT(AF20)),"",VLOOKUP(INT(AF20),表1_3[],6,0))</f>
        <v/>
      </c>
      <c r="BO20" s="30" t="str">
        <f>IF(ISERROR(INT(AG20)),"",VLOOKUP(INT(AG20),表1_3[],6,0))</f>
        <v/>
      </c>
      <c r="BP20" s="30" t="str">
        <f>IF(ISERROR(INT(AH20)),"",VLOOKUP(INT(AH20),表1_3[],6,0))</f>
        <v/>
      </c>
      <c r="BQ20" s="30" t="str">
        <f>IF(ISERROR(INT(AI20)),"",VLOOKUP(INT(AI20),表1_3[],6,0))</f>
        <v/>
      </c>
    </row>
    <row r="21" spans="1:69">
      <c r="A21" s="6">
        <v>4003</v>
      </c>
      <c r="B21" s="7">
        <v>4</v>
      </c>
      <c r="C21" s="8" t="s">
        <v>1521</v>
      </c>
      <c r="D21" s="7" t="s">
        <v>518</v>
      </c>
      <c r="E21" s="7" t="s">
        <v>1522</v>
      </c>
      <c r="F21" s="7" t="s">
        <v>1523</v>
      </c>
      <c r="G21" s="7">
        <v>0</v>
      </c>
      <c r="H21" s="7" t="s">
        <v>1478</v>
      </c>
      <c r="I21" s="7" t="s">
        <v>1524</v>
      </c>
      <c r="J21" s="7" t="str">
        <f t="shared" si="17"/>
        <v>1,0,1,0</v>
      </c>
      <c r="K21" s="7">
        <v>1</v>
      </c>
      <c r="L21" s="7">
        <v>0</v>
      </c>
      <c r="M21" s="7">
        <v>1</v>
      </c>
      <c r="N21" s="7">
        <v>0</v>
      </c>
      <c r="O21" s="7"/>
      <c r="P21" s="20" t="s">
        <v>1499</v>
      </c>
      <c r="Q21" s="24" t="s">
        <v>1525</v>
      </c>
      <c r="R21" s="24"/>
      <c r="S21" s="20" t="str">
        <f t="shared" si="0"/>
        <v>43</v>
      </c>
      <c r="T21" s="20" t="str">
        <f t="shared" si="1"/>
        <v>36</v>
      </c>
      <c r="U21" s="20" t="str">
        <f t="shared" si="2"/>
        <v>65</v>
      </c>
      <c r="V21" s="20" t="str">
        <f t="shared" si="3"/>
        <v>69</v>
      </c>
      <c r="W21" s="20" t="str">
        <f t="shared" si="4"/>
        <v>66</v>
      </c>
      <c r="X21" s="20" t="str">
        <f t="shared" si="5"/>
        <v>79</v>
      </c>
      <c r="Y21" s="20" t="str">
        <f t="shared" si="6"/>
        <v/>
      </c>
      <c r="Z21" s="20" t="str">
        <f t="shared" si="7"/>
        <v/>
      </c>
      <c r="AA21" s="20" t="str">
        <f t="shared" si="8"/>
        <v/>
      </c>
      <c r="AB21" s="20" t="str">
        <f t="shared" si="9"/>
        <v/>
      </c>
      <c r="AC21" s="20" t="str">
        <f t="shared" si="10"/>
        <v/>
      </c>
      <c r="AD21" s="20" t="str">
        <f t="shared" si="11"/>
        <v/>
      </c>
      <c r="AE21" s="20" t="str">
        <f t="shared" si="12"/>
        <v/>
      </c>
      <c r="AF21" s="20" t="str">
        <f t="shared" si="13"/>
        <v/>
      </c>
      <c r="AG21" s="20" t="str">
        <f t="shared" si="14"/>
        <v/>
      </c>
      <c r="AH21" s="20" t="str">
        <f t="shared" si="15"/>
        <v/>
      </c>
      <c r="AI21" s="20" t="str">
        <f t="shared" si="16"/>
        <v/>
      </c>
      <c r="AJ21" s="28" t="str">
        <f>IF(ISERROR(INT(S21)),"",VLOOKUP(INT(S21),表1_3[],2,0))</f>
        <v>jinchan</v>
      </c>
      <c r="AK21" s="28" t="str">
        <f>IF(ISERROR(INT(T21)),"",VLOOKUP(INT(T21),表1_3[],2,0))</f>
        <v>huojiansha</v>
      </c>
      <c r="AL21" s="28" t="str">
        <f>IF(ISERROR(INT(U21)),"",VLOOKUP(INT(U21),表1_3[],2,0))</f>
        <v>wulingzhu</v>
      </c>
      <c r="AM21" s="28" t="str">
        <f>IF(ISERROR(INT(V21)),"",VLOOKUP(INT(V21),表1_3[],2,0))</f>
        <v>wuseshenniu</v>
      </c>
      <c r="AN21" s="28" t="str">
        <f>IF(ISERROR(INT(W21)),"",VLOOKUP(INT(W21),表1_3[],2,0))</f>
        <v>dawangwuzei</v>
      </c>
      <c r="AO21" s="28" t="str">
        <f>IF(ISERROR(INT(X21)),"",VLOOKUP(INT(X21),表1_3[],2,0))</f>
        <v>kuiniugu</v>
      </c>
      <c r="AP21" s="28" t="str">
        <f>IF(ISERROR(INT(Y21)),"",VLOOKUP(INT(Y21),表1_3[],2,0))</f>
        <v/>
      </c>
      <c r="AQ21" s="28" t="str">
        <f>IF(ISERROR(INT(Z21)),"",VLOOKUP(INT(Z21),表1_3[],2,0))</f>
        <v/>
      </c>
      <c r="AR21" s="28" t="str">
        <f>IF(ISERROR(INT(AA21)),"",VLOOKUP(INT(AA21),表1_3[],2,0))</f>
        <v/>
      </c>
      <c r="AS21" s="28" t="str">
        <f>IF(ISERROR(INT(AB21)),"",VLOOKUP(INT(AB21),表1_3[],2,0))</f>
        <v/>
      </c>
      <c r="AT21" s="28" t="str">
        <f>IF(ISERROR(INT(AC21)),"",VLOOKUP(INT(AC21),表1_3[],2,0))</f>
        <v/>
      </c>
      <c r="AU21" s="28" t="str">
        <f>IF(ISERROR(INT(AD21)),"",VLOOKUP(INT(AD21),表1_3[],2,0))</f>
        <v/>
      </c>
      <c r="AV21" s="28" t="str">
        <f>IF(ISERROR(INT(AE21)),"",VLOOKUP(INT(AE21),表1_3[],2,0))</f>
        <v/>
      </c>
      <c r="AW21" s="28" t="str">
        <f>IF(ISERROR(INT(AF21)),"",VLOOKUP(INT(AF21),表1_3[],2,0))</f>
        <v/>
      </c>
      <c r="AX21" s="28" t="str">
        <f>IF(ISERROR(INT(AG21)),"",VLOOKUP(INT(AG21),表1_3[],2,0))</f>
        <v/>
      </c>
      <c r="AY21" s="28" t="str">
        <f>IF(ISERROR(INT(AH21)),"",VLOOKUP(INT(AH21),表1_3[],2,0))</f>
        <v/>
      </c>
      <c r="AZ21" s="28" t="str">
        <f>IF(ISERROR(INT(AI21)),"",VLOOKUP(INT(AI21),表1_3[],2,0))</f>
        <v/>
      </c>
      <c r="BA21" s="30">
        <f>IF(ISERROR(INT(S21)),"",VLOOKUP(INT(S21),表1_3[],6,0))</f>
        <v>1</v>
      </c>
      <c r="BB21" s="30">
        <f>IF(ISERROR(INT(T21)),"",VLOOKUP(INT(T21),表1_3[],6,0))</f>
        <v>1</v>
      </c>
      <c r="BC21" s="30">
        <f>IF(ISERROR(INT(U21)),"",VLOOKUP(INT(U21),表1_3[],6,0))</f>
        <v>1</v>
      </c>
      <c r="BD21" s="30">
        <f>IF(ISERROR(INT(V21)),"",VLOOKUP(INT(V21),表1_3[],6,0))</f>
        <v>1</v>
      </c>
      <c r="BE21" s="30">
        <f>IF(ISERROR(INT(W21)),"",VLOOKUP(INT(W21),表1_3[],6,0))</f>
        <v>1</v>
      </c>
      <c r="BF21" s="30">
        <f>IF(ISERROR(INT(X21)),"",VLOOKUP(INT(X21),表1_3[],6,0))</f>
        <v>1</v>
      </c>
      <c r="BG21" s="30" t="str">
        <f>IF(ISERROR(INT(Y21)),"",VLOOKUP(INT(Y21),表1_3[],6,0))</f>
        <v/>
      </c>
      <c r="BH21" s="30" t="str">
        <f>IF(ISERROR(INT(Z21)),"",VLOOKUP(INT(Z21),表1_3[],6,0))</f>
        <v/>
      </c>
      <c r="BI21" s="30" t="str">
        <f>IF(ISERROR(INT(AA21)),"",VLOOKUP(INT(AA21),表1_3[],6,0))</f>
        <v/>
      </c>
      <c r="BJ21" s="30" t="str">
        <f>IF(ISERROR(INT(AB21)),"",VLOOKUP(INT(AB21),表1_3[],6,0))</f>
        <v/>
      </c>
      <c r="BK21" s="30" t="str">
        <f>IF(ISERROR(INT(AC21)),"",VLOOKUP(INT(AC21),表1_3[],6,0))</f>
        <v/>
      </c>
      <c r="BL21" s="30" t="str">
        <f>IF(ISERROR(INT(AD21)),"",VLOOKUP(INT(AD21),表1_3[],6,0))</f>
        <v/>
      </c>
      <c r="BM21" s="30" t="str">
        <f>IF(ISERROR(INT(AE21)),"",VLOOKUP(INT(AE21),表1_3[],6,0))</f>
        <v/>
      </c>
      <c r="BN21" s="30" t="str">
        <f>IF(ISERROR(INT(AF21)),"",VLOOKUP(INT(AF21),表1_3[],6,0))</f>
        <v/>
      </c>
      <c r="BO21" s="30" t="str">
        <f>IF(ISERROR(INT(AG21)),"",VLOOKUP(INT(AG21),表1_3[],6,0))</f>
        <v/>
      </c>
      <c r="BP21" s="30" t="str">
        <f>IF(ISERROR(INT(AH21)),"",VLOOKUP(INT(AH21),表1_3[],6,0))</f>
        <v/>
      </c>
      <c r="BQ21" s="30" t="str">
        <f>IF(ISERROR(INT(AI21)),"",VLOOKUP(INT(AI21),表1_3[],6,0))</f>
        <v/>
      </c>
    </row>
    <row r="22" ht="14.4" spans="1:69">
      <c r="A22" s="6">
        <v>4004</v>
      </c>
      <c r="B22" s="7">
        <v>4</v>
      </c>
      <c r="C22" s="8" t="s">
        <v>1526</v>
      </c>
      <c r="D22" s="7" t="s">
        <v>518</v>
      </c>
      <c r="E22" s="7" t="s">
        <v>410</v>
      </c>
      <c r="F22" s="7" t="s">
        <v>1485</v>
      </c>
      <c r="G22" s="7">
        <v>0</v>
      </c>
      <c r="H22" s="7" t="s">
        <v>1478</v>
      </c>
      <c r="I22" s="7" t="s">
        <v>410</v>
      </c>
      <c r="J22" s="7" t="str">
        <f t="shared" si="17"/>
        <v>1,1,1,1</v>
      </c>
      <c r="K22" s="7">
        <v>1</v>
      </c>
      <c r="L22" s="7">
        <v>1</v>
      </c>
      <c r="M22" s="7">
        <v>1</v>
      </c>
      <c r="N22" s="7">
        <v>1</v>
      </c>
      <c r="O22" s="7"/>
      <c r="P22" s="20" t="s">
        <v>1486</v>
      </c>
      <c r="Q22" s="26" t="s">
        <v>1527</v>
      </c>
      <c r="R22" s="26"/>
      <c r="S22" s="20" t="str">
        <f t="shared" si="0"/>
        <v>72</v>
      </c>
      <c r="T22" s="20" t="str">
        <f t="shared" si="1"/>
        <v>39</v>
      </c>
      <c r="U22" s="20" t="str">
        <f t="shared" si="2"/>
        <v>42</v>
      </c>
      <c r="V22" s="20" t="str">
        <f t="shared" si="3"/>
        <v/>
      </c>
      <c r="W22" s="20" t="str">
        <f t="shared" si="4"/>
        <v/>
      </c>
      <c r="X22" s="20" t="str">
        <f t="shared" si="5"/>
        <v/>
      </c>
      <c r="Y22" s="20" t="str">
        <f t="shared" si="6"/>
        <v/>
      </c>
      <c r="Z22" s="20" t="str">
        <f t="shared" si="7"/>
        <v/>
      </c>
      <c r="AA22" s="20" t="str">
        <f t="shared" si="8"/>
        <v/>
      </c>
      <c r="AB22" s="20" t="str">
        <f t="shared" si="9"/>
        <v/>
      </c>
      <c r="AC22" s="20" t="str">
        <f t="shared" si="10"/>
        <v/>
      </c>
      <c r="AD22" s="20" t="str">
        <f t="shared" si="11"/>
        <v/>
      </c>
      <c r="AE22" s="20" t="str">
        <f t="shared" si="12"/>
        <v/>
      </c>
      <c r="AF22" s="20" t="str">
        <f t="shared" si="13"/>
        <v/>
      </c>
      <c r="AG22" s="20" t="str">
        <f t="shared" si="14"/>
        <v/>
      </c>
      <c r="AH22" s="20" t="str">
        <f t="shared" si="15"/>
        <v/>
      </c>
      <c r="AI22" s="20" t="str">
        <f t="shared" si="16"/>
        <v/>
      </c>
      <c r="AJ22" s="28" t="str">
        <f>IF(ISERROR(INT(S22)),"",VLOOKUP(INT(S22),表1_3[],2,0))</f>
        <v>lianhuanzdx</v>
      </c>
      <c r="AK22" s="28" t="str">
        <f>IF(ISERROR(INT(T22)),"",VLOOKUP(INT(T22),表1_3[],2,0))</f>
        <v>jiatelin</v>
      </c>
      <c r="AL22" s="28" t="str">
        <f>IF(ISERROR(INT(U22)),"",VLOOKUP(INT(U22),表1_3[],2,0))</f>
        <v>longjing</v>
      </c>
      <c r="AM22" s="28" t="str">
        <f>IF(ISERROR(INT(V22)),"",VLOOKUP(INT(V22),表1_3[],2,0))</f>
        <v/>
      </c>
      <c r="AN22" s="28" t="str">
        <f>IF(ISERROR(INT(W22)),"",VLOOKUP(INT(W22),表1_3[],2,0))</f>
        <v/>
      </c>
      <c r="AO22" s="28" t="str">
        <f>IF(ISERROR(INT(X22)),"",VLOOKUP(INT(X22),表1_3[],2,0))</f>
        <v/>
      </c>
      <c r="AP22" s="28" t="str">
        <f>IF(ISERROR(INT(Y22)),"",VLOOKUP(INT(Y22),表1_3[],2,0))</f>
        <v/>
      </c>
      <c r="AQ22" s="28" t="str">
        <f>IF(ISERROR(INT(Z22)),"",VLOOKUP(INT(Z22),表1_3[],2,0))</f>
        <v/>
      </c>
      <c r="AR22" s="28" t="str">
        <f>IF(ISERROR(INT(AA22)),"",VLOOKUP(INT(AA22),表1_3[],2,0))</f>
        <v/>
      </c>
      <c r="AS22" s="28" t="str">
        <f>IF(ISERROR(INT(AB22)),"",VLOOKUP(INT(AB22),表1_3[],2,0))</f>
        <v/>
      </c>
      <c r="AT22" s="28" t="str">
        <f>IF(ISERROR(INT(AC22)),"",VLOOKUP(INT(AC22),表1_3[],2,0))</f>
        <v/>
      </c>
      <c r="AU22" s="28" t="str">
        <f>IF(ISERROR(INT(AD22)),"",VLOOKUP(INT(AD22),表1_3[],2,0))</f>
        <v/>
      </c>
      <c r="AV22" s="28" t="str">
        <f>IF(ISERROR(INT(AE22)),"",VLOOKUP(INT(AE22),表1_3[],2,0))</f>
        <v/>
      </c>
      <c r="AW22" s="28" t="str">
        <f>IF(ISERROR(INT(AF22)),"",VLOOKUP(INT(AF22),表1_3[],2,0))</f>
        <v/>
      </c>
      <c r="AX22" s="28" t="str">
        <f>IF(ISERROR(INT(AG22)),"",VLOOKUP(INT(AG22),表1_3[],2,0))</f>
        <v/>
      </c>
      <c r="AY22" s="28" t="str">
        <f>IF(ISERROR(INT(AH22)),"",VLOOKUP(INT(AH22),表1_3[],2,0))</f>
        <v/>
      </c>
      <c r="AZ22" s="28" t="str">
        <f>IF(ISERROR(INT(AI22)),"",VLOOKUP(INT(AI22),表1_3[],2,0))</f>
        <v/>
      </c>
      <c r="BA22" s="30">
        <f>IF(ISERROR(INT(S22)),"",VLOOKUP(INT(S22),表1_3[],6,0))</f>
        <v>1</v>
      </c>
      <c r="BB22" s="30">
        <f>IF(ISERROR(INT(T22)),"",VLOOKUP(INT(T22),表1_3[],6,0))</f>
        <v>1</v>
      </c>
      <c r="BC22" s="30">
        <f>IF(ISERROR(INT(U22)),"",VLOOKUP(INT(U22),表1_3[],6,0))</f>
        <v>1</v>
      </c>
      <c r="BD22" s="30" t="str">
        <f>IF(ISERROR(INT(V22)),"",VLOOKUP(INT(V22),表1_3[],6,0))</f>
        <v/>
      </c>
      <c r="BE22" s="30" t="str">
        <f>IF(ISERROR(INT(W22)),"",VLOOKUP(INT(W22),表1_3[],6,0))</f>
        <v/>
      </c>
      <c r="BF22" s="30" t="str">
        <f>IF(ISERROR(INT(X22)),"",VLOOKUP(INT(X22),表1_3[],6,0))</f>
        <v/>
      </c>
      <c r="BG22" s="30" t="str">
        <f>IF(ISERROR(INT(Y22)),"",VLOOKUP(INT(Y22),表1_3[],6,0))</f>
        <v/>
      </c>
      <c r="BH22" s="30" t="str">
        <f>IF(ISERROR(INT(Z22)),"",VLOOKUP(INT(Z22),表1_3[],6,0))</f>
        <v/>
      </c>
      <c r="BI22" s="30" t="str">
        <f>IF(ISERROR(INT(AA22)),"",VLOOKUP(INT(AA22),表1_3[],6,0))</f>
        <v/>
      </c>
      <c r="BJ22" s="30" t="str">
        <f>IF(ISERROR(INT(AB22)),"",VLOOKUP(INT(AB22),表1_3[],6,0))</f>
        <v/>
      </c>
      <c r="BK22" s="30" t="str">
        <f>IF(ISERROR(INT(AC22)),"",VLOOKUP(INT(AC22),表1_3[],6,0))</f>
        <v/>
      </c>
      <c r="BL22" s="30" t="str">
        <f>IF(ISERROR(INT(AD22)),"",VLOOKUP(INT(AD22),表1_3[],6,0))</f>
        <v/>
      </c>
      <c r="BM22" s="30" t="str">
        <f>IF(ISERROR(INT(AE22)),"",VLOOKUP(INT(AE22),表1_3[],6,0))</f>
        <v/>
      </c>
      <c r="BN22" s="30" t="str">
        <f>IF(ISERROR(INT(AF22)),"",VLOOKUP(INT(AF22),表1_3[],6,0))</f>
        <v/>
      </c>
      <c r="BO22" s="30" t="str">
        <f>IF(ISERROR(INT(AG22)),"",VLOOKUP(INT(AG22),表1_3[],6,0))</f>
        <v/>
      </c>
      <c r="BP22" s="30" t="str">
        <f>IF(ISERROR(INT(AH22)),"",VLOOKUP(INT(AH22),表1_3[],6,0))</f>
        <v/>
      </c>
      <c r="BQ22" s="30" t="str">
        <f>IF(ISERROR(INT(AI22)),"",VLOOKUP(INT(AI22),表1_3[],6,0))</f>
        <v/>
      </c>
    </row>
    <row r="23" spans="1:69">
      <c r="A23" s="6" t="s">
        <v>1528</v>
      </c>
      <c r="B23" s="7">
        <v>4</v>
      </c>
      <c r="C23" s="8" t="s">
        <v>1529</v>
      </c>
      <c r="D23" s="7" t="s">
        <v>518</v>
      </c>
      <c r="E23" s="7" t="s">
        <v>1490</v>
      </c>
      <c r="F23" s="7" t="s">
        <v>1485</v>
      </c>
      <c r="G23" s="7">
        <v>1</v>
      </c>
      <c r="H23" s="7" t="s">
        <v>1478</v>
      </c>
      <c r="I23" s="7" t="s">
        <v>1491</v>
      </c>
      <c r="J23" s="7" t="str">
        <f t="shared" si="17"/>
        <v>1,0,1,0</v>
      </c>
      <c r="K23" s="7">
        <v>1</v>
      </c>
      <c r="L23" s="7" t="s">
        <v>295</v>
      </c>
      <c r="M23" s="7">
        <v>1</v>
      </c>
      <c r="N23" s="7" t="s">
        <v>295</v>
      </c>
      <c r="O23" s="7"/>
      <c r="P23" s="20" t="s">
        <v>1492</v>
      </c>
      <c r="Q23" s="24" t="s">
        <v>1530</v>
      </c>
      <c r="R23" s="24"/>
      <c r="S23" s="20" t="str">
        <f t="shared" si="0"/>
        <v>78</v>
      </c>
      <c r="T23" s="20" t="str">
        <f t="shared" si="1"/>
        <v>71</v>
      </c>
      <c r="U23" s="20" t="str">
        <f t="shared" si="2"/>
        <v>71</v>
      </c>
      <c r="V23" s="20" t="str">
        <f t="shared" si="3"/>
        <v>82</v>
      </c>
      <c r="W23" s="20" t="str">
        <f t="shared" si="4"/>
        <v>38</v>
      </c>
      <c r="X23" s="20" t="str">
        <f t="shared" si="5"/>
        <v/>
      </c>
      <c r="Y23" s="20" t="str">
        <f t="shared" si="6"/>
        <v/>
      </c>
      <c r="Z23" s="20" t="str">
        <f t="shared" si="7"/>
        <v/>
      </c>
      <c r="AA23" s="20" t="str">
        <f t="shared" si="8"/>
        <v/>
      </c>
      <c r="AB23" s="20" t="str">
        <f t="shared" si="9"/>
        <v/>
      </c>
      <c r="AC23" s="20" t="str">
        <f t="shared" si="10"/>
        <v/>
      </c>
      <c r="AD23" s="20" t="str">
        <f t="shared" si="11"/>
        <v/>
      </c>
      <c r="AE23" s="20" t="str">
        <f t="shared" si="12"/>
        <v/>
      </c>
      <c r="AF23" s="20" t="str">
        <f t="shared" si="13"/>
        <v/>
      </c>
      <c r="AG23" s="20" t="str">
        <f t="shared" si="14"/>
        <v/>
      </c>
      <c r="AH23" s="20" t="str">
        <f t="shared" si="15"/>
        <v/>
      </c>
      <c r="AI23" s="20" t="str">
        <f t="shared" si="16"/>
        <v/>
      </c>
      <c r="AJ23" s="28" t="str">
        <f>IF(ISERROR(INT(S23)),"",VLOOKUP(INT(S23),表1_3[],2,0))</f>
        <v>huahudiao</v>
      </c>
      <c r="AK23" s="28" t="str">
        <f>IF(ISERROR(INT(T23)),"",VLOOKUP(INT(T23),表1_3[],2,0))</f>
        <v>baozangjue</v>
      </c>
      <c r="AL23" s="28" t="str">
        <f>IF(ISERROR(INT(U23)),"",VLOOKUP(INT(U23),表1_3[],2,0))</f>
        <v>baozangjue</v>
      </c>
      <c r="AM23" s="28" t="str">
        <f>IF(ISERROR(INT(V23)),"",VLOOKUP(INT(V23),表1_3[],2,0))</f>
        <v>duobaodaoren</v>
      </c>
      <c r="AN23" s="28" t="str">
        <f>IF(ISERROR(INT(W23)),"",VLOOKUP(INT(W23),表1_3[],2,0))</f>
        <v>kedaya</v>
      </c>
      <c r="AO23" s="28" t="str">
        <f>IF(ISERROR(INT(X23)),"",VLOOKUP(INT(X23),表1_3[],2,0))</f>
        <v/>
      </c>
      <c r="AP23" s="28" t="str">
        <f>IF(ISERROR(INT(Y23)),"",VLOOKUP(INT(Y23),表1_3[],2,0))</f>
        <v/>
      </c>
      <c r="AQ23" s="28" t="str">
        <f>IF(ISERROR(INT(Z23)),"",VLOOKUP(INT(Z23),表1_3[],2,0))</f>
        <v/>
      </c>
      <c r="AR23" s="28" t="str">
        <f>IF(ISERROR(INT(AA23)),"",VLOOKUP(INT(AA23),表1_3[],2,0))</f>
        <v/>
      </c>
      <c r="AS23" s="28" t="str">
        <f>IF(ISERROR(INT(AB23)),"",VLOOKUP(INT(AB23),表1_3[],2,0))</f>
        <v/>
      </c>
      <c r="AT23" s="28" t="str">
        <f>IF(ISERROR(INT(AC23)),"",VLOOKUP(INT(AC23),表1_3[],2,0))</f>
        <v/>
      </c>
      <c r="AU23" s="28" t="str">
        <f>IF(ISERROR(INT(AD23)),"",VLOOKUP(INT(AD23),表1_3[],2,0))</f>
        <v/>
      </c>
      <c r="AV23" s="28" t="str">
        <f>IF(ISERROR(INT(AE23)),"",VLOOKUP(INT(AE23),表1_3[],2,0))</f>
        <v/>
      </c>
      <c r="AW23" s="28" t="str">
        <f>IF(ISERROR(INT(AF23)),"",VLOOKUP(INT(AF23),表1_3[],2,0))</f>
        <v/>
      </c>
      <c r="AX23" s="28" t="str">
        <f>IF(ISERROR(INT(AG23)),"",VLOOKUP(INT(AG23),表1_3[],2,0))</f>
        <v/>
      </c>
      <c r="AY23" s="28" t="str">
        <f>IF(ISERROR(INT(AH23)),"",VLOOKUP(INT(AH23),表1_3[],2,0))</f>
        <v/>
      </c>
      <c r="AZ23" s="28" t="str">
        <f>IF(ISERROR(INT(AI23)),"",VLOOKUP(INT(AI23),表1_3[],2,0))</f>
        <v/>
      </c>
      <c r="BA23" s="30">
        <f>IF(ISERROR(INT(S23)),"",VLOOKUP(INT(S23),表1_3[],6,0))</f>
        <v>1</v>
      </c>
      <c r="BB23" s="30">
        <f>IF(ISERROR(INT(T23)),"",VLOOKUP(INT(T23),表1_3[],6,0))</f>
        <v>1</v>
      </c>
      <c r="BC23" s="30">
        <f>IF(ISERROR(INT(U23)),"",VLOOKUP(INT(U23),表1_3[],6,0))</f>
        <v>1</v>
      </c>
      <c r="BD23" s="30">
        <f>IF(ISERROR(INT(V23)),"",VLOOKUP(INT(V23),表1_3[],6,0))</f>
        <v>1</v>
      </c>
      <c r="BE23" s="30">
        <f>IF(ISERROR(INT(W23)),"",VLOOKUP(INT(W23),表1_3[],6,0))</f>
        <v>1</v>
      </c>
      <c r="BF23" s="30" t="str">
        <f>IF(ISERROR(INT(X23)),"",VLOOKUP(INT(X23),表1_3[],6,0))</f>
        <v/>
      </c>
      <c r="BG23" s="30" t="str">
        <f>IF(ISERROR(INT(Y23)),"",VLOOKUP(INT(Y23),表1_3[],6,0))</f>
        <v/>
      </c>
      <c r="BH23" s="30" t="str">
        <f>IF(ISERROR(INT(Z23)),"",VLOOKUP(INT(Z23),表1_3[],6,0))</f>
        <v/>
      </c>
      <c r="BI23" s="30" t="str">
        <f>IF(ISERROR(INT(AA23)),"",VLOOKUP(INT(AA23),表1_3[],6,0))</f>
        <v/>
      </c>
      <c r="BJ23" s="30" t="str">
        <f>IF(ISERROR(INT(AB23)),"",VLOOKUP(INT(AB23),表1_3[],6,0))</f>
        <v/>
      </c>
      <c r="BK23" s="30" t="str">
        <f>IF(ISERROR(INT(AC23)),"",VLOOKUP(INT(AC23),表1_3[],6,0))</f>
        <v/>
      </c>
      <c r="BL23" s="30" t="str">
        <f>IF(ISERROR(INT(AD23)),"",VLOOKUP(INT(AD23),表1_3[],6,0))</f>
        <v/>
      </c>
      <c r="BM23" s="30" t="str">
        <f>IF(ISERROR(INT(AE23)),"",VLOOKUP(INT(AE23),表1_3[],6,0))</f>
        <v/>
      </c>
      <c r="BN23" s="30" t="str">
        <f>IF(ISERROR(INT(AF23)),"",VLOOKUP(INT(AF23),表1_3[],6,0))</f>
        <v/>
      </c>
      <c r="BO23" s="30" t="str">
        <f>IF(ISERROR(INT(AG23)),"",VLOOKUP(INT(AG23),表1_3[],6,0))</f>
        <v/>
      </c>
      <c r="BP23" s="30" t="str">
        <f>IF(ISERROR(INT(AH23)),"",VLOOKUP(INT(AH23),表1_3[],6,0))</f>
        <v/>
      </c>
      <c r="BQ23" s="30" t="str">
        <f>IF(ISERROR(INT(AI23)),"",VLOOKUP(INT(AI23),表1_3[],6,0))</f>
        <v/>
      </c>
    </row>
    <row r="24" ht="14.55" spans="1:69">
      <c r="A24" s="6" t="s">
        <v>1531</v>
      </c>
      <c r="B24" s="7" t="s">
        <v>1532</v>
      </c>
      <c r="C24" s="8" t="s">
        <v>1533</v>
      </c>
      <c r="D24" s="7" t="s">
        <v>518</v>
      </c>
      <c r="E24" s="7" t="s">
        <v>1534</v>
      </c>
      <c r="F24" s="7" t="s">
        <v>1535</v>
      </c>
      <c r="G24" s="7" t="s">
        <v>518</v>
      </c>
      <c r="H24" s="7" t="s">
        <v>295</v>
      </c>
      <c r="I24" s="7" t="s">
        <v>1536</v>
      </c>
      <c r="J24" s="7" t="str">
        <f t="shared" si="17"/>
        <v>1,1,1,0</v>
      </c>
      <c r="K24" s="7" t="s">
        <v>518</v>
      </c>
      <c r="L24" s="7" t="s">
        <v>518</v>
      </c>
      <c r="M24" s="7" t="s">
        <v>518</v>
      </c>
      <c r="N24" s="7" t="s">
        <v>295</v>
      </c>
      <c r="O24" s="7"/>
      <c r="P24" s="20" t="s">
        <v>565</v>
      </c>
      <c r="Q24" s="24" t="s">
        <v>1537</v>
      </c>
      <c r="R24" s="24"/>
      <c r="S24" s="20" t="str">
        <f t="shared" si="0"/>
        <v>61</v>
      </c>
      <c r="T24" s="20" t="str">
        <f t="shared" si="1"/>
        <v>46</v>
      </c>
      <c r="U24" s="20" t="str">
        <f t="shared" si="2"/>
        <v/>
      </c>
      <c r="V24" s="20" t="str">
        <f t="shared" si="3"/>
        <v/>
      </c>
      <c r="W24" s="20" t="str">
        <f t="shared" si="4"/>
        <v/>
      </c>
      <c r="X24" s="20" t="str">
        <f t="shared" si="5"/>
        <v/>
      </c>
      <c r="Y24" s="20" t="str">
        <f t="shared" si="6"/>
        <v/>
      </c>
      <c r="Z24" s="20" t="str">
        <f t="shared" si="7"/>
        <v/>
      </c>
      <c r="AA24" s="20" t="str">
        <f t="shared" si="8"/>
        <v/>
      </c>
      <c r="AB24" s="20" t="str">
        <f t="shared" si="9"/>
        <v/>
      </c>
      <c r="AC24" s="20" t="str">
        <f t="shared" si="10"/>
        <v/>
      </c>
      <c r="AD24" s="20" t="str">
        <f t="shared" si="11"/>
        <v/>
      </c>
      <c r="AE24" s="20" t="str">
        <f t="shared" si="12"/>
        <v/>
      </c>
      <c r="AF24" s="20" t="str">
        <f t="shared" si="13"/>
        <v/>
      </c>
      <c r="AG24" s="20" t="str">
        <f t="shared" si="14"/>
        <v/>
      </c>
      <c r="AH24" s="20" t="str">
        <f t="shared" si="15"/>
        <v/>
      </c>
      <c r="AI24" s="20" t="str">
        <f t="shared" si="16"/>
        <v/>
      </c>
      <c r="AJ24" s="28" t="str">
        <f>IF(ISERROR(INT(S24)),"",VLOOKUP(INT(S24),表1_3[],2,0))</f>
        <v>shihunsha</v>
      </c>
      <c r="AK24" s="28" t="str">
        <f>IF(ISERROR(INT(T24)),"",VLOOKUP(INT(T24),表1_3[],2,0))</f>
        <v>jubaopen</v>
      </c>
      <c r="AL24" s="28" t="str">
        <f>IF(ISERROR(INT(U24)),"",VLOOKUP(INT(U24),表1_3[],2,0))</f>
        <v/>
      </c>
      <c r="AM24" s="28" t="str">
        <f>IF(ISERROR(INT(V24)),"",VLOOKUP(INT(V24),表1_3[],2,0))</f>
        <v/>
      </c>
      <c r="AN24" s="28" t="str">
        <f>IF(ISERROR(INT(W24)),"",VLOOKUP(INT(W24),表1_3[],2,0))</f>
        <v/>
      </c>
      <c r="AO24" s="28" t="str">
        <f>IF(ISERROR(INT(X24)),"",VLOOKUP(INT(X24),表1_3[],2,0))</f>
        <v/>
      </c>
      <c r="AP24" s="28" t="str">
        <f>IF(ISERROR(INT(Y24)),"",VLOOKUP(INT(Y24),表1_3[],2,0))</f>
        <v/>
      </c>
      <c r="AQ24" s="28" t="str">
        <f>IF(ISERROR(INT(Z24)),"",VLOOKUP(INT(Z24),表1_3[],2,0))</f>
        <v/>
      </c>
      <c r="AR24" s="28" t="str">
        <f>IF(ISERROR(INT(AA24)),"",VLOOKUP(INT(AA24),表1_3[],2,0))</f>
        <v/>
      </c>
      <c r="AS24" s="28" t="str">
        <f>IF(ISERROR(INT(AB24)),"",VLOOKUP(INT(AB24),表1_3[],2,0))</f>
        <v/>
      </c>
      <c r="AT24" s="28" t="str">
        <f>IF(ISERROR(INT(AC24)),"",VLOOKUP(INT(AC24),表1_3[],2,0))</f>
        <v/>
      </c>
      <c r="AU24" s="28" t="str">
        <f>IF(ISERROR(INT(AD24)),"",VLOOKUP(INT(AD24),表1_3[],2,0))</f>
        <v/>
      </c>
      <c r="AV24" s="28" t="str">
        <f>IF(ISERROR(INT(AE24)),"",VLOOKUP(INT(AE24),表1_3[],2,0))</f>
        <v/>
      </c>
      <c r="AW24" s="28" t="str">
        <f>IF(ISERROR(INT(AF24)),"",VLOOKUP(INT(AF24),表1_3[],2,0))</f>
        <v/>
      </c>
      <c r="AX24" s="28" t="str">
        <f>IF(ISERROR(INT(AG24)),"",VLOOKUP(INT(AG24),表1_3[],2,0))</f>
        <v/>
      </c>
      <c r="AY24" s="28" t="str">
        <f>IF(ISERROR(INT(AH24)),"",VLOOKUP(INT(AH24),表1_3[],2,0))</f>
        <v/>
      </c>
      <c r="AZ24" s="28" t="str">
        <f>IF(ISERROR(INT(AI24)),"",VLOOKUP(INT(AI24),表1_3[],2,0))</f>
        <v/>
      </c>
      <c r="BA24" s="30">
        <f>IF(ISERROR(INT(S24)),"",VLOOKUP(INT(S24),表1_3[],6,0))</f>
        <v>1</v>
      </c>
      <c r="BB24" s="30">
        <f>IF(ISERROR(INT(T24)),"",VLOOKUP(INT(T24),表1_3[],6,0))</f>
        <v>1</v>
      </c>
      <c r="BC24" s="30" t="str">
        <f>IF(ISERROR(INT(U24)),"",VLOOKUP(INT(U24),表1_3[],6,0))</f>
        <v/>
      </c>
      <c r="BD24" s="30" t="str">
        <f>IF(ISERROR(INT(V24)),"",VLOOKUP(INT(V24),表1_3[],6,0))</f>
        <v/>
      </c>
      <c r="BE24" s="30" t="str">
        <f>IF(ISERROR(INT(W24)),"",VLOOKUP(INT(W24),表1_3[],6,0))</f>
        <v/>
      </c>
      <c r="BF24" s="30" t="str">
        <f>IF(ISERROR(INT(X24)),"",VLOOKUP(INT(X24),表1_3[],6,0))</f>
        <v/>
      </c>
      <c r="BG24" s="30" t="str">
        <f>IF(ISERROR(INT(Y24)),"",VLOOKUP(INT(Y24),表1_3[],6,0))</f>
        <v/>
      </c>
      <c r="BH24" s="30" t="str">
        <f>IF(ISERROR(INT(Z24)),"",VLOOKUP(INT(Z24),表1_3[],6,0))</f>
        <v/>
      </c>
      <c r="BI24" s="30" t="str">
        <f>IF(ISERROR(INT(AA24)),"",VLOOKUP(INT(AA24),表1_3[],6,0))</f>
        <v/>
      </c>
      <c r="BJ24" s="30" t="str">
        <f>IF(ISERROR(INT(AB24)),"",VLOOKUP(INT(AB24),表1_3[],6,0))</f>
        <v/>
      </c>
      <c r="BK24" s="30" t="str">
        <f>IF(ISERROR(INT(AC24)),"",VLOOKUP(INT(AC24),表1_3[],6,0))</f>
        <v/>
      </c>
      <c r="BL24" s="30" t="str">
        <f>IF(ISERROR(INT(AD24)),"",VLOOKUP(INT(AD24),表1_3[],6,0))</f>
        <v/>
      </c>
      <c r="BM24" s="30" t="str">
        <f>IF(ISERROR(INT(AE24)),"",VLOOKUP(INT(AE24),表1_3[],6,0))</f>
        <v/>
      </c>
      <c r="BN24" s="30" t="str">
        <f>IF(ISERROR(INT(AF24)),"",VLOOKUP(INT(AF24),表1_3[],6,0))</f>
        <v/>
      </c>
      <c r="BO24" s="30" t="str">
        <f>IF(ISERROR(INT(AG24)),"",VLOOKUP(INT(AG24),表1_3[],6,0))</f>
        <v/>
      </c>
      <c r="BP24" s="30" t="str">
        <f>IF(ISERROR(INT(AH24)),"",VLOOKUP(INT(AH24),表1_3[],6,0))</f>
        <v/>
      </c>
      <c r="BQ24" s="30" t="str">
        <f>IF(ISERROR(INT(AI24)),"",VLOOKUP(INT(AI24),表1_3[],6,0))</f>
        <v/>
      </c>
    </row>
    <row r="25" s="1" customFormat="1" ht="14.55" spans="1:69">
      <c r="A25" s="14" t="s">
        <v>1538</v>
      </c>
      <c r="B25" s="15" t="s">
        <v>1539</v>
      </c>
      <c r="C25" s="14" t="s">
        <v>1540</v>
      </c>
      <c r="D25" s="15" t="s">
        <v>518</v>
      </c>
      <c r="E25" s="15">
        <v>0</v>
      </c>
      <c r="F25" s="15">
        <v>999</v>
      </c>
      <c r="G25" s="15">
        <v>1</v>
      </c>
      <c r="H25" s="15" t="s">
        <v>1478</v>
      </c>
      <c r="I25" s="15">
        <v>0</v>
      </c>
      <c r="J25" s="21" t="str">
        <f t="shared" si="17"/>
        <v>0,0,0,1</v>
      </c>
      <c r="K25" s="15">
        <v>0</v>
      </c>
      <c r="L25" s="15">
        <v>0</v>
      </c>
      <c r="M25" s="15">
        <v>0</v>
      </c>
      <c r="N25" s="15">
        <v>1</v>
      </c>
      <c r="O25" s="15"/>
      <c r="P25" s="22" t="s">
        <v>1479</v>
      </c>
      <c r="Q25" s="25" t="s">
        <v>1541</v>
      </c>
      <c r="R25" s="25"/>
      <c r="S25" s="22" t="str">
        <f t="shared" si="0"/>
        <v>81</v>
      </c>
      <c r="T25" s="22" t="str">
        <f t="shared" si="1"/>
        <v/>
      </c>
      <c r="U25" s="22" t="str">
        <f t="shared" si="2"/>
        <v/>
      </c>
      <c r="V25" s="22" t="str">
        <f t="shared" si="3"/>
        <v/>
      </c>
      <c r="W25" s="22" t="str">
        <f t="shared" si="4"/>
        <v/>
      </c>
      <c r="X25" s="22" t="str">
        <f t="shared" si="5"/>
        <v/>
      </c>
      <c r="Y25" s="22" t="str">
        <f t="shared" si="6"/>
        <v/>
      </c>
      <c r="Z25" s="22" t="str">
        <f t="shared" si="7"/>
        <v/>
      </c>
      <c r="AA25" s="22" t="str">
        <f t="shared" si="8"/>
        <v/>
      </c>
      <c r="AB25" s="22" t="str">
        <f t="shared" si="9"/>
        <v/>
      </c>
      <c r="AC25" s="22" t="str">
        <f t="shared" si="10"/>
        <v/>
      </c>
      <c r="AD25" s="22" t="str">
        <f t="shared" si="11"/>
        <v/>
      </c>
      <c r="AE25" s="22" t="str">
        <f t="shared" si="12"/>
        <v/>
      </c>
      <c r="AF25" s="22" t="str">
        <f t="shared" si="13"/>
        <v/>
      </c>
      <c r="AG25" s="22" t="str">
        <f t="shared" si="14"/>
        <v/>
      </c>
      <c r="AH25" s="22" t="str">
        <f t="shared" si="15"/>
        <v/>
      </c>
      <c r="AI25" s="22" t="str">
        <f t="shared" si="16"/>
        <v/>
      </c>
      <c r="AJ25" s="29" t="str">
        <f>IF(ISERROR(INT(S25)),"",VLOOKUP(INT(S25),表1_3[],2,0))</f>
        <v>baihu</v>
      </c>
      <c r="AK25" s="29" t="str">
        <f>IF(ISERROR(INT(T25)),"",VLOOKUP(INT(T25),表1_3[],2,0))</f>
        <v/>
      </c>
      <c r="AL25" s="29" t="str">
        <f>IF(ISERROR(INT(U25)),"",VLOOKUP(INT(U25),表1_3[],2,0))</f>
        <v/>
      </c>
      <c r="AM25" s="29" t="str">
        <f>IF(ISERROR(INT(V25)),"",VLOOKUP(INT(V25),表1_3[],2,0))</f>
        <v/>
      </c>
      <c r="AN25" s="29" t="str">
        <f>IF(ISERROR(INT(W25)),"",VLOOKUP(INT(W25),表1_3[],2,0))</f>
        <v/>
      </c>
      <c r="AO25" s="29" t="str">
        <f>IF(ISERROR(INT(X25)),"",VLOOKUP(INT(X25),表1_3[],2,0))</f>
        <v/>
      </c>
      <c r="AP25" s="29" t="str">
        <f>IF(ISERROR(INT(Y25)),"",VLOOKUP(INT(Y25),表1_3[],2,0))</f>
        <v/>
      </c>
      <c r="AQ25" s="29" t="str">
        <f>IF(ISERROR(INT(Z25)),"",VLOOKUP(INT(Z25),表1_3[],2,0))</f>
        <v/>
      </c>
      <c r="AR25" s="29" t="str">
        <f>IF(ISERROR(INT(AA25)),"",VLOOKUP(INT(AA25),表1_3[],2,0))</f>
        <v/>
      </c>
      <c r="AS25" s="29" t="str">
        <f>IF(ISERROR(INT(AB25)),"",VLOOKUP(INT(AB25),表1_3[],2,0))</f>
        <v/>
      </c>
      <c r="AT25" s="29" t="str">
        <f>IF(ISERROR(INT(AC25)),"",VLOOKUP(INT(AC25),表1_3[],2,0))</f>
        <v/>
      </c>
      <c r="AU25" s="29" t="str">
        <f>IF(ISERROR(INT(AD25)),"",VLOOKUP(INT(AD25),表1_3[],2,0))</f>
        <v/>
      </c>
      <c r="AV25" s="29" t="str">
        <f>IF(ISERROR(INT(AE25)),"",VLOOKUP(INT(AE25),表1_3[],2,0))</f>
        <v/>
      </c>
      <c r="AW25" s="29" t="str">
        <f>IF(ISERROR(INT(AF25)),"",VLOOKUP(INT(AF25),表1_3[],2,0))</f>
        <v/>
      </c>
      <c r="AX25" s="29" t="str">
        <f>IF(ISERROR(INT(AG25)),"",VLOOKUP(INT(AG25),表1_3[],2,0))</f>
        <v/>
      </c>
      <c r="AY25" s="29" t="str">
        <f>IF(ISERROR(INT(AH25)),"",VLOOKUP(INT(AH25),表1_3[],2,0))</f>
        <v/>
      </c>
      <c r="AZ25" s="29" t="str">
        <f>IF(ISERROR(INT(AI25)),"",VLOOKUP(INT(AI25),表1_3[],2,0))</f>
        <v/>
      </c>
      <c r="BA25" s="31">
        <f>IF(ISERROR(INT(S25)),"",VLOOKUP(INT(S25),表1_3[],7,0))</f>
        <v>1</v>
      </c>
      <c r="BB25" s="31" t="str">
        <f>IF(ISERROR(INT(T25)),"",VLOOKUP(INT(T25),表1_3[],7,0))</f>
        <v/>
      </c>
      <c r="BC25" s="31" t="str">
        <f>IF(ISERROR(INT(U25)),"",VLOOKUP(INT(U25),表1_3[],7,0))</f>
        <v/>
      </c>
      <c r="BD25" s="31" t="str">
        <f>IF(ISERROR(INT(V25)),"",VLOOKUP(INT(V25),表1_3[],7,0))</f>
        <v/>
      </c>
      <c r="BE25" s="31" t="str">
        <f>IF(ISERROR(INT(W25)),"",VLOOKUP(INT(W25),表1_3[],7,0))</f>
        <v/>
      </c>
      <c r="BF25" s="31" t="str">
        <f>IF(ISERROR(INT(X25)),"",VLOOKUP(INT(X25),表1_3[],7,0))</f>
        <v/>
      </c>
      <c r="BG25" s="31" t="str">
        <f>IF(ISERROR(INT(Y25)),"",VLOOKUP(INT(Y25),表1_3[],7,0))</f>
        <v/>
      </c>
      <c r="BH25" s="31" t="str">
        <f>IF(ISERROR(INT(Z25)),"",VLOOKUP(INT(Z25),表1_3[],7,0))</f>
        <v/>
      </c>
      <c r="BI25" s="31" t="str">
        <f>IF(ISERROR(INT(AA25)),"",VLOOKUP(INT(AA25),表1_3[],7,0))</f>
        <v/>
      </c>
      <c r="BJ25" s="31" t="str">
        <f>IF(ISERROR(INT(AB25)),"",VLOOKUP(INT(AB25),表1_3[],7,0))</f>
        <v/>
      </c>
      <c r="BK25" s="31" t="str">
        <f>IF(ISERROR(INT(AC25)),"",VLOOKUP(INT(AC25),表1_3[],7,0))</f>
        <v/>
      </c>
      <c r="BL25" s="31" t="str">
        <f>IF(ISERROR(INT(AD25)),"",VLOOKUP(INT(AD25),表1_3[],7,0))</f>
        <v/>
      </c>
      <c r="BM25" s="31" t="str">
        <f>IF(ISERROR(INT(AE25)),"",VLOOKUP(INT(AE25),表1_3[],7,0))</f>
        <v/>
      </c>
      <c r="BN25" s="31" t="str">
        <f>IF(ISERROR(INT(AF25)),"",VLOOKUP(INT(AF25),表1_3[],7,0))</f>
        <v/>
      </c>
      <c r="BO25" s="31" t="str">
        <f>IF(ISERROR(INT(AG25)),"",VLOOKUP(INT(AG25),表1_3[],7,0))</f>
        <v/>
      </c>
      <c r="BP25" s="31" t="str">
        <f>IF(ISERROR(INT(AH25)),"",VLOOKUP(INT(AH25),表1_3[],7,0))</f>
        <v/>
      </c>
      <c r="BQ25" s="31" t="str">
        <f>IF(ISERROR(INT(AI25)),"",VLOOKUP(INT(AI25),表1_3[],7,0))</f>
        <v/>
      </c>
    </row>
    <row r="26" spans="1:69">
      <c r="A26" s="6" t="s">
        <v>1542</v>
      </c>
      <c r="B26" s="7" t="s">
        <v>1539</v>
      </c>
      <c r="C26" s="8" t="s">
        <v>1543</v>
      </c>
      <c r="D26" s="7" t="s">
        <v>518</v>
      </c>
      <c r="E26" s="7">
        <v>0</v>
      </c>
      <c r="F26" s="7">
        <v>999</v>
      </c>
      <c r="G26" s="7">
        <v>1</v>
      </c>
      <c r="H26" s="7" t="s">
        <v>1478</v>
      </c>
      <c r="I26" s="7">
        <v>0</v>
      </c>
      <c r="J26" s="7" t="str">
        <f t="shared" si="17"/>
        <v>0,1,0,0</v>
      </c>
      <c r="K26" s="7">
        <v>0</v>
      </c>
      <c r="L26" s="7">
        <v>1</v>
      </c>
      <c r="M26" s="7">
        <v>0</v>
      </c>
      <c r="N26" s="7">
        <v>0</v>
      </c>
      <c r="O26" s="7"/>
      <c r="P26" s="20" t="s">
        <v>1480</v>
      </c>
      <c r="Q26" s="24" t="s">
        <v>656</v>
      </c>
      <c r="R26" s="24"/>
      <c r="S26" s="20" t="str">
        <f t="shared" si="0"/>
        <v>58</v>
      </c>
      <c r="T26" s="20" t="str">
        <f t="shared" si="1"/>
        <v/>
      </c>
      <c r="U26" s="20" t="str">
        <f t="shared" si="2"/>
        <v/>
      </c>
      <c r="V26" s="20" t="str">
        <f t="shared" si="3"/>
        <v/>
      </c>
      <c r="W26" s="20" t="str">
        <f t="shared" si="4"/>
        <v/>
      </c>
      <c r="X26" s="20" t="str">
        <f t="shared" si="5"/>
        <v/>
      </c>
      <c r="Y26" s="20" t="str">
        <f t="shared" si="6"/>
        <v/>
      </c>
      <c r="Z26" s="20" t="str">
        <f t="shared" si="7"/>
        <v/>
      </c>
      <c r="AA26" s="20" t="str">
        <f t="shared" si="8"/>
        <v/>
      </c>
      <c r="AB26" s="20" t="str">
        <f t="shared" si="9"/>
        <v/>
      </c>
      <c r="AC26" s="20" t="str">
        <f t="shared" si="10"/>
        <v/>
      </c>
      <c r="AD26" s="20" t="str">
        <f t="shared" si="11"/>
        <v/>
      </c>
      <c r="AE26" s="20" t="str">
        <f t="shared" si="12"/>
        <v/>
      </c>
      <c r="AF26" s="20" t="str">
        <f t="shared" si="13"/>
        <v/>
      </c>
      <c r="AG26" s="20" t="str">
        <f t="shared" si="14"/>
        <v/>
      </c>
      <c r="AH26" s="20" t="str">
        <f t="shared" si="15"/>
        <v/>
      </c>
      <c r="AI26" s="20" t="str">
        <f t="shared" si="16"/>
        <v/>
      </c>
      <c r="AJ26" s="28" t="str">
        <f>IF(ISERROR(INT(S26)),"",VLOOKUP(INT(S26),表1_3[],2,0))</f>
        <v>shenlong01</v>
      </c>
      <c r="AK26" s="28" t="str">
        <f>IF(ISERROR(INT(T26)),"",VLOOKUP(INT(T26),表1_3[],2,0))</f>
        <v/>
      </c>
      <c r="AL26" s="28" t="str">
        <f>IF(ISERROR(INT(U26)),"",VLOOKUP(INT(U26),表1_3[],2,0))</f>
        <v/>
      </c>
      <c r="AM26" s="28" t="str">
        <f>IF(ISERROR(INT(V26)),"",VLOOKUP(INT(V26),表1_3[],2,0))</f>
        <v/>
      </c>
      <c r="AN26" s="28" t="str">
        <f>IF(ISERROR(INT(W26)),"",VLOOKUP(INT(W26),表1_3[],2,0))</f>
        <v/>
      </c>
      <c r="AO26" s="28" t="str">
        <f>IF(ISERROR(INT(X26)),"",VLOOKUP(INT(X26),表1_3[],2,0))</f>
        <v/>
      </c>
      <c r="AP26" s="28" t="str">
        <f>IF(ISERROR(INT(Y26)),"",VLOOKUP(INT(Y26),表1_3[],2,0))</f>
        <v/>
      </c>
      <c r="AQ26" s="28" t="str">
        <f>IF(ISERROR(INT(Z26)),"",VLOOKUP(INT(Z26),表1_3[],2,0))</f>
        <v/>
      </c>
      <c r="AR26" s="28" t="str">
        <f>IF(ISERROR(INT(AA26)),"",VLOOKUP(INT(AA26),表1_3[],2,0))</f>
        <v/>
      </c>
      <c r="AS26" s="28" t="str">
        <f>IF(ISERROR(INT(AB26)),"",VLOOKUP(INT(AB26),表1_3[],2,0))</f>
        <v/>
      </c>
      <c r="AT26" s="28" t="str">
        <f>IF(ISERROR(INT(AC26)),"",VLOOKUP(INT(AC26),表1_3[],2,0))</f>
        <v/>
      </c>
      <c r="AU26" s="28" t="str">
        <f>IF(ISERROR(INT(AD26)),"",VLOOKUP(INT(AD26),表1_3[],2,0))</f>
        <v/>
      </c>
      <c r="AV26" s="28" t="str">
        <f>IF(ISERROR(INT(AE26)),"",VLOOKUP(INT(AE26),表1_3[],2,0))</f>
        <v/>
      </c>
      <c r="AW26" s="28" t="str">
        <f>IF(ISERROR(INT(AF26)),"",VLOOKUP(INT(AF26),表1_3[],2,0))</f>
        <v/>
      </c>
      <c r="AX26" s="28" t="str">
        <f>IF(ISERROR(INT(AG26)),"",VLOOKUP(INT(AG26),表1_3[],2,0))</f>
        <v/>
      </c>
      <c r="AY26" s="28" t="str">
        <f>IF(ISERROR(INT(AH26)),"",VLOOKUP(INT(AH26),表1_3[],2,0))</f>
        <v/>
      </c>
      <c r="AZ26" s="28" t="str">
        <f>IF(ISERROR(INT(AI26)),"",VLOOKUP(INT(AI26),表1_3[],2,0))</f>
        <v/>
      </c>
      <c r="BA26" s="30">
        <f>IF(ISERROR(INT(S26)),"",VLOOKUP(INT(S26),表1_3[],7,0))</f>
        <v>1</v>
      </c>
      <c r="BB26" s="30" t="str">
        <f>IF(ISERROR(INT(T26)),"",VLOOKUP(INT(T26),表1_3[],7,0))</f>
        <v/>
      </c>
      <c r="BC26" s="30" t="str">
        <f>IF(ISERROR(INT(U26)),"",VLOOKUP(INT(U26),表1_3[],7,0))</f>
        <v/>
      </c>
      <c r="BD26" s="30" t="str">
        <f>IF(ISERROR(INT(V26)),"",VLOOKUP(INT(V26),表1_3[],7,0))</f>
        <v/>
      </c>
      <c r="BE26" s="30" t="str">
        <f>IF(ISERROR(INT(W26)),"",VLOOKUP(INT(W26),表1_3[],7,0))</f>
        <v/>
      </c>
      <c r="BF26" s="30" t="str">
        <f>IF(ISERROR(INT(X26)),"",VLOOKUP(INT(X26),表1_3[],7,0))</f>
        <v/>
      </c>
      <c r="BG26" s="30" t="str">
        <f>IF(ISERROR(INT(Y26)),"",VLOOKUP(INT(Y26),表1_3[],7,0))</f>
        <v/>
      </c>
      <c r="BH26" s="30" t="str">
        <f>IF(ISERROR(INT(Z26)),"",VLOOKUP(INT(Z26),表1_3[],7,0))</f>
        <v/>
      </c>
      <c r="BI26" s="30" t="str">
        <f>IF(ISERROR(INT(AA26)),"",VLOOKUP(INT(AA26),表1_3[],7,0))</f>
        <v/>
      </c>
      <c r="BJ26" s="30" t="str">
        <f>IF(ISERROR(INT(AB26)),"",VLOOKUP(INT(AB26),表1_3[],7,0))</f>
        <v/>
      </c>
      <c r="BK26" s="30" t="str">
        <f>IF(ISERROR(INT(AC26)),"",VLOOKUP(INT(AC26),表1_3[],7,0))</f>
        <v/>
      </c>
      <c r="BL26" s="30" t="str">
        <f>IF(ISERROR(INT(AD26)),"",VLOOKUP(INT(AD26),表1_3[],7,0))</f>
        <v/>
      </c>
      <c r="BM26" s="30" t="str">
        <f>IF(ISERROR(INT(AE26)),"",VLOOKUP(INT(AE26),表1_3[],7,0))</f>
        <v/>
      </c>
      <c r="BN26" s="30" t="str">
        <f>IF(ISERROR(INT(AF26)),"",VLOOKUP(INT(AF26),表1_3[],7,0))</f>
        <v/>
      </c>
      <c r="BO26" s="30" t="str">
        <f>IF(ISERROR(INT(AG26)),"",VLOOKUP(INT(AG26),表1_3[],7,0))</f>
        <v/>
      </c>
      <c r="BP26" s="30" t="str">
        <f>IF(ISERROR(INT(AH26)),"",VLOOKUP(INT(AH26),表1_3[],7,0))</f>
        <v/>
      </c>
      <c r="BQ26" s="30" t="str">
        <f>IF(ISERROR(INT(AI26)),"",VLOOKUP(INT(AI26),表1_3[],7,0))</f>
        <v/>
      </c>
    </row>
    <row r="27" spans="1:69">
      <c r="A27" s="6" t="s">
        <v>1544</v>
      </c>
      <c r="B27" s="7" t="s">
        <v>1539</v>
      </c>
      <c r="C27" s="8" t="s">
        <v>1545</v>
      </c>
      <c r="D27" s="7" t="s">
        <v>518</v>
      </c>
      <c r="E27" s="7" t="s">
        <v>1522</v>
      </c>
      <c r="F27" s="7" t="s">
        <v>1523</v>
      </c>
      <c r="G27" s="7">
        <v>0</v>
      </c>
      <c r="H27" s="7" t="s">
        <v>1478</v>
      </c>
      <c r="I27" s="7" t="s">
        <v>1524</v>
      </c>
      <c r="J27" s="7" t="str">
        <f t="shared" si="17"/>
        <v>1,0,1,0</v>
      </c>
      <c r="K27" s="7">
        <v>1</v>
      </c>
      <c r="L27" s="7">
        <v>0</v>
      </c>
      <c r="M27" s="7">
        <v>1</v>
      </c>
      <c r="N27" s="7">
        <v>0</v>
      </c>
      <c r="O27" s="7"/>
      <c r="P27" s="20" t="s">
        <v>1499</v>
      </c>
      <c r="Q27" s="24" t="s">
        <v>1546</v>
      </c>
      <c r="R27" s="24"/>
      <c r="S27" s="20" t="str">
        <f t="shared" si="0"/>
        <v>43</v>
      </c>
      <c r="T27" s="20" t="str">
        <f t="shared" si="1"/>
        <v>36</v>
      </c>
      <c r="U27" s="20" t="str">
        <f t="shared" si="2"/>
        <v>65</v>
      </c>
      <c r="V27" s="20" t="str">
        <f t="shared" si="3"/>
        <v>69</v>
      </c>
      <c r="W27" s="20" t="str">
        <f t="shared" si="4"/>
        <v>66</v>
      </c>
      <c r="X27" s="20" t="str">
        <f t="shared" si="5"/>
        <v>79</v>
      </c>
      <c r="Y27" s="20" t="str">
        <f t="shared" si="6"/>
        <v>80</v>
      </c>
      <c r="Z27" s="20" t="str">
        <f t="shared" si="7"/>
        <v/>
      </c>
      <c r="AA27" s="20" t="str">
        <f t="shared" si="8"/>
        <v/>
      </c>
      <c r="AB27" s="20" t="str">
        <f t="shared" si="9"/>
        <v/>
      </c>
      <c r="AC27" s="20" t="str">
        <f t="shared" si="10"/>
        <v/>
      </c>
      <c r="AD27" s="20" t="str">
        <f t="shared" si="11"/>
        <v/>
      </c>
      <c r="AE27" s="20" t="str">
        <f t="shared" si="12"/>
        <v/>
      </c>
      <c r="AF27" s="20" t="str">
        <f t="shared" si="13"/>
        <v/>
      </c>
      <c r="AG27" s="20" t="str">
        <f t="shared" si="14"/>
        <v/>
      </c>
      <c r="AH27" s="20" t="str">
        <f t="shared" si="15"/>
        <v/>
      </c>
      <c r="AI27" s="20" t="str">
        <f t="shared" si="16"/>
        <v/>
      </c>
      <c r="AJ27" s="28" t="str">
        <f>IF(ISERROR(INT(S27)),"",VLOOKUP(INT(S27),表1_3[],2,0))</f>
        <v>jinchan</v>
      </c>
      <c r="AK27" s="28" t="str">
        <f>IF(ISERROR(INT(T27)),"",VLOOKUP(INT(T27),表1_3[],2,0))</f>
        <v>huojiansha</v>
      </c>
      <c r="AL27" s="28" t="str">
        <f>IF(ISERROR(INT(U27)),"",VLOOKUP(INT(U27),表1_3[],2,0))</f>
        <v>wulingzhu</v>
      </c>
      <c r="AM27" s="28" t="str">
        <f>IF(ISERROR(INT(V27)),"",VLOOKUP(INT(V27),表1_3[],2,0))</f>
        <v>wuseshenniu</v>
      </c>
      <c r="AN27" s="28" t="str">
        <f>IF(ISERROR(INT(W27)),"",VLOOKUP(INT(W27),表1_3[],2,0))</f>
        <v>dawangwuzei</v>
      </c>
      <c r="AO27" s="28" t="str">
        <f>IF(ISERROR(INT(X27)),"",VLOOKUP(INT(X27),表1_3[],2,0))</f>
        <v>kuiniugu</v>
      </c>
      <c r="AP27" s="28" t="str">
        <f>IF(ISERROR(INT(Y27)),"",VLOOKUP(INT(Y27),表1_3[],2,0))</f>
        <v>zhuxianjian</v>
      </c>
      <c r="AQ27" s="28" t="str">
        <f>IF(ISERROR(INT(Z27)),"",VLOOKUP(INT(Z27),表1_3[],2,0))</f>
        <v/>
      </c>
      <c r="AR27" s="28" t="str">
        <f>IF(ISERROR(INT(AA27)),"",VLOOKUP(INT(AA27),表1_3[],2,0))</f>
        <v/>
      </c>
      <c r="AS27" s="28" t="str">
        <f>IF(ISERROR(INT(AB27)),"",VLOOKUP(INT(AB27),表1_3[],2,0))</f>
        <v/>
      </c>
      <c r="AT27" s="28" t="str">
        <f>IF(ISERROR(INT(AC27)),"",VLOOKUP(INT(AC27),表1_3[],2,0))</f>
        <v/>
      </c>
      <c r="AU27" s="28" t="str">
        <f>IF(ISERROR(INT(AD27)),"",VLOOKUP(INT(AD27),表1_3[],2,0))</f>
        <v/>
      </c>
      <c r="AV27" s="28" t="str">
        <f>IF(ISERROR(INT(AE27)),"",VLOOKUP(INT(AE27),表1_3[],2,0))</f>
        <v/>
      </c>
      <c r="AW27" s="28" t="str">
        <f>IF(ISERROR(INT(AF27)),"",VLOOKUP(INT(AF27),表1_3[],2,0))</f>
        <v/>
      </c>
      <c r="AX27" s="28" t="str">
        <f>IF(ISERROR(INT(AG27)),"",VLOOKUP(INT(AG27),表1_3[],2,0))</f>
        <v/>
      </c>
      <c r="AY27" s="28" t="str">
        <f>IF(ISERROR(INT(AH27)),"",VLOOKUP(INT(AH27),表1_3[],2,0))</f>
        <v/>
      </c>
      <c r="AZ27" s="28" t="str">
        <f>IF(ISERROR(INT(AI27)),"",VLOOKUP(INT(AI27),表1_3[],2,0))</f>
        <v/>
      </c>
      <c r="BA27" s="30">
        <f>IF(ISERROR(INT(S27)),"",VLOOKUP(INT(S27),表1_3[],7,0))</f>
        <v>1</v>
      </c>
      <c r="BB27" s="30">
        <f>IF(ISERROR(INT(T27)),"",VLOOKUP(INT(T27),表1_3[],7,0))</f>
        <v>1</v>
      </c>
      <c r="BC27" s="30">
        <f>IF(ISERROR(INT(U27)),"",VLOOKUP(INT(U27),表1_3[],7,0))</f>
        <v>1</v>
      </c>
      <c r="BD27" s="30">
        <f>IF(ISERROR(INT(V27)),"",VLOOKUP(INT(V27),表1_3[],7,0))</f>
        <v>1</v>
      </c>
      <c r="BE27" s="30">
        <f>IF(ISERROR(INT(W27)),"",VLOOKUP(INT(W27),表1_3[],7,0))</f>
        <v>1</v>
      </c>
      <c r="BF27" s="30">
        <f>IF(ISERROR(INT(X27)),"",VLOOKUP(INT(X27),表1_3[],7,0))</f>
        <v>1</v>
      </c>
      <c r="BG27" s="30">
        <f>IF(ISERROR(INT(Y27)),"",VLOOKUP(INT(Y27),表1_3[],7,0))</f>
        <v>1</v>
      </c>
      <c r="BH27" s="30" t="str">
        <f>IF(ISERROR(INT(Z27)),"",VLOOKUP(INT(Z27),表1_3[],7,0))</f>
        <v/>
      </c>
      <c r="BI27" s="30" t="str">
        <f>IF(ISERROR(INT(AA27)),"",VLOOKUP(INT(AA27),表1_3[],7,0))</f>
        <v/>
      </c>
      <c r="BJ27" s="30" t="str">
        <f>IF(ISERROR(INT(AB27)),"",VLOOKUP(INT(AB27),表1_3[],7,0))</f>
        <v/>
      </c>
      <c r="BK27" s="30" t="str">
        <f>IF(ISERROR(INT(AC27)),"",VLOOKUP(INT(AC27),表1_3[],7,0))</f>
        <v/>
      </c>
      <c r="BL27" s="30" t="str">
        <f>IF(ISERROR(INT(AD27)),"",VLOOKUP(INT(AD27),表1_3[],7,0))</f>
        <v/>
      </c>
      <c r="BM27" s="30" t="str">
        <f>IF(ISERROR(INT(AE27)),"",VLOOKUP(INT(AE27),表1_3[],7,0))</f>
        <v/>
      </c>
      <c r="BN27" s="30" t="str">
        <f>IF(ISERROR(INT(AF27)),"",VLOOKUP(INT(AF27),表1_3[],7,0))</f>
        <v/>
      </c>
      <c r="BO27" s="30" t="str">
        <f>IF(ISERROR(INT(AG27)),"",VLOOKUP(INT(AG27),表1_3[],7,0))</f>
        <v/>
      </c>
      <c r="BP27" s="30" t="str">
        <f>IF(ISERROR(INT(AH27)),"",VLOOKUP(INT(AH27),表1_3[],7,0))</f>
        <v/>
      </c>
      <c r="BQ27" s="30" t="str">
        <f>IF(ISERROR(INT(AI27)),"",VLOOKUP(INT(AI27),表1_3[],7,0))</f>
        <v/>
      </c>
    </row>
    <row r="28" ht="14.4" spans="1:69">
      <c r="A28" s="6" t="s">
        <v>1547</v>
      </c>
      <c r="B28" s="7" t="s">
        <v>1539</v>
      </c>
      <c r="C28" s="8" t="s">
        <v>1548</v>
      </c>
      <c r="D28" s="7" t="s">
        <v>518</v>
      </c>
      <c r="E28" s="7" t="s">
        <v>410</v>
      </c>
      <c r="F28" s="7" t="s">
        <v>1485</v>
      </c>
      <c r="G28" s="7">
        <v>0</v>
      </c>
      <c r="H28" s="7" t="s">
        <v>1478</v>
      </c>
      <c r="I28" s="7" t="s">
        <v>410</v>
      </c>
      <c r="J28" s="7" t="str">
        <f t="shared" si="17"/>
        <v>1,1,1,1</v>
      </c>
      <c r="K28" s="7">
        <v>1</v>
      </c>
      <c r="L28" s="7">
        <v>1</v>
      </c>
      <c r="M28" s="7">
        <v>1</v>
      </c>
      <c r="N28" s="7">
        <v>1</v>
      </c>
      <c r="O28" s="7"/>
      <c r="P28" s="20" t="s">
        <v>1486</v>
      </c>
      <c r="Q28" s="26" t="s">
        <v>1549</v>
      </c>
      <c r="R28" s="26"/>
      <c r="S28" s="20" t="str">
        <f t="shared" si="0"/>
        <v>39</v>
      </c>
      <c r="T28" s="20" t="str">
        <f t="shared" si="1"/>
        <v>42</v>
      </c>
      <c r="U28" s="20" t="str">
        <f t="shared" si="2"/>
        <v/>
      </c>
      <c r="V28" s="20" t="str">
        <f t="shared" si="3"/>
        <v/>
      </c>
      <c r="W28" s="20" t="str">
        <f t="shared" si="4"/>
        <v/>
      </c>
      <c r="X28" s="20" t="str">
        <f t="shared" si="5"/>
        <v/>
      </c>
      <c r="Y28" s="20" t="str">
        <f t="shared" si="6"/>
        <v/>
      </c>
      <c r="Z28" s="20" t="str">
        <f t="shared" si="7"/>
        <v/>
      </c>
      <c r="AA28" s="20" t="str">
        <f t="shared" si="8"/>
        <v/>
      </c>
      <c r="AB28" s="20" t="str">
        <f t="shared" si="9"/>
        <v/>
      </c>
      <c r="AC28" s="20" t="str">
        <f t="shared" si="10"/>
        <v/>
      </c>
      <c r="AD28" s="20" t="str">
        <f t="shared" si="11"/>
        <v/>
      </c>
      <c r="AE28" s="20" t="str">
        <f t="shared" si="12"/>
        <v/>
      </c>
      <c r="AF28" s="20" t="str">
        <f t="shared" si="13"/>
        <v/>
      </c>
      <c r="AG28" s="20" t="str">
        <f t="shared" si="14"/>
        <v/>
      </c>
      <c r="AH28" s="20" t="str">
        <f t="shared" si="15"/>
        <v/>
      </c>
      <c r="AI28" s="20" t="str">
        <f t="shared" si="16"/>
        <v/>
      </c>
      <c r="AJ28" s="28" t="str">
        <f>IF(ISERROR(INT(S28)),"",VLOOKUP(INT(S28),表1_3[],2,0))</f>
        <v>jiatelin</v>
      </c>
      <c r="AK28" s="28" t="str">
        <f>IF(ISERROR(INT(T28)),"",VLOOKUP(INT(T28),表1_3[],2,0))</f>
        <v>longjing</v>
      </c>
      <c r="AL28" s="28" t="str">
        <f>IF(ISERROR(INT(U28)),"",VLOOKUP(INT(U28),表1_3[],2,0))</f>
        <v/>
      </c>
      <c r="AM28" s="28" t="str">
        <f>IF(ISERROR(INT(V28)),"",VLOOKUP(INT(V28),表1_3[],2,0))</f>
        <v/>
      </c>
      <c r="AN28" s="28" t="str">
        <f>IF(ISERROR(INT(W28)),"",VLOOKUP(INT(W28),表1_3[],2,0))</f>
        <v/>
      </c>
      <c r="AO28" s="28" t="str">
        <f>IF(ISERROR(INT(X28)),"",VLOOKUP(INT(X28),表1_3[],2,0))</f>
        <v/>
      </c>
      <c r="AP28" s="28" t="str">
        <f>IF(ISERROR(INT(Y28)),"",VLOOKUP(INT(Y28),表1_3[],2,0))</f>
        <v/>
      </c>
      <c r="AQ28" s="28" t="str">
        <f>IF(ISERROR(INT(Z28)),"",VLOOKUP(INT(Z28),表1_3[],2,0))</f>
        <v/>
      </c>
      <c r="AR28" s="28" t="str">
        <f>IF(ISERROR(INT(AA28)),"",VLOOKUP(INT(AA28),表1_3[],2,0))</f>
        <v/>
      </c>
      <c r="AS28" s="28" t="str">
        <f>IF(ISERROR(INT(AB28)),"",VLOOKUP(INT(AB28),表1_3[],2,0))</f>
        <v/>
      </c>
      <c r="AT28" s="28" t="str">
        <f>IF(ISERROR(INT(AC28)),"",VLOOKUP(INT(AC28),表1_3[],2,0))</f>
        <v/>
      </c>
      <c r="AU28" s="28" t="str">
        <f>IF(ISERROR(INT(AD28)),"",VLOOKUP(INT(AD28),表1_3[],2,0))</f>
        <v/>
      </c>
      <c r="AV28" s="28" t="str">
        <f>IF(ISERROR(INT(AE28)),"",VLOOKUP(INT(AE28),表1_3[],2,0))</f>
        <v/>
      </c>
      <c r="AW28" s="28" t="str">
        <f>IF(ISERROR(INT(AF28)),"",VLOOKUP(INT(AF28),表1_3[],2,0))</f>
        <v/>
      </c>
      <c r="AX28" s="28" t="str">
        <f>IF(ISERROR(INT(AG28)),"",VLOOKUP(INT(AG28),表1_3[],2,0))</f>
        <v/>
      </c>
      <c r="AY28" s="28" t="str">
        <f>IF(ISERROR(INT(AH28)),"",VLOOKUP(INT(AH28),表1_3[],2,0))</f>
        <v/>
      </c>
      <c r="AZ28" s="28" t="str">
        <f>IF(ISERROR(INT(AI28)),"",VLOOKUP(INT(AI28),表1_3[],2,0))</f>
        <v/>
      </c>
      <c r="BA28" s="30">
        <f>IF(ISERROR(INT(S28)),"",VLOOKUP(INT(S28),表1_3[],7,0))</f>
        <v>1</v>
      </c>
      <c r="BB28" s="30">
        <f>IF(ISERROR(INT(T28)),"",VLOOKUP(INT(T28),表1_3[],7,0))</f>
        <v>1</v>
      </c>
      <c r="BC28" s="30" t="str">
        <f>IF(ISERROR(INT(U28)),"",VLOOKUP(INT(U28),表1_3[],7,0))</f>
        <v/>
      </c>
      <c r="BD28" s="30" t="str">
        <f>IF(ISERROR(INT(V28)),"",VLOOKUP(INT(V28),表1_3[],7,0))</f>
        <v/>
      </c>
      <c r="BE28" s="30" t="str">
        <f>IF(ISERROR(INT(W28)),"",VLOOKUP(INT(W28),表1_3[],7,0))</f>
        <v/>
      </c>
      <c r="BF28" s="30" t="str">
        <f>IF(ISERROR(INT(X28)),"",VLOOKUP(INT(X28),表1_3[],7,0))</f>
        <v/>
      </c>
      <c r="BG28" s="30" t="str">
        <f>IF(ISERROR(INT(Y28)),"",VLOOKUP(INT(Y28),表1_3[],7,0))</f>
        <v/>
      </c>
      <c r="BH28" s="30" t="str">
        <f>IF(ISERROR(INT(Z28)),"",VLOOKUP(INT(Z28),表1_3[],7,0))</f>
        <v/>
      </c>
      <c r="BI28" s="30" t="str">
        <f>IF(ISERROR(INT(AA28)),"",VLOOKUP(INT(AA28),表1_3[],7,0))</f>
        <v/>
      </c>
      <c r="BJ28" s="30" t="str">
        <f>IF(ISERROR(INT(AB28)),"",VLOOKUP(INT(AB28),表1_3[],7,0))</f>
        <v/>
      </c>
      <c r="BK28" s="30" t="str">
        <f>IF(ISERROR(INT(AC28)),"",VLOOKUP(INT(AC28),表1_3[],7,0))</f>
        <v/>
      </c>
      <c r="BL28" s="30" t="str">
        <f>IF(ISERROR(INT(AD28)),"",VLOOKUP(INT(AD28),表1_3[],7,0))</f>
        <v/>
      </c>
      <c r="BM28" s="30" t="str">
        <f>IF(ISERROR(INT(AE28)),"",VLOOKUP(INT(AE28),表1_3[],7,0))</f>
        <v/>
      </c>
      <c r="BN28" s="30" t="str">
        <f>IF(ISERROR(INT(AF28)),"",VLOOKUP(INT(AF28),表1_3[],7,0))</f>
        <v/>
      </c>
      <c r="BO28" s="30" t="str">
        <f>IF(ISERROR(INT(AG28)),"",VLOOKUP(INT(AG28),表1_3[],7,0))</f>
        <v/>
      </c>
      <c r="BP28" s="30" t="str">
        <f>IF(ISERROR(INT(AH28)),"",VLOOKUP(INT(AH28),表1_3[],7,0))</f>
        <v/>
      </c>
      <c r="BQ28" s="30" t="str">
        <f>IF(ISERROR(INT(AI28)),"",VLOOKUP(INT(AI28),表1_3[],7,0))</f>
        <v/>
      </c>
    </row>
    <row r="29" spans="1:69">
      <c r="A29" s="6" t="s">
        <v>1550</v>
      </c>
      <c r="B29" s="7" t="s">
        <v>1539</v>
      </c>
      <c r="C29" s="8" t="s">
        <v>1551</v>
      </c>
      <c r="D29" s="7" t="s">
        <v>518</v>
      </c>
      <c r="E29" s="7" t="s">
        <v>1490</v>
      </c>
      <c r="F29" s="7" t="s">
        <v>1485</v>
      </c>
      <c r="G29" s="7">
        <v>1</v>
      </c>
      <c r="H29" s="7" t="s">
        <v>1478</v>
      </c>
      <c r="I29" s="7" t="s">
        <v>1491</v>
      </c>
      <c r="J29" s="7" t="str">
        <f t="shared" si="17"/>
        <v>1,0,1,0</v>
      </c>
      <c r="K29" s="7">
        <v>1</v>
      </c>
      <c r="L29" s="7" t="s">
        <v>295</v>
      </c>
      <c r="M29" s="7">
        <v>1</v>
      </c>
      <c r="N29" s="7" t="s">
        <v>295</v>
      </c>
      <c r="O29" s="7"/>
      <c r="P29" s="20" t="s">
        <v>1492</v>
      </c>
      <c r="Q29" s="24" t="s">
        <v>1552</v>
      </c>
      <c r="R29" s="24"/>
      <c r="S29" s="20" t="str">
        <f t="shared" si="0"/>
        <v>78</v>
      </c>
      <c r="T29" s="20" t="str">
        <f t="shared" si="1"/>
        <v>70</v>
      </c>
      <c r="U29" s="20" t="str">
        <f t="shared" si="2"/>
        <v>70</v>
      </c>
      <c r="V29" s="20" t="str">
        <f t="shared" si="3"/>
        <v>82</v>
      </c>
      <c r="W29" s="20" t="str">
        <f t="shared" si="4"/>
        <v>38</v>
      </c>
      <c r="X29" s="20" t="str">
        <f t="shared" si="5"/>
        <v/>
      </c>
      <c r="Y29" s="20" t="str">
        <f t="shared" si="6"/>
        <v/>
      </c>
      <c r="Z29" s="20" t="str">
        <f t="shared" si="7"/>
        <v/>
      </c>
      <c r="AA29" s="20" t="str">
        <f t="shared" si="8"/>
        <v/>
      </c>
      <c r="AB29" s="20" t="str">
        <f t="shared" si="9"/>
        <v/>
      </c>
      <c r="AC29" s="20" t="str">
        <f t="shared" si="10"/>
        <v/>
      </c>
      <c r="AD29" s="20" t="str">
        <f t="shared" si="11"/>
        <v/>
      </c>
      <c r="AE29" s="20" t="str">
        <f t="shared" si="12"/>
        <v/>
      </c>
      <c r="AF29" s="20" t="str">
        <f t="shared" si="13"/>
        <v/>
      </c>
      <c r="AG29" s="20" t="str">
        <f t="shared" si="14"/>
        <v/>
      </c>
      <c r="AH29" s="20" t="str">
        <f t="shared" si="15"/>
        <v/>
      </c>
      <c r="AI29" s="20" t="str">
        <f t="shared" si="16"/>
        <v/>
      </c>
      <c r="AJ29" s="28" t="str">
        <f>IF(ISERROR(INT(S29)),"",VLOOKUP(INT(S29),表1_3[],2,0))</f>
        <v>huahudiao</v>
      </c>
      <c r="AK29" s="28" t="str">
        <f>IF(ISERROR(INT(T29)),"",VLOOKUP(INT(T29),表1_3[],2,0))</f>
        <v>henggongyu</v>
      </c>
      <c r="AL29" s="28" t="str">
        <f>IF(ISERROR(INT(U29)),"",VLOOKUP(INT(U29),表1_3[],2,0))</f>
        <v>henggongyu</v>
      </c>
      <c r="AM29" s="28" t="str">
        <f>IF(ISERROR(INT(V29)),"",VLOOKUP(INT(V29),表1_3[],2,0))</f>
        <v>duobaodaoren</v>
      </c>
      <c r="AN29" s="28" t="str">
        <f>IF(ISERROR(INT(W29)),"",VLOOKUP(INT(W29),表1_3[],2,0))</f>
        <v>kedaya</v>
      </c>
      <c r="AO29" s="28" t="str">
        <f>IF(ISERROR(INT(X29)),"",VLOOKUP(INT(X29),表1_3[],2,0))</f>
        <v/>
      </c>
      <c r="AP29" s="28" t="str">
        <f>IF(ISERROR(INT(Y29)),"",VLOOKUP(INT(Y29),表1_3[],2,0))</f>
        <v/>
      </c>
      <c r="AQ29" s="28" t="str">
        <f>IF(ISERROR(INT(Z29)),"",VLOOKUP(INT(Z29),表1_3[],2,0))</f>
        <v/>
      </c>
      <c r="AR29" s="28" t="str">
        <f>IF(ISERROR(INT(AA29)),"",VLOOKUP(INT(AA29),表1_3[],2,0))</f>
        <v/>
      </c>
      <c r="AS29" s="28" t="str">
        <f>IF(ISERROR(INT(AB29)),"",VLOOKUP(INT(AB29),表1_3[],2,0))</f>
        <v/>
      </c>
      <c r="AT29" s="28" t="str">
        <f>IF(ISERROR(INT(AC29)),"",VLOOKUP(INT(AC29),表1_3[],2,0))</f>
        <v/>
      </c>
      <c r="AU29" s="28" t="str">
        <f>IF(ISERROR(INT(AD29)),"",VLOOKUP(INT(AD29),表1_3[],2,0))</f>
        <v/>
      </c>
      <c r="AV29" s="28" t="str">
        <f>IF(ISERROR(INT(AE29)),"",VLOOKUP(INT(AE29),表1_3[],2,0))</f>
        <v/>
      </c>
      <c r="AW29" s="28" t="str">
        <f>IF(ISERROR(INT(AF29)),"",VLOOKUP(INT(AF29),表1_3[],2,0))</f>
        <v/>
      </c>
      <c r="AX29" s="28" t="str">
        <f>IF(ISERROR(INT(AG29)),"",VLOOKUP(INT(AG29),表1_3[],2,0))</f>
        <v/>
      </c>
      <c r="AY29" s="28" t="str">
        <f>IF(ISERROR(INT(AH29)),"",VLOOKUP(INT(AH29),表1_3[],2,0))</f>
        <v/>
      </c>
      <c r="AZ29" s="28" t="str">
        <f>IF(ISERROR(INT(AI29)),"",VLOOKUP(INT(AI29),表1_3[],2,0))</f>
        <v/>
      </c>
      <c r="BA29" s="30">
        <f>IF(ISERROR(INT(S29)),"",VLOOKUP(INT(S29),表1_3[],7,0))</f>
        <v>1</v>
      </c>
      <c r="BB29" s="30">
        <f>IF(ISERROR(INT(T29)),"",VLOOKUP(INT(T29),表1_3[],7,0))</f>
        <v>1</v>
      </c>
      <c r="BC29" s="30">
        <f>IF(ISERROR(INT(U29)),"",VLOOKUP(INT(U29),表1_3[],7,0))</f>
        <v>1</v>
      </c>
      <c r="BD29" s="30">
        <f>IF(ISERROR(INT(V29)),"",VLOOKUP(INT(V29),表1_3[],7,0))</f>
        <v>1</v>
      </c>
      <c r="BE29" s="30">
        <f>IF(ISERROR(INT(W29)),"",VLOOKUP(INT(W29),表1_3[],7,0))</f>
        <v>1</v>
      </c>
      <c r="BF29" s="30" t="str">
        <f>IF(ISERROR(INT(X29)),"",VLOOKUP(INT(X29),表1_3[],7,0))</f>
        <v/>
      </c>
      <c r="BG29" s="30" t="str">
        <f>IF(ISERROR(INT(Y29)),"",VLOOKUP(INT(Y29),表1_3[],7,0))</f>
        <v/>
      </c>
      <c r="BH29" s="30" t="str">
        <f>IF(ISERROR(INT(Z29)),"",VLOOKUP(INT(Z29),表1_3[],7,0))</f>
        <v/>
      </c>
      <c r="BI29" s="30" t="str">
        <f>IF(ISERROR(INT(AA29)),"",VLOOKUP(INT(AA29),表1_3[],7,0))</f>
        <v/>
      </c>
      <c r="BJ29" s="30" t="str">
        <f>IF(ISERROR(INT(AB29)),"",VLOOKUP(INT(AB29),表1_3[],7,0))</f>
        <v/>
      </c>
      <c r="BK29" s="30" t="str">
        <f>IF(ISERROR(INT(AC29)),"",VLOOKUP(INT(AC29),表1_3[],7,0))</f>
        <v/>
      </c>
      <c r="BL29" s="30" t="str">
        <f>IF(ISERROR(INT(AD29)),"",VLOOKUP(INT(AD29),表1_3[],7,0))</f>
        <v/>
      </c>
      <c r="BM29" s="30" t="str">
        <f>IF(ISERROR(INT(AE29)),"",VLOOKUP(INT(AE29),表1_3[],7,0))</f>
        <v/>
      </c>
      <c r="BN29" s="30" t="str">
        <f>IF(ISERROR(INT(AF29)),"",VLOOKUP(INT(AF29),表1_3[],7,0))</f>
        <v/>
      </c>
      <c r="BO29" s="30" t="str">
        <f>IF(ISERROR(INT(AG29)),"",VLOOKUP(INT(AG29),表1_3[],7,0))</f>
        <v/>
      </c>
      <c r="BP29" s="30" t="str">
        <f>IF(ISERROR(INT(AH29)),"",VLOOKUP(INT(AH29),表1_3[],7,0))</f>
        <v/>
      </c>
      <c r="BQ29" s="30" t="str">
        <f>IF(ISERROR(INT(AI29)),"",VLOOKUP(INT(AI29),表1_3[],7,0))</f>
        <v/>
      </c>
    </row>
    <row r="30" ht="14.55" spans="1:69">
      <c r="A30" s="6" t="s">
        <v>1553</v>
      </c>
      <c r="B30" s="7" t="s">
        <v>1539</v>
      </c>
      <c r="C30" s="8" t="s">
        <v>1533</v>
      </c>
      <c r="D30" s="7" t="s">
        <v>518</v>
      </c>
      <c r="E30" s="7" t="s">
        <v>1534</v>
      </c>
      <c r="F30" s="7" t="s">
        <v>1535</v>
      </c>
      <c r="G30" s="7" t="s">
        <v>518</v>
      </c>
      <c r="H30" s="7" t="s">
        <v>295</v>
      </c>
      <c r="I30" s="7" t="s">
        <v>1536</v>
      </c>
      <c r="J30" s="7" t="str">
        <f t="shared" si="17"/>
        <v>1,1,1,0</v>
      </c>
      <c r="K30" s="7" t="s">
        <v>518</v>
      </c>
      <c r="L30" s="7" t="s">
        <v>518</v>
      </c>
      <c r="M30" s="7" t="s">
        <v>518</v>
      </c>
      <c r="N30" s="7" t="s">
        <v>295</v>
      </c>
      <c r="O30" s="7"/>
      <c r="P30" s="20" t="s">
        <v>565</v>
      </c>
      <c r="Q30" s="24" t="s">
        <v>1537</v>
      </c>
      <c r="R30" s="24"/>
      <c r="S30" s="20" t="str">
        <f t="shared" si="0"/>
        <v>61</v>
      </c>
      <c r="T30" s="20" t="str">
        <f t="shared" si="1"/>
        <v>46</v>
      </c>
      <c r="U30" s="20" t="str">
        <f t="shared" si="2"/>
        <v/>
      </c>
      <c r="V30" s="20" t="str">
        <f t="shared" si="3"/>
        <v/>
      </c>
      <c r="W30" s="20" t="str">
        <f t="shared" si="4"/>
        <v/>
      </c>
      <c r="X30" s="20" t="str">
        <f t="shared" si="5"/>
        <v/>
      </c>
      <c r="Y30" s="20" t="str">
        <f t="shared" si="6"/>
        <v/>
      </c>
      <c r="Z30" s="20" t="str">
        <f t="shared" si="7"/>
        <v/>
      </c>
      <c r="AA30" s="20" t="str">
        <f t="shared" si="8"/>
        <v/>
      </c>
      <c r="AB30" s="20" t="str">
        <f t="shared" si="9"/>
        <v/>
      </c>
      <c r="AC30" s="20" t="str">
        <f t="shared" si="10"/>
        <v/>
      </c>
      <c r="AD30" s="20" t="str">
        <f t="shared" si="11"/>
        <v/>
      </c>
      <c r="AE30" s="20" t="str">
        <f t="shared" si="12"/>
        <v/>
      </c>
      <c r="AF30" s="20" t="str">
        <f t="shared" si="13"/>
        <v/>
      </c>
      <c r="AG30" s="20" t="str">
        <f t="shared" si="14"/>
        <v/>
      </c>
      <c r="AH30" s="20" t="str">
        <f t="shared" si="15"/>
        <v/>
      </c>
      <c r="AI30" s="20" t="str">
        <f t="shared" si="16"/>
        <v/>
      </c>
      <c r="AJ30" s="28" t="str">
        <f>IF(ISERROR(INT(S30)),"",VLOOKUP(INT(S30),表1_3[],2,0))</f>
        <v>shihunsha</v>
      </c>
      <c r="AK30" s="28" t="str">
        <f>IF(ISERROR(INT(T30)),"",VLOOKUP(INT(T30),表1_3[],2,0))</f>
        <v>jubaopen</v>
      </c>
      <c r="AL30" s="28" t="str">
        <f>IF(ISERROR(INT(U30)),"",VLOOKUP(INT(U30),表1_3[],2,0))</f>
        <v/>
      </c>
      <c r="AM30" s="28" t="str">
        <f>IF(ISERROR(INT(V30)),"",VLOOKUP(INT(V30),表1_3[],2,0))</f>
        <v/>
      </c>
      <c r="AN30" s="28" t="str">
        <f>IF(ISERROR(INT(W30)),"",VLOOKUP(INT(W30),表1_3[],2,0))</f>
        <v/>
      </c>
      <c r="AO30" s="28" t="str">
        <f>IF(ISERROR(INT(X30)),"",VLOOKUP(INT(X30),表1_3[],2,0))</f>
        <v/>
      </c>
      <c r="AP30" s="28" t="str">
        <f>IF(ISERROR(INT(Y30)),"",VLOOKUP(INT(Y30),表1_3[],2,0))</f>
        <v/>
      </c>
      <c r="AQ30" s="28" t="str">
        <f>IF(ISERROR(INT(Z30)),"",VLOOKUP(INT(Z30),表1_3[],2,0))</f>
        <v/>
      </c>
      <c r="AR30" s="28" t="str">
        <f>IF(ISERROR(INT(AA30)),"",VLOOKUP(INT(AA30),表1_3[],2,0))</f>
        <v/>
      </c>
      <c r="AS30" s="28" t="str">
        <f>IF(ISERROR(INT(AB30)),"",VLOOKUP(INT(AB30),表1_3[],2,0))</f>
        <v/>
      </c>
      <c r="AT30" s="28" t="str">
        <f>IF(ISERROR(INT(AC30)),"",VLOOKUP(INT(AC30),表1_3[],2,0))</f>
        <v/>
      </c>
      <c r="AU30" s="28" t="str">
        <f>IF(ISERROR(INT(AD30)),"",VLOOKUP(INT(AD30),表1_3[],2,0))</f>
        <v/>
      </c>
      <c r="AV30" s="28" t="str">
        <f>IF(ISERROR(INT(AE30)),"",VLOOKUP(INT(AE30),表1_3[],2,0))</f>
        <v/>
      </c>
      <c r="AW30" s="28" t="str">
        <f>IF(ISERROR(INT(AF30)),"",VLOOKUP(INT(AF30),表1_3[],2,0))</f>
        <v/>
      </c>
      <c r="AX30" s="28" t="str">
        <f>IF(ISERROR(INT(AG30)),"",VLOOKUP(INT(AG30),表1_3[],2,0))</f>
        <v/>
      </c>
      <c r="AY30" s="28" t="str">
        <f>IF(ISERROR(INT(AH30)),"",VLOOKUP(INT(AH30),表1_3[],2,0))</f>
        <v/>
      </c>
      <c r="AZ30" s="28" t="str">
        <f>IF(ISERROR(INT(AI30)),"",VLOOKUP(INT(AI30),表1_3[],2,0))</f>
        <v/>
      </c>
      <c r="BA30" s="30">
        <f>IF(ISERROR(INT(S30)),"",VLOOKUP(INT(S30),表1_3[],7,0))</f>
        <v>1</v>
      </c>
      <c r="BB30" s="30">
        <f>IF(ISERROR(INT(T30)),"",VLOOKUP(INT(T30),表1_3[],7,0))</f>
        <v>1</v>
      </c>
      <c r="BC30" s="30" t="str">
        <f>IF(ISERROR(INT(U30)),"",VLOOKUP(INT(U30),表1_3[],7,0))</f>
        <v/>
      </c>
      <c r="BD30" s="30" t="str">
        <f>IF(ISERROR(INT(V30)),"",VLOOKUP(INT(V30),表1_3[],7,0))</f>
        <v/>
      </c>
      <c r="BE30" s="30" t="str">
        <f>IF(ISERROR(INT(W30)),"",VLOOKUP(INT(W30),表1_3[],7,0))</f>
        <v/>
      </c>
      <c r="BF30" s="30" t="str">
        <f>IF(ISERROR(INT(X30)),"",VLOOKUP(INT(X30),表1_3[],7,0))</f>
        <v/>
      </c>
      <c r="BG30" s="30" t="str">
        <f>IF(ISERROR(INT(Y30)),"",VLOOKUP(INT(Y30),表1_3[],7,0))</f>
        <v/>
      </c>
      <c r="BH30" s="30" t="str">
        <f>IF(ISERROR(INT(Z30)),"",VLOOKUP(INT(Z30),表1_3[],7,0))</f>
        <v/>
      </c>
      <c r="BI30" s="30" t="str">
        <f>IF(ISERROR(INT(AA30)),"",VLOOKUP(INT(AA30),表1_3[],7,0))</f>
        <v/>
      </c>
      <c r="BJ30" s="30" t="str">
        <f>IF(ISERROR(INT(AB30)),"",VLOOKUP(INT(AB30),表1_3[],7,0))</f>
        <v/>
      </c>
      <c r="BK30" s="30" t="str">
        <f>IF(ISERROR(INT(AC30)),"",VLOOKUP(INT(AC30),表1_3[],7,0))</f>
        <v/>
      </c>
      <c r="BL30" s="30" t="str">
        <f>IF(ISERROR(INT(AD30)),"",VLOOKUP(INT(AD30),表1_3[],7,0))</f>
        <v/>
      </c>
      <c r="BM30" s="30" t="str">
        <f>IF(ISERROR(INT(AE30)),"",VLOOKUP(INT(AE30),表1_3[],7,0))</f>
        <v/>
      </c>
      <c r="BN30" s="30" t="str">
        <f>IF(ISERROR(INT(AF30)),"",VLOOKUP(INT(AF30),表1_3[],7,0))</f>
        <v/>
      </c>
      <c r="BO30" s="30" t="str">
        <f>IF(ISERROR(INT(AG30)),"",VLOOKUP(INT(AG30),表1_3[],7,0))</f>
        <v/>
      </c>
      <c r="BP30" s="30" t="str">
        <f>IF(ISERROR(INT(AH30)),"",VLOOKUP(INT(AH30),表1_3[],7,0))</f>
        <v/>
      </c>
      <c r="BQ30" s="30" t="str">
        <f>IF(ISERROR(INT(AI30)),"",VLOOKUP(INT(AI30),表1_3[],7,0))</f>
        <v/>
      </c>
    </row>
    <row r="31" s="1" customFormat="1" ht="15.9" spans="1:69">
      <c r="A31" s="14" t="s">
        <v>1554</v>
      </c>
      <c r="B31" s="15" t="s">
        <v>1555</v>
      </c>
      <c r="C31" s="16" t="s">
        <v>1556</v>
      </c>
      <c r="D31" s="15" t="s">
        <v>518</v>
      </c>
      <c r="E31" s="15" t="s">
        <v>1557</v>
      </c>
      <c r="F31" s="15" t="s">
        <v>1558</v>
      </c>
      <c r="G31" s="15" t="s">
        <v>295</v>
      </c>
      <c r="H31" s="15" t="s">
        <v>1478</v>
      </c>
      <c r="I31" s="15" t="s">
        <v>1559</v>
      </c>
      <c r="J31" s="21">
        <v>1</v>
      </c>
      <c r="K31" s="15">
        <v>1</v>
      </c>
      <c r="L31" s="15"/>
      <c r="M31" s="15"/>
      <c r="N31" s="15"/>
      <c r="O31" s="15"/>
      <c r="P31" s="22" t="s">
        <v>1492</v>
      </c>
      <c r="Q31" s="25" t="s">
        <v>1560</v>
      </c>
      <c r="R31" s="25"/>
      <c r="S31" s="22" t="str">
        <f t="shared" si="0"/>
        <v>38</v>
      </c>
      <c r="T31" s="22" t="str">
        <f t="shared" si="1"/>
        <v>70</v>
      </c>
      <c r="U31" s="22" t="str">
        <f t="shared" si="2"/>
        <v>71</v>
      </c>
      <c r="V31" s="22" t="str">
        <f t="shared" si="3"/>
        <v>63</v>
      </c>
      <c r="W31" s="22" t="str">
        <f t="shared" si="4"/>
        <v>70</v>
      </c>
      <c r="X31" s="22" t="str">
        <f t="shared" si="5"/>
        <v>71</v>
      </c>
      <c r="Y31" s="22" t="str">
        <f t="shared" si="6"/>
        <v>63</v>
      </c>
      <c r="Z31" s="22" t="str">
        <f t="shared" si="7"/>
        <v/>
      </c>
      <c r="AA31" s="22" t="str">
        <f t="shared" si="8"/>
        <v/>
      </c>
      <c r="AB31" s="22" t="str">
        <f t="shared" si="9"/>
        <v/>
      </c>
      <c r="AC31" s="22" t="str">
        <f t="shared" si="10"/>
        <v/>
      </c>
      <c r="AD31" s="22" t="str">
        <f t="shared" si="11"/>
        <v/>
      </c>
      <c r="AE31" s="22" t="str">
        <f t="shared" si="12"/>
        <v/>
      </c>
      <c r="AF31" s="22" t="str">
        <f t="shared" si="13"/>
        <v/>
      </c>
      <c r="AG31" s="22" t="str">
        <f t="shared" si="14"/>
        <v/>
      </c>
      <c r="AH31" s="22" t="str">
        <f t="shared" si="15"/>
        <v/>
      </c>
      <c r="AI31" s="22" t="str">
        <f t="shared" si="16"/>
        <v/>
      </c>
      <c r="AJ31" s="29" t="str">
        <f>IF(ISERROR(INT(S31)),"",VLOOKUP(INT(S31),表1_3[],2,0))</f>
        <v>kedaya</v>
      </c>
      <c r="AK31" s="29" t="str">
        <f>IF(ISERROR(INT(T31)),"",VLOOKUP(INT(T31),表1_3[],2,0))</f>
        <v>henggongyu</v>
      </c>
      <c r="AL31" s="29" t="str">
        <f>IF(ISERROR(INT(U31)),"",VLOOKUP(INT(U31),表1_3[],2,0))</f>
        <v>baozangjue</v>
      </c>
      <c r="AM31" s="29" t="str">
        <f>IF(ISERROR(INT(V31)),"",VLOOKUP(INT(V31),表1_3[],2,0))</f>
        <v>shuimuboss</v>
      </c>
      <c r="AN31" s="29" t="str">
        <f>IF(ISERROR(INT(W31)),"",VLOOKUP(INT(W31),表1_3[],2,0))</f>
        <v>henggongyu</v>
      </c>
      <c r="AO31" s="29" t="str">
        <f>IF(ISERROR(INT(X31)),"",VLOOKUP(INT(X31),表1_3[],2,0))</f>
        <v>baozangjue</v>
      </c>
      <c r="AP31" s="29" t="str">
        <f>IF(ISERROR(INT(Y31)),"",VLOOKUP(INT(Y31),表1_3[],2,0))</f>
        <v>shuimuboss</v>
      </c>
      <c r="AQ31" s="29" t="str">
        <f>IF(ISERROR(INT(Z31)),"",VLOOKUP(INT(Z31),表1_3[],2,0))</f>
        <v/>
      </c>
      <c r="AR31" s="29" t="str">
        <f>IF(ISERROR(INT(AA31)),"",VLOOKUP(INT(AA31),表1_3[],2,0))</f>
        <v/>
      </c>
      <c r="AS31" s="29" t="str">
        <f>IF(ISERROR(INT(AB31)),"",VLOOKUP(INT(AB31),表1_3[],2,0))</f>
        <v/>
      </c>
      <c r="AT31" s="29" t="str">
        <f>IF(ISERROR(INT(AC31)),"",VLOOKUP(INT(AC31),表1_3[],2,0))</f>
        <v/>
      </c>
      <c r="AU31" s="29" t="str">
        <f>IF(ISERROR(INT(AD31)),"",VLOOKUP(INT(AD31),表1_3[],2,0))</f>
        <v/>
      </c>
      <c r="AV31" s="29" t="str">
        <f>IF(ISERROR(INT(AE31)),"",VLOOKUP(INT(AE31),表1_3[],2,0))</f>
        <v/>
      </c>
      <c r="AW31" s="29" t="str">
        <f>IF(ISERROR(INT(AF31)),"",VLOOKUP(INT(AF31),表1_3[],2,0))</f>
        <v/>
      </c>
      <c r="AX31" s="29" t="str">
        <f>IF(ISERROR(INT(AG31)),"",VLOOKUP(INT(AG31),表1_3[],2,0))</f>
        <v/>
      </c>
      <c r="AY31" s="29" t="str">
        <f>IF(ISERROR(INT(AH31)),"",VLOOKUP(INT(AH31),表1_3[],2,0))</f>
        <v/>
      </c>
      <c r="AZ31" s="29" t="str">
        <f>IF(ISERROR(INT(AI31)),"",VLOOKUP(INT(AI31),表1_3[],2,0))</f>
        <v/>
      </c>
      <c r="BA31" s="31">
        <f>IF(ISERROR(INT(S31)),"",VLOOKUP(INT(S31),表1_3[],8,0))</f>
        <v>1</v>
      </c>
      <c r="BB31" s="31">
        <f>IF(ISERROR(INT(T31)),"",VLOOKUP(INT(T31),表1_3[],8,0))</f>
        <v>1</v>
      </c>
      <c r="BC31" s="31">
        <f>IF(ISERROR(INT(U31)),"",VLOOKUP(INT(U31),表1_3[],8,0))</f>
        <v>1</v>
      </c>
      <c r="BD31" s="31">
        <f>IF(ISERROR(INT(V31)),"",VLOOKUP(INT(V31),表1_3[],8,0))</f>
        <v>1</v>
      </c>
      <c r="BE31" s="31">
        <f>IF(ISERROR(INT(W31)),"",VLOOKUP(INT(W31),表1_3[],8,0))</f>
        <v>1</v>
      </c>
      <c r="BF31" s="31">
        <f>IF(ISERROR(INT(X31)),"",VLOOKUP(INT(X31),表1_3[],8,0))</f>
        <v>1</v>
      </c>
      <c r="BG31" s="31">
        <f>IF(ISERROR(INT(Y31)),"",VLOOKUP(INT(Y31),表1_3[],8,0))</f>
        <v>1</v>
      </c>
      <c r="BH31" s="31" t="str">
        <f>IF(ISERROR(INT(Z31)),"",VLOOKUP(INT(Z31),表1_3[],8,0))</f>
        <v/>
      </c>
      <c r="BI31" s="31" t="str">
        <f>IF(ISERROR(INT(AA31)),"",VLOOKUP(INT(AA31),表1_3[],8,0))</f>
        <v/>
      </c>
      <c r="BJ31" s="31" t="str">
        <f>IF(ISERROR(INT(AB31)),"",VLOOKUP(INT(AB31),表1_3[],8,0))</f>
        <v/>
      </c>
      <c r="BK31" s="31" t="str">
        <f>IF(ISERROR(INT(AC31)),"",VLOOKUP(INT(AC31),表1_3[],8,0))</f>
        <v/>
      </c>
      <c r="BL31" s="31" t="str">
        <f>IF(ISERROR(INT(AD31)),"",VLOOKUP(INT(AD31),表1_3[],8,0))</f>
        <v/>
      </c>
      <c r="BM31" s="31" t="str">
        <f>IF(ISERROR(INT(AE31)),"",VLOOKUP(INT(AE31),表1_3[],8,0))</f>
        <v/>
      </c>
      <c r="BN31" s="31" t="str">
        <f>IF(ISERROR(INT(AF31)),"",VLOOKUP(INT(AF31),表1_3[],8,0))</f>
        <v/>
      </c>
      <c r="BO31" s="31" t="str">
        <f>IF(ISERROR(INT(AG31)),"",VLOOKUP(INT(AG31),表1_3[],8,0))</f>
        <v/>
      </c>
      <c r="BP31" s="31" t="str">
        <f>IF(ISERROR(INT(AH31)),"",VLOOKUP(INT(AH31),表1_3[],8,0))</f>
        <v/>
      </c>
      <c r="BQ31" s="31" t="str">
        <f>IF(ISERROR(INT(AI31)),"",VLOOKUP(INT(AI31),表1_3[],8,0))</f>
        <v/>
      </c>
    </row>
    <row r="32" s="1" customFormat="1" ht="15.15" spans="1:69">
      <c r="A32" s="14" t="s">
        <v>1561</v>
      </c>
      <c r="B32" s="15" t="s">
        <v>1562</v>
      </c>
      <c r="C32" s="16" t="s">
        <v>1563</v>
      </c>
      <c r="D32" s="15" t="s">
        <v>518</v>
      </c>
      <c r="E32" s="7" t="s">
        <v>1522</v>
      </c>
      <c r="F32" s="15" t="s">
        <v>1497</v>
      </c>
      <c r="G32" s="15">
        <v>0</v>
      </c>
      <c r="H32" s="15" t="s">
        <v>1478</v>
      </c>
      <c r="I32" s="15" t="s">
        <v>1498</v>
      </c>
      <c r="J32" s="21">
        <v>1</v>
      </c>
      <c r="K32" s="15">
        <v>1</v>
      </c>
      <c r="L32" s="15"/>
      <c r="M32" s="15"/>
      <c r="N32" s="15"/>
      <c r="O32" s="15"/>
      <c r="P32" s="22" t="s">
        <v>1499</v>
      </c>
      <c r="Q32" s="27" t="s">
        <v>1564</v>
      </c>
      <c r="R32" s="27"/>
      <c r="S32" s="22" t="str">
        <f t="shared" si="0"/>
        <v>81</v>
      </c>
      <c r="T32" s="22" t="str">
        <f t="shared" si="1"/>
        <v>64</v>
      </c>
      <c r="U32" s="22" t="str">
        <f t="shared" si="2"/>
        <v>67</v>
      </c>
      <c r="V32" s="22" t="str">
        <f t="shared" si="3"/>
        <v>83</v>
      </c>
      <c r="W32" s="22" t="str">
        <f t="shared" si="4"/>
        <v>37</v>
      </c>
      <c r="X32" s="22" t="str">
        <f t="shared" si="5"/>
        <v>80</v>
      </c>
      <c r="Y32" s="22" t="str">
        <f t="shared" si="6"/>
        <v>43</v>
      </c>
      <c r="Z32" s="22" t="str">
        <f t="shared" si="7"/>
        <v/>
      </c>
      <c r="AA32" s="22" t="str">
        <f t="shared" si="8"/>
        <v/>
      </c>
      <c r="AB32" s="22" t="str">
        <f t="shared" si="9"/>
        <v/>
      </c>
      <c r="AC32" s="22" t="str">
        <f t="shared" si="10"/>
        <v/>
      </c>
      <c r="AD32" s="22" t="str">
        <f t="shared" si="11"/>
        <v/>
      </c>
      <c r="AE32" s="22" t="str">
        <f t="shared" si="12"/>
        <v/>
      </c>
      <c r="AF32" s="22" t="str">
        <f t="shared" si="13"/>
        <v/>
      </c>
      <c r="AG32" s="22" t="str">
        <f t="shared" si="14"/>
        <v/>
      </c>
      <c r="AH32" s="22" t="str">
        <f t="shared" si="15"/>
        <v/>
      </c>
      <c r="AI32" s="22" t="str">
        <f t="shared" si="16"/>
        <v/>
      </c>
      <c r="AJ32" s="29" t="str">
        <f>IF(ISERROR(INT(S32)),"",VLOOKUP(INT(S32),表1_3[],2,0))</f>
        <v>baihu</v>
      </c>
      <c r="AK32" s="29" t="str">
        <f>IF(ISERROR(INT(T32)),"",VLOOKUP(INT(T32),表1_3[],2,0))</f>
        <v>fenghuang</v>
      </c>
      <c r="AL32" s="29" t="str">
        <f>IF(ISERROR(INT(U32)),"",VLOOKUP(INT(U32),表1_3[],2,0))</f>
        <v>fantianyin</v>
      </c>
      <c r="AM32" s="29" t="str">
        <f>IF(ISERROR(INT(V32)),"",VLOOKUP(INT(V32),表1_3[],2,0))</f>
        <v>xuanwu</v>
      </c>
      <c r="AN32" s="29" t="str">
        <f>IF(ISERROR(INT(W32)),"",VLOOKUP(INT(W32),表1_3[],2,0))</f>
        <v>xiejiangjun</v>
      </c>
      <c r="AO32" s="29" t="str">
        <f>IF(ISERROR(INT(X32)),"",VLOOKUP(INT(X32),表1_3[],2,0))</f>
        <v>zhuxianjian</v>
      </c>
      <c r="AP32" s="29" t="str">
        <f>IF(ISERROR(INT(Y32)),"",VLOOKUP(INT(Y32),表1_3[],2,0))</f>
        <v>jinchan</v>
      </c>
      <c r="AQ32" s="29" t="str">
        <f>IF(ISERROR(INT(Z32)),"",VLOOKUP(INT(Z32),表1_3[],2,0))</f>
        <v/>
      </c>
      <c r="AR32" s="29" t="str">
        <f>IF(ISERROR(INT(AA32)),"",VLOOKUP(INT(AA32),表1_3[],2,0))</f>
        <v/>
      </c>
      <c r="AS32" s="29" t="str">
        <f>IF(ISERROR(INT(AB32)),"",VLOOKUP(INT(AB32),表1_3[],2,0))</f>
        <v/>
      </c>
      <c r="AT32" s="29" t="str">
        <f>IF(ISERROR(INT(AC32)),"",VLOOKUP(INT(AC32),表1_3[],2,0))</f>
        <v/>
      </c>
      <c r="AU32" s="29" t="str">
        <f>IF(ISERROR(INT(AD32)),"",VLOOKUP(INT(AD32),表1_3[],2,0))</f>
        <v/>
      </c>
      <c r="AV32" s="29" t="str">
        <f>IF(ISERROR(INT(AE32)),"",VLOOKUP(INT(AE32),表1_3[],2,0))</f>
        <v/>
      </c>
      <c r="AW32" s="29" t="str">
        <f>IF(ISERROR(INT(AF32)),"",VLOOKUP(INT(AF32),表1_3[],2,0))</f>
        <v/>
      </c>
      <c r="AX32" s="29" t="str">
        <f>IF(ISERROR(INT(AG32)),"",VLOOKUP(INT(AG32),表1_3[],2,0))</f>
        <v/>
      </c>
      <c r="AY32" s="29" t="str">
        <f>IF(ISERROR(INT(AH32)),"",VLOOKUP(INT(AH32),表1_3[],2,0))</f>
        <v/>
      </c>
      <c r="AZ32" s="29" t="str">
        <f>IF(ISERROR(INT(AI32)),"",VLOOKUP(INT(AI32),表1_3[],2,0))</f>
        <v/>
      </c>
      <c r="BA32" s="31">
        <f>IF(ISERROR(INT(S32)),"",VLOOKUP(INT(S32),表1_3[],9,0))</f>
        <v>1</v>
      </c>
      <c r="BB32" s="31">
        <f>IF(ISERROR(INT(T32)),"",VLOOKUP(INT(T32),表1_3[],9,0))</f>
        <v>1</v>
      </c>
      <c r="BC32" s="31">
        <f>IF(ISERROR(INT(U32)),"",VLOOKUP(INT(U32),表1_3[],9,0))</f>
        <v>1</v>
      </c>
      <c r="BD32" s="31">
        <f>IF(ISERROR(INT(V32)),"",VLOOKUP(INT(V32),表1_3[],9,0))</f>
        <v>1</v>
      </c>
      <c r="BE32" s="31">
        <f>IF(ISERROR(INT(W32)),"",VLOOKUP(INT(W32),表1_3[],9,0))</f>
        <v>1</v>
      </c>
      <c r="BF32" s="31">
        <f>IF(ISERROR(INT(X32)),"",VLOOKUP(INT(X32),表1_3[],9,0))</f>
        <v>1</v>
      </c>
      <c r="BG32" s="31">
        <f>IF(ISERROR(INT(Y32)),"",VLOOKUP(INT(Y32),表1_3[],9,0))</f>
        <v>1</v>
      </c>
      <c r="BH32" s="31" t="str">
        <f>IF(ISERROR(INT(Z32)),"",VLOOKUP(INT(Z32),表1_3[],9,0))</f>
        <v/>
      </c>
      <c r="BI32" s="31" t="str">
        <f>IF(ISERROR(INT(AA32)),"",VLOOKUP(INT(AA32),表1_3[],9,0))</f>
        <v/>
      </c>
      <c r="BJ32" s="31" t="str">
        <f>IF(ISERROR(INT(AB32)),"",VLOOKUP(INT(AB32),表1_3[],9,0))</f>
        <v/>
      </c>
      <c r="BK32" s="31" t="str">
        <f>IF(ISERROR(INT(AC32)),"",VLOOKUP(INT(AC32),表1_3[],9,0))</f>
        <v/>
      </c>
      <c r="BL32" s="31" t="str">
        <f>IF(ISERROR(INT(AD32)),"",VLOOKUP(INT(AD32),表1_3[],9,0))</f>
        <v/>
      </c>
      <c r="BM32" s="31" t="str">
        <f>IF(ISERROR(INT(AE32)),"",VLOOKUP(INT(AE32),表1_3[],9,0))</f>
        <v/>
      </c>
      <c r="BN32" s="31" t="str">
        <f>IF(ISERROR(INT(AF32)),"",VLOOKUP(INT(AF32),表1_3[],9,0))</f>
        <v/>
      </c>
      <c r="BO32" s="31" t="str">
        <f>IF(ISERROR(INT(AG32)),"",VLOOKUP(INT(AG32),表1_3[],9,0))</f>
        <v/>
      </c>
      <c r="BP32" s="31" t="str">
        <f>IF(ISERROR(INT(AH32)),"",VLOOKUP(INT(AH32),表1_3[],9,0))</f>
        <v/>
      </c>
      <c r="BQ32" s="31" t="str">
        <f>IF(ISERROR(INT(AI32)),"",VLOOKUP(INT(AI32),表1_3[],9,0))</f>
        <v/>
      </c>
    </row>
    <row r="33" ht="14.4" spans="1:69">
      <c r="A33" s="6" t="s">
        <v>1565</v>
      </c>
      <c r="B33" s="7" t="s">
        <v>1562</v>
      </c>
      <c r="C33" s="8" t="s">
        <v>1566</v>
      </c>
      <c r="D33" s="7" t="s">
        <v>518</v>
      </c>
      <c r="E33" s="7" t="s">
        <v>410</v>
      </c>
      <c r="F33" s="7" t="s">
        <v>1485</v>
      </c>
      <c r="G33" s="7">
        <v>0</v>
      </c>
      <c r="H33" s="7" t="s">
        <v>1478</v>
      </c>
      <c r="I33" s="7" t="s">
        <v>410</v>
      </c>
      <c r="J33" s="7" t="s">
        <v>518</v>
      </c>
      <c r="K33" s="7">
        <v>1</v>
      </c>
      <c r="L33" s="7"/>
      <c r="M33" s="7"/>
      <c r="N33" s="7"/>
      <c r="O33" s="7"/>
      <c r="P33" s="20" t="s">
        <v>1486</v>
      </c>
      <c r="Q33" s="26" t="s">
        <v>1567</v>
      </c>
      <c r="R33" s="26"/>
      <c r="S33" s="20" t="str">
        <f t="shared" si="0"/>
        <v>52</v>
      </c>
      <c r="T33" s="20" t="str">
        <f t="shared" si="1"/>
        <v>72</v>
      </c>
      <c r="U33" s="20" t="str">
        <f t="shared" si="2"/>
        <v>39</v>
      </c>
      <c r="V33" s="20" t="str">
        <f t="shared" si="3"/>
        <v/>
      </c>
      <c r="W33" s="20" t="str">
        <f t="shared" si="4"/>
        <v/>
      </c>
      <c r="X33" s="20" t="str">
        <f t="shared" si="5"/>
        <v/>
      </c>
      <c r="Y33" s="20" t="str">
        <f t="shared" si="6"/>
        <v/>
      </c>
      <c r="Z33" s="20" t="str">
        <f t="shared" si="7"/>
        <v/>
      </c>
      <c r="AA33" s="20" t="str">
        <f t="shared" si="8"/>
        <v/>
      </c>
      <c r="AB33" s="20" t="str">
        <f t="shared" si="9"/>
        <v/>
      </c>
      <c r="AC33" s="20" t="str">
        <f t="shared" si="10"/>
        <v/>
      </c>
      <c r="AD33" s="20" t="str">
        <f t="shared" si="11"/>
        <v/>
      </c>
      <c r="AE33" s="20" t="str">
        <f t="shared" si="12"/>
        <v/>
      </c>
      <c r="AF33" s="20" t="str">
        <f t="shared" si="13"/>
        <v/>
      </c>
      <c r="AG33" s="20" t="str">
        <f t="shared" si="14"/>
        <v/>
      </c>
      <c r="AH33" s="20" t="str">
        <f t="shared" si="15"/>
        <v/>
      </c>
      <c r="AI33" s="20" t="str">
        <f t="shared" si="16"/>
        <v/>
      </c>
      <c r="AJ33" s="28" t="str">
        <f>IF(ISERROR(INT(S33)),"",VLOOKUP(INT(S33),表1_3[],2,0))</f>
        <v>baozhahetun</v>
      </c>
      <c r="AK33" s="28" t="str">
        <f>IF(ISERROR(INT(T33)),"",VLOOKUP(INT(T33),表1_3[],2,0))</f>
        <v>lianhuanzdx</v>
      </c>
      <c r="AL33" s="28" t="str">
        <f>IF(ISERROR(INT(U33)),"",VLOOKUP(INT(U33),表1_3[],2,0))</f>
        <v>jiatelin</v>
      </c>
      <c r="AM33" s="28" t="str">
        <f>IF(ISERROR(INT(V33)),"",VLOOKUP(INT(V33),表1_3[],2,0))</f>
        <v/>
      </c>
      <c r="AN33" s="28" t="str">
        <f>IF(ISERROR(INT(W33)),"",VLOOKUP(INT(W33),表1_3[],2,0))</f>
        <v/>
      </c>
      <c r="AO33" s="28" t="str">
        <f>IF(ISERROR(INT(X33)),"",VLOOKUP(INT(X33),表1_3[],2,0))</f>
        <v/>
      </c>
      <c r="AP33" s="28" t="str">
        <f>IF(ISERROR(INT(Y33)),"",VLOOKUP(INT(Y33),表1_3[],2,0))</f>
        <v/>
      </c>
      <c r="AQ33" s="28" t="str">
        <f>IF(ISERROR(INT(Z33)),"",VLOOKUP(INT(Z33),表1_3[],2,0))</f>
        <v/>
      </c>
      <c r="AR33" s="28" t="str">
        <f>IF(ISERROR(INT(AA33)),"",VLOOKUP(INT(AA33),表1_3[],2,0))</f>
        <v/>
      </c>
      <c r="AS33" s="28" t="str">
        <f>IF(ISERROR(INT(AB33)),"",VLOOKUP(INT(AB33),表1_3[],2,0))</f>
        <v/>
      </c>
      <c r="AT33" s="28" t="str">
        <f>IF(ISERROR(INT(AC33)),"",VLOOKUP(INT(AC33),表1_3[],2,0))</f>
        <v/>
      </c>
      <c r="AU33" s="28" t="str">
        <f>IF(ISERROR(INT(AD33)),"",VLOOKUP(INT(AD33),表1_3[],2,0))</f>
        <v/>
      </c>
      <c r="AV33" s="28" t="str">
        <f>IF(ISERROR(INT(AE33)),"",VLOOKUP(INT(AE33),表1_3[],2,0))</f>
        <v/>
      </c>
      <c r="AW33" s="28" t="str">
        <f>IF(ISERROR(INT(AF33)),"",VLOOKUP(INT(AF33),表1_3[],2,0))</f>
        <v/>
      </c>
      <c r="AX33" s="28" t="str">
        <f>IF(ISERROR(INT(AG33)),"",VLOOKUP(INT(AG33),表1_3[],2,0))</f>
        <v/>
      </c>
      <c r="AY33" s="28" t="str">
        <f>IF(ISERROR(INT(AH33)),"",VLOOKUP(INT(AH33),表1_3[],2,0))</f>
        <v/>
      </c>
      <c r="AZ33" s="28" t="str">
        <f>IF(ISERROR(INT(AI33)),"",VLOOKUP(INT(AI33),表1_3[],2,0))</f>
        <v/>
      </c>
      <c r="BA33" s="30">
        <f>IF(ISERROR(INT(S33)),"",VLOOKUP(INT(S33),表1_3[],9,0))</f>
        <v>1</v>
      </c>
      <c r="BB33" s="30">
        <f>IF(ISERROR(INT(T33)),"",VLOOKUP(INT(T33),表1_3[],9,0))</f>
        <v>1</v>
      </c>
      <c r="BC33" s="30">
        <f>IF(ISERROR(INT(U33)),"",VLOOKUP(INT(U33),表1_3[],9,0))</f>
        <v>1</v>
      </c>
      <c r="BD33" s="30" t="str">
        <f>IF(ISERROR(INT(V33)),"",VLOOKUP(INT(V33),表1_3[],9,0))</f>
        <v/>
      </c>
      <c r="BE33" s="30" t="str">
        <f>IF(ISERROR(INT(W33)),"",VLOOKUP(INT(W33),表1_3[],9,0))</f>
        <v/>
      </c>
      <c r="BF33" s="30" t="str">
        <f>IF(ISERROR(INT(X33)),"",VLOOKUP(INT(X33),表1_3[],9,0))</f>
        <v/>
      </c>
      <c r="BG33" s="30" t="str">
        <f>IF(ISERROR(INT(Y33)),"",VLOOKUP(INT(Y33),表1_3[],9,0))</f>
        <v/>
      </c>
      <c r="BH33" s="30" t="str">
        <f>IF(ISERROR(INT(Z33)),"",VLOOKUP(INT(Z33),表1_3[],9,0))</f>
        <v/>
      </c>
      <c r="BI33" s="30" t="str">
        <f>IF(ISERROR(INT(AA33)),"",VLOOKUP(INT(AA33),表1_3[],9,0))</f>
        <v/>
      </c>
      <c r="BJ33" s="30" t="str">
        <f>IF(ISERROR(INT(AB33)),"",VLOOKUP(INT(AB33),表1_3[],9,0))</f>
        <v/>
      </c>
      <c r="BK33" s="30" t="str">
        <f>IF(ISERROR(INT(AC33)),"",VLOOKUP(INT(AC33),表1_3[],9,0))</f>
        <v/>
      </c>
      <c r="BL33" s="30" t="str">
        <f>IF(ISERROR(INT(AD33)),"",VLOOKUP(INT(AD33),表1_3[],9,0))</f>
        <v/>
      </c>
      <c r="BM33" s="30" t="str">
        <f>IF(ISERROR(INT(AE33)),"",VLOOKUP(INT(AE33),表1_3[],9,0))</f>
        <v/>
      </c>
      <c r="BN33" s="30" t="str">
        <f>IF(ISERROR(INT(AF33)),"",VLOOKUP(INT(AF33),表1_3[],9,0))</f>
        <v/>
      </c>
      <c r="BO33" s="30" t="str">
        <f>IF(ISERROR(INT(AG33)),"",VLOOKUP(INT(AG33),表1_3[],9,0))</f>
        <v/>
      </c>
      <c r="BP33" s="30" t="str">
        <f>IF(ISERROR(INT(AH33)),"",VLOOKUP(INT(AH33),表1_3[],9,0))</f>
        <v/>
      </c>
      <c r="BQ33" s="30" t="str">
        <f>IF(ISERROR(INT(AI33)),"",VLOOKUP(INT(AI33),表1_3[],9,0))</f>
        <v/>
      </c>
    </row>
    <row r="34" spans="1:69">
      <c r="A34" s="6" t="s">
        <v>1568</v>
      </c>
      <c r="B34" s="7" t="s">
        <v>1562</v>
      </c>
      <c r="C34" s="8" t="s">
        <v>1569</v>
      </c>
      <c r="D34" s="7" t="s">
        <v>518</v>
      </c>
      <c r="E34" s="7" t="s">
        <v>1506</v>
      </c>
      <c r="F34" s="7" t="s">
        <v>1485</v>
      </c>
      <c r="G34" s="7">
        <v>1</v>
      </c>
      <c r="H34" s="7" t="s">
        <v>1478</v>
      </c>
      <c r="I34" s="7" t="s">
        <v>1491</v>
      </c>
      <c r="J34" s="7" t="s">
        <v>518</v>
      </c>
      <c r="K34" s="7">
        <v>1</v>
      </c>
      <c r="L34" s="7"/>
      <c r="M34" s="7"/>
      <c r="N34" s="7"/>
      <c r="O34" s="7"/>
      <c r="P34" s="20" t="s">
        <v>1492</v>
      </c>
      <c r="Q34" s="24" t="s">
        <v>1570</v>
      </c>
      <c r="R34" s="24"/>
      <c r="S34" s="20" t="str">
        <f t="shared" si="0"/>
        <v>78</v>
      </c>
      <c r="T34" s="20" t="str">
        <f t="shared" si="1"/>
        <v>70</v>
      </c>
      <c r="U34" s="20" t="str">
        <f t="shared" si="2"/>
        <v>70</v>
      </c>
      <c r="V34" s="20" t="str">
        <f t="shared" si="3"/>
        <v>82</v>
      </c>
      <c r="W34" s="20" t="str">
        <f t="shared" si="4"/>
        <v>38</v>
      </c>
      <c r="X34" s="20" t="str">
        <f t="shared" si="5"/>
        <v>58</v>
      </c>
      <c r="Y34" s="20" t="str">
        <f t="shared" si="6"/>
        <v/>
      </c>
      <c r="Z34" s="20" t="str">
        <f t="shared" si="7"/>
        <v/>
      </c>
      <c r="AA34" s="20" t="str">
        <f t="shared" si="8"/>
        <v/>
      </c>
      <c r="AB34" s="20" t="str">
        <f t="shared" si="9"/>
        <v/>
      </c>
      <c r="AC34" s="20" t="str">
        <f t="shared" si="10"/>
        <v/>
      </c>
      <c r="AD34" s="20" t="str">
        <f t="shared" si="11"/>
        <v/>
      </c>
      <c r="AE34" s="20" t="str">
        <f t="shared" si="12"/>
        <v/>
      </c>
      <c r="AF34" s="20" t="str">
        <f t="shared" si="13"/>
        <v/>
      </c>
      <c r="AG34" s="20" t="str">
        <f t="shared" si="14"/>
        <v/>
      </c>
      <c r="AH34" s="20" t="str">
        <f t="shared" si="15"/>
        <v/>
      </c>
      <c r="AI34" s="20" t="str">
        <f t="shared" si="16"/>
        <v/>
      </c>
      <c r="AJ34" s="28" t="str">
        <f>IF(ISERROR(INT(S34)),"",VLOOKUP(INT(S34),表1_3[],2,0))</f>
        <v>huahudiao</v>
      </c>
      <c r="AK34" s="28" t="str">
        <f>IF(ISERROR(INT(T34)),"",VLOOKUP(INT(T34),表1_3[],2,0))</f>
        <v>henggongyu</v>
      </c>
      <c r="AL34" s="28" t="str">
        <f>IF(ISERROR(INT(U34)),"",VLOOKUP(INT(U34),表1_3[],2,0))</f>
        <v>henggongyu</v>
      </c>
      <c r="AM34" s="28" t="str">
        <f>IF(ISERROR(INT(V34)),"",VLOOKUP(INT(V34),表1_3[],2,0))</f>
        <v>duobaodaoren</v>
      </c>
      <c r="AN34" s="28" t="str">
        <f>IF(ISERROR(INT(W34)),"",VLOOKUP(INT(W34),表1_3[],2,0))</f>
        <v>kedaya</v>
      </c>
      <c r="AO34" s="28" t="str">
        <f>IF(ISERROR(INT(X34)),"",VLOOKUP(INT(X34),表1_3[],2,0))</f>
        <v>shenlong01</v>
      </c>
      <c r="AP34" s="28" t="str">
        <f>IF(ISERROR(INT(Y34)),"",VLOOKUP(INT(Y34),表1_3[],2,0))</f>
        <v/>
      </c>
      <c r="AQ34" s="28" t="str">
        <f>IF(ISERROR(INT(Z34)),"",VLOOKUP(INT(Z34),表1_3[],2,0))</f>
        <v/>
      </c>
      <c r="AR34" s="28" t="str">
        <f>IF(ISERROR(INT(AA34)),"",VLOOKUP(INT(AA34),表1_3[],2,0))</f>
        <v/>
      </c>
      <c r="AS34" s="28" t="str">
        <f>IF(ISERROR(INT(AB34)),"",VLOOKUP(INT(AB34),表1_3[],2,0))</f>
        <v/>
      </c>
      <c r="AT34" s="28" t="str">
        <f>IF(ISERROR(INT(AC34)),"",VLOOKUP(INT(AC34),表1_3[],2,0))</f>
        <v/>
      </c>
      <c r="AU34" s="28" t="str">
        <f>IF(ISERROR(INT(AD34)),"",VLOOKUP(INT(AD34),表1_3[],2,0))</f>
        <v/>
      </c>
      <c r="AV34" s="28" t="str">
        <f>IF(ISERROR(INT(AE34)),"",VLOOKUP(INT(AE34),表1_3[],2,0))</f>
        <v/>
      </c>
      <c r="AW34" s="28" t="str">
        <f>IF(ISERROR(INT(AF34)),"",VLOOKUP(INT(AF34),表1_3[],2,0))</f>
        <v/>
      </c>
      <c r="AX34" s="28" t="str">
        <f>IF(ISERROR(INT(AG34)),"",VLOOKUP(INT(AG34),表1_3[],2,0))</f>
        <v/>
      </c>
      <c r="AY34" s="28" t="str">
        <f>IF(ISERROR(INT(AH34)),"",VLOOKUP(INT(AH34),表1_3[],2,0))</f>
        <v/>
      </c>
      <c r="AZ34" s="28" t="str">
        <f>IF(ISERROR(INT(AI34)),"",VLOOKUP(INT(AI34),表1_3[],2,0))</f>
        <v/>
      </c>
      <c r="BA34" s="30">
        <f>IF(ISERROR(INT(S34)),"",VLOOKUP(INT(S34),表1_3[],9,0))</f>
        <v>1</v>
      </c>
      <c r="BB34" s="30">
        <f>IF(ISERROR(INT(T34)),"",VLOOKUP(INT(T34),表1_3[],9,0))</f>
        <v>1</v>
      </c>
      <c r="BC34" s="30">
        <f>IF(ISERROR(INT(U34)),"",VLOOKUP(INT(U34),表1_3[],9,0))</f>
        <v>1</v>
      </c>
      <c r="BD34" s="30">
        <f>IF(ISERROR(INT(V34)),"",VLOOKUP(INT(V34),表1_3[],9,0))</f>
        <v>1</v>
      </c>
      <c r="BE34" s="30">
        <f>IF(ISERROR(INT(W34)),"",VLOOKUP(INT(W34),表1_3[],9,0))</f>
        <v>1</v>
      </c>
      <c r="BF34" s="30">
        <f>IF(ISERROR(INT(X34)),"",VLOOKUP(INT(X34),表1_3[],9,0))</f>
        <v>1</v>
      </c>
      <c r="BG34" s="30" t="str">
        <f>IF(ISERROR(INT(Y34)),"",VLOOKUP(INT(Y34),表1_3[],9,0))</f>
        <v/>
      </c>
      <c r="BH34" s="30" t="str">
        <f>IF(ISERROR(INT(Z34)),"",VLOOKUP(INT(Z34),表1_3[],9,0))</f>
        <v/>
      </c>
      <c r="BI34" s="30" t="str">
        <f>IF(ISERROR(INT(AA34)),"",VLOOKUP(INT(AA34),表1_3[],9,0))</f>
        <v/>
      </c>
      <c r="BJ34" s="30" t="str">
        <f>IF(ISERROR(INT(AB34)),"",VLOOKUP(INT(AB34),表1_3[],9,0))</f>
        <v/>
      </c>
      <c r="BK34" s="30" t="str">
        <f>IF(ISERROR(INT(AC34)),"",VLOOKUP(INT(AC34),表1_3[],9,0))</f>
        <v/>
      </c>
      <c r="BL34" s="30" t="str">
        <f>IF(ISERROR(INT(AD34)),"",VLOOKUP(INT(AD34),表1_3[],9,0))</f>
        <v/>
      </c>
      <c r="BM34" s="30" t="str">
        <f>IF(ISERROR(INT(AE34)),"",VLOOKUP(INT(AE34),表1_3[],9,0))</f>
        <v/>
      </c>
      <c r="BN34" s="30" t="str">
        <f>IF(ISERROR(INT(AF34)),"",VLOOKUP(INT(AF34),表1_3[],9,0))</f>
        <v/>
      </c>
      <c r="BO34" s="30" t="str">
        <f>IF(ISERROR(INT(AG34)),"",VLOOKUP(INT(AG34),表1_3[],9,0))</f>
        <v/>
      </c>
      <c r="BP34" s="30" t="str">
        <f>IF(ISERROR(INT(AH34)),"",VLOOKUP(INT(AH34),表1_3[],9,0))</f>
        <v/>
      </c>
      <c r="BQ34" s="30" t="str">
        <f>IF(ISERROR(INT(AI34)),"",VLOOKUP(INT(AI34),表1_3[],9,0))</f>
        <v/>
      </c>
    </row>
    <row r="35" spans="1:69">
      <c r="A35" s="6" t="s">
        <v>1571</v>
      </c>
      <c r="B35" s="7" t="s">
        <v>1562</v>
      </c>
      <c r="C35" s="8" t="s">
        <v>1533</v>
      </c>
      <c r="D35" s="7" t="s">
        <v>518</v>
      </c>
      <c r="E35" s="7" t="s">
        <v>1572</v>
      </c>
      <c r="F35" s="7" t="s">
        <v>1535</v>
      </c>
      <c r="G35" s="7" t="s">
        <v>518</v>
      </c>
      <c r="H35" s="7" t="s">
        <v>295</v>
      </c>
      <c r="I35" s="7" t="s">
        <v>1536</v>
      </c>
      <c r="J35" s="7" t="s">
        <v>518</v>
      </c>
      <c r="K35" s="7" t="s">
        <v>518</v>
      </c>
      <c r="L35" s="7"/>
      <c r="M35" s="7"/>
      <c r="N35" s="7"/>
      <c r="O35" s="7"/>
      <c r="P35" s="20" t="s">
        <v>565</v>
      </c>
      <c r="Q35" s="24" t="s">
        <v>1537</v>
      </c>
      <c r="R35" s="24"/>
      <c r="S35" s="20" t="str">
        <f t="shared" si="0"/>
        <v>61</v>
      </c>
      <c r="T35" s="20" t="str">
        <f t="shared" si="1"/>
        <v>46</v>
      </c>
      <c r="U35" s="20" t="str">
        <f t="shared" si="2"/>
        <v/>
      </c>
      <c r="V35" s="20" t="str">
        <f t="shared" si="3"/>
        <v/>
      </c>
      <c r="W35" s="20" t="str">
        <f t="shared" si="4"/>
        <v/>
      </c>
      <c r="X35" s="20" t="str">
        <f t="shared" si="5"/>
        <v/>
      </c>
      <c r="Y35" s="20" t="str">
        <f t="shared" si="6"/>
        <v/>
      </c>
      <c r="Z35" s="20" t="str">
        <f t="shared" si="7"/>
        <v/>
      </c>
      <c r="AA35" s="20" t="str">
        <f t="shared" si="8"/>
        <v/>
      </c>
      <c r="AB35" s="20" t="str">
        <f t="shared" si="9"/>
        <v/>
      </c>
      <c r="AC35" s="20" t="str">
        <f t="shared" si="10"/>
        <v/>
      </c>
      <c r="AD35" s="20" t="str">
        <f t="shared" si="11"/>
        <v/>
      </c>
      <c r="AE35" s="20" t="str">
        <f t="shared" si="12"/>
        <v/>
      </c>
      <c r="AF35" s="20" t="str">
        <f t="shared" si="13"/>
        <v/>
      </c>
      <c r="AG35" s="20" t="str">
        <f t="shared" si="14"/>
        <v/>
      </c>
      <c r="AH35" s="20" t="str">
        <f t="shared" si="15"/>
        <v/>
      </c>
      <c r="AI35" s="20" t="str">
        <f t="shared" si="16"/>
        <v/>
      </c>
      <c r="AJ35" s="28" t="str">
        <f>IF(ISERROR(INT(S35)),"",VLOOKUP(INT(S35),表1_3[],2,0))</f>
        <v>shihunsha</v>
      </c>
      <c r="AK35" s="28" t="str">
        <f>IF(ISERROR(INT(T35)),"",VLOOKUP(INT(T35),表1_3[],2,0))</f>
        <v>jubaopen</v>
      </c>
      <c r="AL35" s="28" t="str">
        <f>IF(ISERROR(INT(U35)),"",VLOOKUP(INT(U35),表1_3[],2,0))</f>
        <v/>
      </c>
      <c r="AM35" s="28" t="str">
        <f>IF(ISERROR(INT(V35)),"",VLOOKUP(INT(V35),表1_3[],2,0))</f>
        <v/>
      </c>
      <c r="AN35" s="28" t="str">
        <f>IF(ISERROR(INT(W35)),"",VLOOKUP(INT(W35),表1_3[],2,0))</f>
        <v/>
      </c>
      <c r="AO35" s="28" t="str">
        <f>IF(ISERROR(INT(X35)),"",VLOOKUP(INT(X35),表1_3[],2,0))</f>
        <v/>
      </c>
      <c r="AP35" s="28" t="str">
        <f>IF(ISERROR(INT(Y35)),"",VLOOKUP(INT(Y35),表1_3[],2,0))</f>
        <v/>
      </c>
      <c r="AQ35" s="28" t="str">
        <f>IF(ISERROR(INT(Z35)),"",VLOOKUP(INT(Z35),表1_3[],2,0))</f>
        <v/>
      </c>
      <c r="AR35" s="28" t="str">
        <f>IF(ISERROR(INT(AA35)),"",VLOOKUP(INT(AA35),表1_3[],2,0))</f>
        <v/>
      </c>
      <c r="AS35" s="28" t="str">
        <f>IF(ISERROR(INT(AB35)),"",VLOOKUP(INT(AB35),表1_3[],2,0))</f>
        <v/>
      </c>
      <c r="AT35" s="28" t="str">
        <f>IF(ISERROR(INT(AC35)),"",VLOOKUP(INT(AC35),表1_3[],2,0))</f>
        <v/>
      </c>
      <c r="AU35" s="28" t="str">
        <f>IF(ISERROR(INT(AD35)),"",VLOOKUP(INT(AD35),表1_3[],2,0))</f>
        <v/>
      </c>
      <c r="AV35" s="28" t="str">
        <f>IF(ISERROR(INT(AE35)),"",VLOOKUP(INT(AE35),表1_3[],2,0))</f>
        <v/>
      </c>
      <c r="AW35" s="28" t="str">
        <f>IF(ISERROR(INT(AF35)),"",VLOOKUP(INT(AF35),表1_3[],2,0))</f>
        <v/>
      </c>
      <c r="AX35" s="28" t="str">
        <f>IF(ISERROR(INT(AG35)),"",VLOOKUP(INT(AG35),表1_3[],2,0))</f>
        <v/>
      </c>
      <c r="AY35" s="28" t="str">
        <f>IF(ISERROR(INT(AH35)),"",VLOOKUP(INT(AH35),表1_3[],2,0))</f>
        <v/>
      </c>
      <c r="AZ35" s="28" t="str">
        <f>IF(ISERROR(INT(AI35)),"",VLOOKUP(INT(AI35),表1_3[],2,0))</f>
        <v/>
      </c>
      <c r="BA35" s="30">
        <f>IF(ISERROR(INT(S35)),"",VLOOKUP(INT(S35),表1_3[],9,0))</f>
        <v>1</v>
      </c>
      <c r="BB35" s="30">
        <f>IF(ISERROR(INT(T35)),"",VLOOKUP(INT(T35),表1_3[],9,0))</f>
        <v>1</v>
      </c>
      <c r="BC35" s="30" t="str">
        <f>IF(ISERROR(INT(U35)),"",VLOOKUP(INT(U35),表1_3[],9,0))</f>
        <v/>
      </c>
      <c r="BD35" s="30" t="str">
        <f>IF(ISERROR(INT(V35)),"",VLOOKUP(INT(V35),表1_3[],9,0))</f>
        <v/>
      </c>
      <c r="BE35" s="30" t="str">
        <f>IF(ISERROR(INT(W35)),"",VLOOKUP(INT(W35),表1_3[],9,0))</f>
        <v/>
      </c>
      <c r="BF35" s="30" t="str">
        <f>IF(ISERROR(INT(X35)),"",VLOOKUP(INT(X35),表1_3[],9,0))</f>
        <v/>
      </c>
      <c r="BG35" s="30" t="str">
        <f>IF(ISERROR(INT(Y35)),"",VLOOKUP(INT(Y35),表1_3[],9,0))</f>
        <v/>
      </c>
      <c r="BH35" s="30" t="str">
        <f>IF(ISERROR(INT(Z35)),"",VLOOKUP(INT(Z35),表1_3[],9,0))</f>
        <v/>
      </c>
      <c r="BI35" s="30" t="str">
        <f>IF(ISERROR(INT(AA35)),"",VLOOKUP(INT(AA35),表1_3[],9,0))</f>
        <v/>
      </c>
      <c r="BJ35" s="30" t="str">
        <f>IF(ISERROR(INT(AB35)),"",VLOOKUP(INT(AB35),表1_3[],9,0))</f>
        <v/>
      </c>
      <c r="BK35" s="30" t="str">
        <f>IF(ISERROR(INT(AC35)),"",VLOOKUP(INT(AC35),表1_3[],9,0))</f>
        <v/>
      </c>
      <c r="BL35" s="30" t="str">
        <f>IF(ISERROR(INT(AD35)),"",VLOOKUP(INT(AD35),表1_3[],9,0))</f>
        <v/>
      </c>
      <c r="BM35" s="30" t="str">
        <f>IF(ISERROR(INT(AE35)),"",VLOOKUP(INT(AE35),表1_3[],9,0))</f>
        <v/>
      </c>
      <c r="BN35" s="30" t="str">
        <f>IF(ISERROR(INT(AF35)),"",VLOOKUP(INT(AF35),表1_3[],9,0))</f>
        <v/>
      </c>
      <c r="BO35" s="30" t="str">
        <f>IF(ISERROR(INT(AG35)),"",VLOOKUP(INT(AG35),表1_3[],9,0))</f>
        <v/>
      </c>
      <c r="BP35" s="30" t="str">
        <f>IF(ISERROR(INT(AH35)),"",VLOOKUP(INT(AH35),表1_3[],9,0))</f>
        <v/>
      </c>
      <c r="BQ35" s="30" t="str">
        <f>IF(ISERROR(INT(AI35)),"",VLOOKUP(INT(AI35),表1_3[],9,0))</f>
        <v/>
      </c>
    </row>
    <row r="38" spans="8:8">
      <c r="H38" s="17"/>
    </row>
    <row r="39" spans="3:4">
      <c r="C39" s="18"/>
      <c r="D39" s="18"/>
    </row>
    <row r="40" spans="3:4">
      <c r="C40" s="18"/>
      <c r="D40" s="18"/>
    </row>
    <row r="41" spans="3:4">
      <c r="C41" s="18"/>
      <c r="D41" s="18"/>
    </row>
    <row r="42" spans="3:4">
      <c r="C42" s="18"/>
      <c r="D42" s="18"/>
    </row>
    <row r="43" spans="3:4">
      <c r="C43" s="18"/>
      <c r="D43" s="18"/>
    </row>
    <row r="44" spans="3:4">
      <c r="C44" s="18"/>
      <c r="D44" s="18"/>
    </row>
    <row r="84" ht="26.4" spans="71:77">
      <c r="BS84" s="32" t="s">
        <v>228</v>
      </c>
      <c r="BT84" s="32" t="s">
        <v>229</v>
      </c>
      <c r="BU84" s="32" t="s">
        <v>230</v>
      </c>
      <c r="BV84" s="33" t="s">
        <v>231</v>
      </c>
      <c r="BW84" s="33" t="s">
        <v>232</v>
      </c>
      <c r="BX84" s="33" t="s">
        <v>233</v>
      </c>
      <c r="BY84" s="33" t="s">
        <v>234</v>
      </c>
    </row>
    <row r="85" spans="69:77">
      <c r="BQ85" s="2" t="s">
        <v>1449</v>
      </c>
      <c r="BR85" s="2" t="s">
        <v>1573</v>
      </c>
      <c r="BS85" s="30" t="s">
        <v>518</v>
      </c>
      <c r="BT85" s="30" t="s">
        <v>491</v>
      </c>
      <c r="BU85" s="30" t="s">
        <v>508</v>
      </c>
      <c r="BV85" s="30" t="s">
        <v>1532</v>
      </c>
      <c r="BW85" s="30" t="s">
        <v>1539</v>
      </c>
      <c r="BX85" s="30" t="s">
        <v>1555</v>
      </c>
      <c r="BY85" s="30" t="s">
        <v>1562</v>
      </c>
    </row>
    <row r="86" spans="69:77">
      <c r="BQ86" s="17">
        <f>'鱼属性|FishAttribute'!A5</f>
        <v>1</v>
      </c>
      <c r="BR86" s="17" t="str">
        <f>'鱼属性|FishAttribute'!B5</f>
        <v>xiaohuangyu</v>
      </c>
      <c r="BS86" s="30">
        <f>'鱼属性|FishAttribute'!CA5</f>
        <v>0</v>
      </c>
      <c r="BT86" s="30">
        <f>'鱼属性|FishAttribute'!CB5</f>
        <v>1</v>
      </c>
      <c r="BU86" s="30">
        <f>'鱼属性|FishAttribute'!CC5</f>
        <v>1</v>
      </c>
      <c r="BV86" s="30">
        <f>'鱼属性|FishAttribute'!CD5</f>
        <v>1</v>
      </c>
      <c r="BW86" s="30">
        <f>'鱼属性|FishAttribute'!CE5</f>
        <v>0</v>
      </c>
      <c r="BX86" s="30">
        <f>'鱼属性|FishAttribute'!CF5</f>
        <v>0</v>
      </c>
      <c r="BY86" s="30">
        <f>'鱼属性|FishAttribute'!CG5</f>
        <v>0</v>
      </c>
    </row>
    <row r="87" spans="69:77">
      <c r="BQ87" s="30">
        <f>'鱼属性|FishAttribute'!A6</f>
        <v>2</v>
      </c>
      <c r="BR87" s="30" t="str">
        <f>'鱼属性|FishAttribute'!B6</f>
        <v>hudieyu</v>
      </c>
      <c r="BS87" s="30">
        <f>'鱼属性|FishAttribute'!CA6</f>
        <v>1</v>
      </c>
      <c r="BT87" s="30">
        <f>'鱼属性|FishAttribute'!CB6</f>
        <v>1</v>
      </c>
      <c r="BU87" s="30">
        <f>'鱼属性|FishAttribute'!CC6</f>
        <v>1</v>
      </c>
      <c r="BV87" s="30">
        <f>'鱼属性|FishAttribute'!CD6</f>
        <v>1</v>
      </c>
      <c r="BW87" s="30">
        <f>'鱼属性|FishAttribute'!CE6</f>
        <v>1</v>
      </c>
      <c r="BX87" s="30">
        <f>'鱼属性|FishAttribute'!CF6</f>
        <v>0</v>
      </c>
      <c r="BY87" s="30">
        <f>'鱼属性|FishAttribute'!CG6</f>
        <v>1</v>
      </c>
    </row>
    <row r="88" spans="69:77">
      <c r="BQ88" s="30">
        <f>'鱼属性|FishAttribute'!A7</f>
        <v>3</v>
      </c>
      <c r="BR88" s="30" t="str">
        <f>'鱼属性|FishAttribute'!B7</f>
        <v>fangyu</v>
      </c>
      <c r="BS88" s="30">
        <f>'鱼属性|FishAttribute'!CA7</f>
        <v>1</v>
      </c>
      <c r="BT88" s="30">
        <f>'鱼属性|FishAttribute'!CB7</f>
        <v>1</v>
      </c>
      <c r="BU88" s="30">
        <f>'鱼属性|FishAttribute'!CC7</f>
        <v>1</v>
      </c>
      <c r="BV88" s="30">
        <f>'鱼属性|FishAttribute'!CD7</f>
        <v>1</v>
      </c>
      <c r="BW88" s="30">
        <f>'鱼属性|FishAttribute'!CE7</f>
        <v>1</v>
      </c>
      <c r="BX88" s="30">
        <f>'鱼属性|FishAttribute'!CF7</f>
        <v>1</v>
      </c>
      <c r="BY88" s="30">
        <f>'鱼属性|FishAttribute'!CG7</f>
        <v>1</v>
      </c>
    </row>
    <row r="89" spans="69:77">
      <c r="BQ89" s="30">
        <f>'鱼属性|FishAttribute'!A8</f>
        <v>4</v>
      </c>
      <c r="BR89" s="30" t="str">
        <f>'鱼属性|FishAttribute'!B8</f>
        <v>qingyi</v>
      </c>
      <c r="BS89" s="30">
        <f>'鱼属性|FishAttribute'!CA8</f>
        <v>0</v>
      </c>
      <c r="BT89" s="30">
        <f>'鱼属性|FishAttribute'!CB8</f>
        <v>0</v>
      </c>
      <c r="BU89" s="30">
        <f>'鱼属性|FishAttribute'!CC8</f>
        <v>1</v>
      </c>
      <c r="BV89" s="30">
        <f>'鱼属性|FishAttribute'!CD8</f>
        <v>1</v>
      </c>
      <c r="BW89" s="30">
        <f>'鱼属性|FishAttribute'!CE8</f>
        <v>1</v>
      </c>
      <c r="BX89" s="30">
        <f>'鱼属性|FishAttribute'!CF8</f>
        <v>0</v>
      </c>
      <c r="BY89" s="30">
        <f>'鱼属性|FishAttribute'!CG8</f>
        <v>1</v>
      </c>
    </row>
    <row r="90" spans="69:77">
      <c r="BQ90" s="30">
        <f>'鱼属性|FishAttribute'!A9</f>
        <v>5</v>
      </c>
      <c r="BR90" s="30" t="str">
        <f>'鱼属性|FishAttribute'!B9</f>
        <v>yinggehong</v>
      </c>
      <c r="BS90" s="30">
        <f>'鱼属性|FishAttribute'!CA9</f>
        <v>1</v>
      </c>
      <c r="BT90" s="30">
        <f>'鱼属性|FishAttribute'!CB9</f>
        <v>1</v>
      </c>
      <c r="BU90" s="30">
        <f>'鱼属性|FishAttribute'!CC9</f>
        <v>0</v>
      </c>
      <c r="BV90" s="30">
        <f>'鱼属性|FishAttribute'!CD9</f>
        <v>0</v>
      </c>
      <c r="BW90" s="30">
        <f>'鱼属性|FishAttribute'!CE9</f>
        <v>0</v>
      </c>
      <c r="BX90" s="30">
        <f>'鱼属性|FishAttribute'!CF9</f>
        <v>0</v>
      </c>
      <c r="BY90" s="30">
        <f>'鱼属性|FishAttribute'!CG9</f>
        <v>0</v>
      </c>
    </row>
    <row r="91" spans="69:77">
      <c r="BQ91" s="30">
        <f>'鱼属性|FishAttribute'!A10</f>
        <v>6</v>
      </c>
      <c r="BR91" s="30" t="str">
        <f>'鱼属性|FishAttribute'!B10</f>
        <v>heibaimo</v>
      </c>
      <c r="BS91" s="30">
        <f>'鱼属性|FishAttribute'!CA10</f>
        <v>0</v>
      </c>
      <c r="BT91" s="30">
        <f>'鱼属性|FishAttribute'!CB10</f>
        <v>0</v>
      </c>
      <c r="BU91" s="30">
        <f>'鱼属性|FishAttribute'!CC10</f>
        <v>1</v>
      </c>
      <c r="BV91" s="30">
        <f>'鱼属性|FishAttribute'!CD10</f>
        <v>1</v>
      </c>
      <c r="BW91" s="30">
        <f>'鱼属性|FishAttribute'!CE10</f>
        <v>1</v>
      </c>
      <c r="BX91" s="30">
        <f>'鱼属性|FishAttribute'!CF10</f>
        <v>1</v>
      </c>
      <c r="BY91" s="30">
        <f>'鱼属性|FishAttribute'!CG10</f>
        <v>1</v>
      </c>
    </row>
    <row r="92" spans="69:77">
      <c r="BQ92" s="30">
        <f>'鱼属性|FishAttribute'!A11</f>
        <v>7</v>
      </c>
      <c r="BR92" s="30" t="str">
        <f>'鱼属性|FishAttribute'!B11</f>
        <v>huangbaoshi</v>
      </c>
      <c r="BS92" s="30">
        <f>'鱼属性|FishAttribute'!CA11</f>
        <v>1</v>
      </c>
      <c r="BT92" s="30">
        <f>'鱼属性|FishAttribute'!CB11</f>
        <v>1</v>
      </c>
      <c r="BU92" s="30">
        <f>'鱼属性|FishAttribute'!CC11</f>
        <v>1</v>
      </c>
      <c r="BV92" s="30">
        <f>'鱼属性|FishAttribute'!CD11</f>
        <v>1</v>
      </c>
      <c r="BW92" s="30">
        <f>'鱼属性|FishAttribute'!CE11</f>
        <v>1</v>
      </c>
      <c r="BX92" s="30">
        <f>'鱼属性|FishAttribute'!CF11</f>
        <v>1</v>
      </c>
      <c r="BY92" s="30">
        <f>'鱼属性|FishAttribute'!CG11</f>
        <v>1</v>
      </c>
    </row>
    <row r="93" spans="69:77">
      <c r="BQ93" s="30">
        <f>'鱼属性|FishAttribute'!A12</f>
        <v>8</v>
      </c>
      <c r="BR93" s="30" t="str">
        <f>'鱼属性|FishAttribute'!B12</f>
        <v>muguayu</v>
      </c>
      <c r="BS93" s="30">
        <f>'鱼属性|FishAttribute'!CA12</f>
        <v>1</v>
      </c>
      <c r="BT93" s="30">
        <f>'鱼属性|FishAttribute'!CB12</f>
        <v>1</v>
      </c>
      <c r="BU93" s="30">
        <f>'鱼属性|FishAttribute'!CC12</f>
        <v>1</v>
      </c>
      <c r="BV93" s="30">
        <f>'鱼属性|FishAttribute'!CD12</f>
        <v>1</v>
      </c>
      <c r="BW93" s="30">
        <f>'鱼属性|FishAttribute'!CE12</f>
        <v>1</v>
      </c>
      <c r="BX93" s="30">
        <f>'鱼属性|FishAttribute'!CF12</f>
        <v>1</v>
      </c>
      <c r="BY93" s="30">
        <f>'鱼属性|FishAttribute'!CG12</f>
        <v>1</v>
      </c>
    </row>
    <row r="94" spans="69:77">
      <c r="BQ94" s="30">
        <f>'鱼属性|FishAttribute'!A13</f>
        <v>9</v>
      </c>
      <c r="BR94" s="30">
        <f>'鱼属性|FishAttribute'!B13</f>
        <v>0</v>
      </c>
      <c r="BS94" s="30">
        <f>'鱼属性|FishAttribute'!CA13</f>
        <v>0</v>
      </c>
      <c r="BT94" s="30">
        <f>'鱼属性|FishAttribute'!CB13</f>
        <v>0</v>
      </c>
      <c r="BU94" s="30">
        <f>'鱼属性|FishAttribute'!CC13</f>
        <v>0</v>
      </c>
      <c r="BV94" s="30">
        <f>'鱼属性|FishAttribute'!CD13</f>
        <v>0</v>
      </c>
      <c r="BW94" s="30">
        <f>'鱼属性|FishAttribute'!CE13</f>
        <v>0</v>
      </c>
      <c r="BX94" s="30">
        <f>'鱼属性|FishAttribute'!CF13</f>
        <v>0</v>
      </c>
      <c r="BY94" s="30">
        <f>'鱼属性|FishAttribute'!CG13</f>
        <v>0</v>
      </c>
    </row>
    <row r="95" spans="69:77">
      <c r="BQ95" s="30">
        <f>'鱼属性|FishAttribute'!A14</f>
        <v>20</v>
      </c>
      <c r="BR95" s="30" t="str">
        <f>'鱼属性|FishAttribute'!B14</f>
        <v>huashuimu</v>
      </c>
      <c r="BS95" s="30">
        <f>'鱼属性|FishAttribute'!CA14</f>
        <v>1</v>
      </c>
      <c r="BT95" s="30">
        <f>'鱼属性|FishAttribute'!CB14</f>
        <v>1</v>
      </c>
      <c r="BU95" s="30">
        <f>'鱼属性|FishAttribute'!CC14</f>
        <v>1</v>
      </c>
      <c r="BV95" s="30">
        <f>'鱼属性|FishAttribute'!CD14</f>
        <v>1</v>
      </c>
      <c r="BW95" s="30">
        <f>'鱼属性|FishAttribute'!CE14</f>
        <v>1</v>
      </c>
      <c r="BX95" s="30">
        <f>'鱼属性|FishAttribute'!CF14</f>
        <v>0</v>
      </c>
      <c r="BY95" s="30">
        <f>'鱼属性|FishAttribute'!CG14</f>
        <v>1</v>
      </c>
    </row>
    <row r="96" spans="69:77">
      <c r="BQ96" s="30">
        <f>'鱼属性|FishAttribute'!A15</f>
        <v>10</v>
      </c>
      <c r="BR96" s="30" t="str">
        <f>'鱼属性|FishAttribute'!B15</f>
        <v>fengweiyu</v>
      </c>
      <c r="BS96" s="30">
        <f>'鱼属性|FishAttribute'!CA15</f>
        <v>1</v>
      </c>
      <c r="BT96" s="30">
        <f>'鱼属性|FishAttribute'!CB15</f>
        <v>1</v>
      </c>
      <c r="BU96" s="30">
        <f>'鱼属性|FishAttribute'!CC15</f>
        <v>1</v>
      </c>
      <c r="BV96" s="30">
        <f>'鱼属性|FishAttribute'!CD15</f>
        <v>1</v>
      </c>
      <c r="BW96" s="30">
        <f>'鱼属性|FishAttribute'!CE15</f>
        <v>0</v>
      </c>
      <c r="BX96" s="30">
        <f>'鱼属性|FishAttribute'!CF15</f>
        <v>1</v>
      </c>
      <c r="BY96" s="30">
        <f>'鱼属性|FishAttribute'!CG15</f>
        <v>0</v>
      </c>
    </row>
    <row r="97" spans="69:77">
      <c r="BQ97" s="30">
        <f>'鱼属性|FishAttribute'!A16</f>
        <v>11</v>
      </c>
      <c r="BR97" s="30" t="str">
        <f>'鱼属性|FishAttribute'!B16</f>
        <v>bimuyu</v>
      </c>
      <c r="BS97" s="30">
        <f>'鱼属性|FishAttribute'!CA16</f>
        <v>0</v>
      </c>
      <c r="BT97" s="30">
        <f>'鱼属性|FishAttribute'!CB16</f>
        <v>0</v>
      </c>
      <c r="BU97" s="30">
        <f>'鱼属性|FishAttribute'!CC16</f>
        <v>1</v>
      </c>
      <c r="BV97" s="30">
        <f>'鱼属性|FishAttribute'!CD16</f>
        <v>1</v>
      </c>
      <c r="BW97" s="30">
        <f>'鱼属性|FishAttribute'!CE16</f>
        <v>1</v>
      </c>
      <c r="BX97" s="30">
        <f>'鱼属性|FishAttribute'!CF16</f>
        <v>1</v>
      </c>
      <c r="BY97" s="30">
        <f>'鱼属性|FishAttribute'!CG16</f>
        <v>1</v>
      </c>
    </row>
    <row r="98" spans="69:77">
      <c r="BQ98" s="30">
        <f>'鱼属性|FishAttribute'!A17</f>
        <v>12</v>
      </c>
      <c r="BR98" s="30" t="str">
        <f>'鱼属性|FishAttribute'!B17</f>
        <v>lvqiyu</v>
      </c>
      <c r="BS98" s="30">
        <f>'鱼属性|FishAttribute'!CA17</f>
        <v>1</v>
      </c>
      <c r="BT98" s="30">
        <f>'鱼属性|FishAttribute'!CB17</f>
        <v>1</v>
      </c>
      <c r="BU98" s="30">
        <f>'鱼属性|FishAttribute'!CC17</f>
        <v>0</v>
      </c>
      <c r="BV98" s="30">
        <f>'鱼属性|FishAttribute'!CD17</f>
        <v>0</v>
      </c>
      <c r="BW98" s="30">
        <f>'鱼属性|FishAttribute'!CE17</f>
        <v>0</v>
      </c>
      <c r="BX98" s="30">
        <f>'鱼属性|FishAttribute'!CF17</f>
        <v>1</v>
      </c>
      <c r="BY98" s="30">
        <f>'鱼属性|FishAttribute'!CG17</f>
        <v>0</v>
      </c>
    </row>
    <row r="99" spans="69:77">
      <c r="BQ99" s="30">
        <f>'鱼属性|FishAttribute'!A18</f>
        <v>24</v>
      </c>
      <c r="BR99" s="30" t="str">
        <f>'鱼属性|FishAttribute'!B18</f>
        <v>qiyu</v>
      </c>
      <c r="BS99" s="30">
        <f>'鱼属性|FishAttribute'!CA18</f>
        <v>0</v>
      </c>
      <c r="BT99" s="30">
        <f>'鱼属性|FishAttribute'!CB18</f>
        <v>0</v>
      </c>
      <c r="BU99" s="30">
        <f>'鱼属性|FishAttribute'!CC18</f>
        <v>1</v>
      </c>
      <c r="BV99" s="30">
        <f>'鱼属性|FishAttribute'!CD18</f>
        <v>1</v>
      </c>
      <c r="BW99" s="30">
        <f>'鱼属性|FishAttribute'!CE18</f>
        <v>1</v>
      </c>
      <c r="BX99" s="30">
        <f>'鱼属性|FishAttribute'!CF18</f>
        <v>1</v>
      </c>
      <c r="BY99" s="30">
        <f>'鱼属性|FishAttribute'!CG18</f>
        <v>1</v>
      </c>
    </row>
    <row r="100" spans="69:77">
      <c r="BQ100" s="30">
        <f>'鱼属性|FishAttribute'!A19</f>
        <v>19</v>
      </c>
      <c r="BR100" s="30" t="str">
        <f>'鱼属性|FishAttribute'!B19</f>
        <v>damaha</v>
      </c>
      <c r="BS100" s="30">
        <f>'鱼属性|FishAttribute'!CA19</f>
        <v>1</v>
      </c>
      <c r="BT100" s="30">
        <f>'鱼属性|FishAttribute'!CB19</f>
        <v>1</v>
      </c>
      <c r="BU100" s="30">
        <f>'鱼属性|FishAttribute'!CC19</f>
        <v>0</v>
      </c>
      <c r="BV100" s="30">
        <f>'鱼属性|FishAttribute'!CD19</f>
        <v>0</v>
      </c>
      <c r="BW100" s="30">
        <f>'鱼属性|FishAttribute'!CE19</f>
        <v>1</v>
      </c>
      <c r="BX100" s="30">
        <f>'鱼属性|FishAttribute'!CF19</f>
        <v>1</v>
      </c>
      <c r="BY100" s="30">
        <f>'鱼属性|FishAttribute'!CG19</f>
        <v>1</v>
      </c>
    </row>
    <row r="101" spans="69:77">
      <c r="BQ101" s="30">
        <f>'鱼属性|FishAttribute'!A20</f>
        <v>13</v>
      </c>
      <c r="BR101" s="30" t="str">
        <f>'鱼属性|FishAttribute'!B20</f>
        <v>hetun</v>
      </c>
      <c r="BS101" s="30">
        <f>'鱼属性|FishAttribute'!CA20</f>
        <v>1</v>
      </c>
      <c r="BT101" s="30">
        <f>'鱼属性|FishAttribute'!CB20</f>
        <v>1</v>
      </c>
      <c r="BU101" s="30">
        <f>'鱼属性|FishAttribute'!CC20</f>
        <v>1</v>
      </c>
      <c r="BV101" s="30">
        <f>'鱼属性|FishAttribute'!CD20</f>
        <v>1</v>
      </c>
      <c r="BW101" s="30">
        <f>'鱼属性|FishAttribute'!CE20</f>
        <v>1</v>
      </c>
      <c r="BX101" s="30">
        <f>'鱼属性|FishAttribute'!CF20</f>
        <v>1</v>
      </c>
      <c r="BY101" s="30">
        <f>'鱼属性|FishAttribute'!CG20</f>
        <v>1</v>
      </c>
    </row>
    <row r="102" spans="69:77">
      <c r="BQ102" s="30">
        <f>'鱼属性|FishAttribute'!A21</f>
        <v>14</v>
      </c>
      <c r="BR102" s="30" t="str">
        <f>'鱼属性|FishAttribute'!B21</f>
        <v>zhangyu</v>
      </c>
      <c r="BS102" s="30">
        <f>'鱼属性|FishAttribute'!CA21</f>
        <v>0</v>
      </c>
      <c r="BT102" s="30">
        <f>'鱼属性|FishAttribute'!CB21</f>
        <v>0</v>
      </c>
      <c r="BU102" s="30">
        <f>'鱼属性|FishAttribute'!CC21</f>
        <v>1</v>
      </c>
      <c r="BV102" s="30">
        <f>'鱼属性|FishAttribute'!CD21</f>
        <v>1</v>
      </c>
      <c r="BW102" s="30">
        <f>'鱼属性|FishAttribute'!CE21</f>
        <v>1</v>
      </c>
      <c r="BX102" s="30">
        <f>'鱼属性|FishAttribute'!CF21</f>
        <v>0</v>
      </c>
      <c r="BY102" s="30">
        <f>'鱼属性|FishAttribute'!CG21</f>
        <v>1</v>
      </c>
    </row>
    <row r="103" spans="69:77">
      <c r="BQ103" s="30">
        <f>'鱼属性|FishAttribute'!A22</f>
        <v>15</v>
      </c>
      <c r="BR103" s="30" t="str">
        <f>'鱼属性|FishAttribute'!B22</f>
        <v>xingbanyu</v>
      </c>
      <c r="BS103" s="30">
        <f>'鱼属性|FishAttribute'!CA22</f>
        <v>1</v>
      </c>
      <c r="BT103" s="30">
        <f>'鱼属性|FishAttribute'!CB22</f>
        <v>1</v>
      </c>
      <c r="BU103" s="30">
        <f>'鱼属性|FishAttribute'!CC22</f>
        <v>0</v>
      </c>
      <c r="BV103" s="30">
        <f>'鱼属性|FishAttribute'!CD22</f>
        <v>0</v>
      </c>
      <c r="BW103" s="30">
        <f>'鱼属性|FishAttribute'!CE22</f>
        <v>0</v>
      </c>
      <c r="BX103" s="30">
        <f>'鱼属性|FishAttribute'!CF22</f>
        <v>1</v>
      </c>
      <c r="BY103" s="30">
        <f>'鱼属性|FishAttribute'!CG22</f>
        <v>0</v>
      </c>
    </row>
    <row r="104" spans="69:77">
      <c r="BQ104" s="30">
        <f>'鱼属性|FishAttribute'!A23</f>
        <v>16</v>
      </c>
      <c r="BR104" s="30" t="str">
        <f>'鱼属性|FishAttribute'!B23</f>
        <v>landiaodiao</v>
      </c>
      <c r="BS104" s="30">
        <f>'鱼属性|FishAttribute'!CA23</f>
        <v>1</v>
      </c>
      <c r="BT104" s="30">
        <f>'鱼属性|FishAttribute'!CB23</f>
        <v>1</v>
      </c>
      <c r="BU104" s="30">
        <f>'鱼属性|FishAttribute'!CC23</f>
        <v>1</v>
      </c>
      <c r="BV104" s="30">
        <f>'鱼属性|FishAttribute'!CD23</f>
        <v>1</v>
      </c>
      <c r="BW104" s="30">
        <f>'鱼属性|FishAttribute'!CE23</f>
        <v>1</v>
      </c>
      <c r="BX104" s="30">
        <f>'鱼属性|FishAttribute'!CF23</f>
        <v>1</v>
      </c>
      <c r="BY104" s="30">
        <f>'鱼属性|FishAttribute'!CG23</f>
        <v>1</v>
      </c>
    </row>
    <row r="105" spans="69:77">
      <c r="BQ105" s="30">
        <f>'鱼属性|FishAttribute'!A24</f>
        <v>17</v>
      </c>
      <c r="BR105" s="30" t="str">
        <f>'鱼属性|FishAttribute'!B24</f>
        <v>paodanyu</v>
      </c>
      <c r="BS105" s="30">
        <f>'鱼属性|FishAttribute'!CA24</f>
        <v>0</v>
      </c>
      <c r="BT105" s="30">
        <f>'鱼属性|FishAttribute'!CB24</f>
        <v>0</v>
      </c>
      <c r="BU105" s="30">
        <f>'鱼属性|FishAttribute'!CC24</f>
        <v>1</v>
      </c>
      <c r="BV105" s="30">
        <f>'鱼属性|FishAttribute'!CD24</f>
        <v>1</v>
      </c>
      <c r="BW105" s="30">
        <f>'鱼属性|FishAttribute'!CE24</f>
        <v>1</v>
      </c>
      <c r="BX105" s="30">
        <f>'鱼属性|FishAttribute'!CF24</f>
        <v>0</v>
      </c>
      <c r="BY105" s="30">
        <f>'鱼属性|FishAttribute'!CG24</f>
        <v>1</v>
      </c>
    </row>
    <row r="106" spans="69:77">
      <c r="BQ106" s="30">
        <f>'鱼属性|FishAttribute'!A25</f>
        <v>18</v>
      </c>
      <c r="BR106" s="30" t="str">
        <f>'鱼属性|FishAttribute'!B25</f>
        <v>shiziyu</v>
      </c>
      <c r="BS106" s="30">
        <f>'鱼属性|FishAttribute'!CA25</f>
        <v>1</v>
      </c>
      <c r="BT106" s="30">
        <f>'鱼属性|FishAttribute'!CB25</f>
        <v>1</v>
      </c>
      <c r="BU106" s="30">
        <f>'鱼属性|FishAttribute'!CC25</f>
        <v>0</v>
      </c>
      <c r="BV106" s="30">
        <f>'鱼属性|FishAttribute'!CD25</f>
        <v>0</v>
      </c>
      <c r="BW106" s="30">
        <f>'鱼属性|FishAttribute'!CE25</f>
        <v>0</v>
      </c>
      <c r="BX106" s="30">
        <f>'鱼属性|FishAttribute'!CF25</f>
        <v>1</v>
      </c>
      <c r="BY106" s="30">
        <f>'鱼属性|FishAttribute'!CG25</f>
        <v>0</v>
      </c>
    </row>
    <row r="107" spans="69:77">
      <c r="BQ107" s="30">
        <f>'鱼属性|FishAttribute'!A26</f>
        <v>21</v>
      </c>
      <c r="BR107" s="30" t="str">
        <f>'鱼属性|FishAttribute'!B26</f>
        <v>bianfuyu</v>
      </c>
      <c r="BS107" s="30">
        <f>'鱼属性|FishAttribute'!CA26</f>
        <v>0</v>
      </c>
      <c r="BT107" s="30">
        <f>'鱼属性|FishAttribute'!CB26</f>
        <v>0</v>
      </c>
      <c r="BU107" s="30">
        <f>'鱼属性|FishAttribute'!CC26</f>
        <v>1</v>
      </c>
      <c r="BV107" s="30">
        <f>'鱼属性|FishAttribute'!CD26</f>
        <v>1</v>
      </c>
      <c r="BW107" s="30">
        <f>'鱼属性|FishAttribute'!CE26</f>
        <v>1</v>
      </c>
      <c r="BX107" s="30">
        <f>'鱼属性|FishAttribute'!CF26</f>
        <v>0</v>
      </c>
      <c r="BY107" s="30">
        <f>'鱼属性|FishAttribute'!CG26</f>
        <v>1</v>
      </c>
    </row>
    <row r="108" spans="69:77">
      <c r="BQ108" s="30">
        <f>'鱼属性|FishAttribute'!A27</f>
        <v>22</v>
      </c>
      <c r="BR108" s="30">
        <f>'鱼属性|FishAttribute'!B27</f>
        <v>0</v>
      </c>
      <c r="BS108" s="30">
        <f>'鱼属性|FishAttribute'!CA27</f>
        <v>0</v>
      </c>
      <c r="BT108" s="30">
        <f>'鱼属性|FishAttribute'!CB27</f>
        <v>0</v>
      </c>
      <c r="BU108" s="30">
        <f>'鱼属性|FishAttribute'!CC27</f>
        <v>0</v>
      </c>
      <c r="BV108" s="30">
        <f>'鱼属性|FishAttribute'!CD27</f>
        <v>0</v>
      </c>
      <c r="BW108" s="30">
        <f>'鱼属性|FishAttribute'!CE27</f>
        <v>0</v>
      </c>
      <c r="BX108" s="30">
        <f>'鱼属性|FishAttribute'!CF27</f>
        <v>0</v>
      </c>
      <c r="BY108" s="30">
        <f>'鱼属性|FishAttribute'!CG27</f>
        <v>0</v>
      </c>
    </row>
    <row r="109" spans="69:77">
      <c r="BQ109" s="30">
        <f>'鱼属性|FishAttribute'!A28</f>
        <v>23</v>
      </c>
      <c r="BR109" s="30">
        <f>'鱼属性|FishAttribute'!B28</f>
        <v>0</v>
      </c>
      <c r="BS109" s="30">
        <f>'鱼属性|FishAttribute'!CA28</f>
        <v>0</v>
      </c>
      <c r="BT109" s="30">
        <f>'鱼属性|FishAttribute'!CB28</f>
        <v>1</v>
      </c>
      <c r="BU109" s="30">
        <f>'鱼属性|FishAttribute'!CC28</f>
        <v>1</v>
      </c>
      <c r="BV109" s="30">
        <f>'鱼属性|FishAttribute'!CD28</f>
        <v>1</v>
      </c>
      <c r="BW109" s="30">
        <f>'鱼属性|FishAttribute'!CE28</f>
        <v>1</v>
      </c>
      <c r="BX109" s="30">
        <f>'鱼属性|FishAttribute'!CF28</f>
        <v>0</v>
      </c>
      <c r="BY109" s="30">
        <f>'鱼属性|FishAttribute'!CG28</f>
        <v>1</v>
      </c>
    </row>
    <row r="110" spans="69:77">
      <c r="BQ110" s="30">
        <f>'鱼属性|FishAttribute'!A29</f>
        <v>59</v>
      </c>
      <c r="BR110" s="30">
        <f>'鱼属性|FishAttribute'!B29</f>
        <v>0</v>
      </c>
      <c r="BS110" s="30">
        <f>'鱼属性|FishAttribute'!CA29</f>
        <v>0</v>
      </c>
      <c r="BT110" s="30">
        <f>'鱼属性|FishAttribute'!CB29</f>
        <v>0</v>
      </c>
      <c r="BU110" s="30">
        <f>'鱼属性|FishAttribute'!CC29</f>
        <v>0</v>
      </c>
      <c r="BV110" s="30">
        <f>'鱼属性|FishAttribute'!CD29</f>
        <v>0</v>
      </c>
      <c r="BW110" s="30">
        <f>'鱼属性|FishAttribute'!CE29</f>
        <v>0</v>
      </c>
      <c r="BX110" s="30">
        <f>'鱼属性|FishAttribute'!CF29</f>
        <v>0</v>
      </c>
      <c r="BY110" s="30">
        <f>'鱼属性|FishAttribute'!CG29</f>
        <v>0</v>
      </c>
    </row>
    <row r="111" spans="69:77">
      <c r="BQ111" s="30">
        <f>'鱼属性|FishAttribute'!A30</f>
        <v>60</v>
      </c>
      <c r="BR111" s="30">
        <f>'鱼属性|FishAttribute'!B30</f>
        <v>0</v>
      </c>
      <c r="BS111" s="30">
        <f>'鱼属性|FishAttribute'!CA30</f>
        <v>0</v>
      </c>
      <c r="BT111" s="30">
        <f>'鱼属性|FishAttribute'!CB30</f>
        <v>0</v>
      </c>
      <c r="BU111" s="30">
        <f>'鱼属性|FishAttribute'!CC30</f>
        <v>0</v>
      </c>
      <c r="BV111" s="30">
        <f>'鱼属性|FishAttribute'!CD30</f>
        <v>0</v>
      </c>
      <c r="BW111" s="30">
        <f>'鱼属性|FishAttribute'!CE30</f>
        <v>0</v>
      </c>
      <c r="BX111" s="30">
        <f>'鱼属性|FishAttribute'!CF30</f>
        <v>0</v>
      </c>
      <c r="BY111" s="30">
        <f>'鱼属性|FishAttribute'!CG30</f>
        <v>0</v>
      </c>
    </row>
    <row r="112" spans="69:77">
      <c r="BQ112" s="30">
        <f>'鱼属性|FishAttribute'!A31</f>
        <v>25</v>
      </c>
      <c r="BR112" s="30" t="str">
        <f>'鱼属性|FishAttribute'!B31</f>
        <v>shayu</v>
      </c>
      <c r="BS112" s="30">
        <f>'鱼属性|FishAttribute'!CA31</f>
        <v>0</v>
      </c>
      <c r="BT112" s="30">
        <f>'鱼属性|FishAttribute'!CB31</f>
        <v>0</v>
      </c>
      <c r="BU112" s="30">
        <f>'鱼属性|FishAttribute'!CC31</f>
        <v>1</v>
      </c>
      <c r="BV112" s="30">
        <f>'鱼属性|FishAttribute'!CD31</f>
        <v>1</v>
      </c>
      <c r="BW112" s="30">
        <f>'鱼属性|FishAttribute'!CE31</f>
        <v>1</v>
      </c>
      <c r="BX112" s="30">
        <f>'鱼属性|FishAttribute'!CF31</f>
        <v>1</v>
      </c>
      <c r="BY112" s="30">
        <f>'鱼属性|FishAttribute'!CG31</f>
        <v>1</v>
      </c>
    </row>
    <row r="113" spans="69:77">
      <c r="BQ113" s="30">
        <f>'鱼属性|FishAttribute'!A32</f>
        <v>26</v>
      </c>
      <c r="BR113" s="30" t="str">
        <f>'鱼属性|FishAttribute'!B32</f>
        <v>jinsanjiao</v>
      </c>
      <c r="BS113" s="30">
        <f>'鱼属性|FishAttribute'!CA32</f>
        <v>1</v>
      </c>
      <c r="BT113" s="30">
        <f>'鱼属性|FishAttribute'!CB32</f>
        <v>1</v>
      </c>
      <c r="BU113" s="30">
        <f>'鱼属性|FishAttribute'!CC32</f>
        <v>1</v>
      </c>
      <c r="BV113" s="30">
        <f>'鱼属性|FishAttribute'!CD32</f>
        <v>1</v>
      </c>
      <c r="BW113" s="30">
        <f>'鱼属性|FishAttribute'!CE32</f>
        <v>1</v>
      </c>
      <c r="BX113" s="30">
        <f>'鱼属性|FishAttribute'!CF32</f>
        <v>1</v>
      </c>
      <c r="BY113" s="30">
        <f>'鱼属性|FishAttribute'!CG32</f>
        <v>1</v>
      </c>
    </row>
    <row r="114" spans="69:77">
      <c r="BQ114" s="30">
        <f>'鱼属性|FishAttribute'!A33</f>
        <v>27</v>
      </c>
      <c r="BR114" s="30" t="str">
        <f>'鱼属性|FishAttribute'!B33</f>
        <v>jinwuzei</v>
      </c>
      <c r="BS114" s="30">
        <f>'鱼属性|FishAttribute'!CA33</f>
        <v>0</v>
      </c>
      <c r="BT114" s="30">
        <f>'鱼属性|FishAttribute'!CB33</f>
        <v>0</v>
      </c>
      <c r="BU114" s="30">
        <f>'鱼属性|FishAttribute'!CC33</f>
        <v>1</v>
      </c>
      <c r="BV114" s="30">
        <f>'鱼属性|FishAttribute'!CD33</f>
        <v>1</v>
      </c>
      <c r="BW114" s="30">
        <f>'鱼属性|FishAttribute'!CE33</f>
        <v>1</v>
      </c>
      <c r="BX114" s="30">
        <f>'鱼属性|FishAttribute'!CF33</f>
        <v>1</v>
      </c>
      <c r="BY114" s="30">
        <f>'鱼属性|FishAttribute'!CG33</f>
        <v>1</v>
      </c>
    </row>
    <row r="115" spans="69:77">
      <c r="BQ115" s="30">
        <f>'鱼属性|FishAttribute'!A34</f>
        <v>28</v>
      </c>
      <c r="BR115" s="30" t="str">
        <f>'鱼属性|FishAttribute'!B34</f>
        <v>huangjindie</v>
      </c>
      <c r="BS115" s="30">
        <f>'鱼属性|FishAttribute'!CA34</f>
        <v>1</v>
      </c>
      <c r="BT115" s="30">
        <f>'鱼属性|FishAttribute'!CB34</f>
        <v>1</v>
      </c>
      <c r="BU115" s="30">
        <f>'鱼属性|FishAttribute'!CC34</f>
        <v>1</v>
      </c>
      <c r="BV115" s="30">
        <f>'鱼属性|FishAttribute'!CD34</f>
        <v>1</v>
      </c>
      <c r="BW115" s="30">
        <f>'鱼属性|FishAttribute'!CE34</f>
        <v>1</v>
      </c>
      <c r="BX115" s="30">
        <f>'鱼属性|FishAttribute'!CF34</f>
        <v>1</v>
      </c>
      <c r="BY115" s="30">
        <f>'鱼属性|FishAttribute'!CG34</f>
        <v>1</v>
      </c>
    </row>
    <row r="116" spans="69:77">
      <c r="BQ116" s="30">
        <f>'鱼属性|FishAttribute'!A35</f>
        <v>29</v>
      </c>
      <c r="BR116" s="30" t="str">
        <f>'鱼属性|FishAttribute'!B35</f>
        <v>jinlongxia</v>
      </c>
      <c r="BS116" s="30">
        <f>'鱼属性|FishAttribute'!CA35</f>
        <v>0</v>
      </c>
      <c r="BT116" s="30">
        <f>'鱼属性|FishAttribute'!CB35</f>
        <v>1</v>
      </c>
      <c r="BU116" s="30">
        <f>'鱼属性|FishAttribute'!CC35</f>
        <v>1</v>
      </c>
      <c r="BV116" s="30">
        <f>'鱼属性|FishAttribute'!CD35</f>
        <v>1</v>
      </c>
      <c r="BW116" s="30">
        <f>'鱼属性|FishAttribute'!CE35</f>
        <v>1</v>
      </c>
      <c r="BX116" s="30">
        <f>'鱼属性|FishAttribute'!CF35</f>
        <v>0</v>
      </c>
      <c r="BY116" s="30">
        <f>'鱼属性|FishAttribute'!CG35</f>
        <v>1</v>
      </c>
    </row>
    <row r="117" spans="69:77">
      <c r="BQ117" s="30">
        <f>'鱼属性|FishAttribute'!A36</f>
        <v>30</v>
      </c>
      <c r="BR117" s="30" t="str">
        <f>'鱼属性|FishAttribute'!B36</f>
        <v>yaoyu</v>
      </c>
      <c r="BS117" s="30">
        <f>'鱼属性|FishAttribute'!CA36</f>
        <v>1</v>
      </c>
      <c r="BT117" s="30">
        <f>'鱼属性|FishAttribute'!CB36</f>
        <v>1</v>
      </c>
      <c r="BU117" s="30">
        <f>'鱼属性|FishAttribute'!CC36</f>
        <v>1</v>
      </c>
      <c r="BV117" s="30">
        <f>'鱼属性|FishAttribute'!CD36</f>
        <v>1</v>
      </c>
      <c r="BW117" s="30">
        <f>'鱼属性|FishAttribute'!CE36</f>
        <v>1</v>
      </c>
      <c r="BX117" s="30">
        <f>'鱼属性|FishAttribute'!CF36</f>
        <v>0</v>
      </c>
      <c r="BY117" s="30">
        <f>'鱼属性|FishAttribute'!CG36</f>
        <v>1</v>
      </c>
    </row>
    <row r="118" spans="69:77">
      <c r="BQ118" s="30">
        <f>'鱼属性|FishAttribute'!A37</f>
        <v>31</v>
      </c>
      <c r="BR118" s="30" t="str">
        <f>'鱼属性|FishAttribute'!B37</f>
        <v>bixi</v>
      </c>
      <c r="BS118" s="30">
        <f>'鱼属性|FishAttribute'!CA37</f>
        <v>0</v>
      </c>
      <c r="BT118" s="30">
        <f>'鱼属性|FishAttribute'!CB37</f>
        <v>1</v>
      </c>
      <c r="BU118" s="30">
        <f>'鱼属性|FishAttribute'!CC37</f>
        <v>1</v>
      </c>
      <c r="BV118" s="30">
        <f>'鱼属性|FishAttribute'!CD37</f>
        <v>1</v>
      </c>
      <c r="BW118" s="30">
        <f>'鱼属性|FishAttribute'!CE37</f>
        <v>1</v>
      </c>
      <c r="BX118" s="30">
        <f>'鱼属性|FishAttribute'!CF37</f>
        <v>0</v>
      </c>
      <c r="BY118" s="30">
        <f>'鱼属性|FishAttribute'!CG37</f>
        <v>1</v>
      </c>
    </row>
    <row r="119" spans="69:77">
      <c r="BQ119" s="30">
        <f>'鱼属性|FishAttribute'!A38</f>
        <v>32</v>
      </c>
      <c r="BR119" s="30" t="str">
        <f>'鱼属性|FishAttribute'!B38</f>
        <v>jinjialouluo</v>
      </c>
      <c r="BS119" s="30">
        <f>'鱼属性|FishAttribute'!CA38</f>
        <v>1</v>
      </c>
      <c r="BT119" s="30">
        <f>'鱼属性|FishAttribute'!CB38</f>
        <v>1</v>
      </c>
      <c r="BU119" s="30">
        <f>'鱼属性|FishAttribute'!CC38</f>
        <v>1</v>
      </c>
      <c r="BV119" s="30">
        <f>'鱼属性|FishAttribute'!CD38</f>
        <v>1</v>
      </c>
      <c r="BW119" s="30">
        <f>'鱼属性|FishAttribute'!CE38</f>
        <v>1</v>
      </c>
      <c r="BX119" s="30">
        <f>'鱼属性|FishAttribute'!CF38</f>
        <v>1</v>
      </c>
      <c r="BY119" s="30">
        <f>'鱼属性|FishAttribute'!CG38</f>
        <v>1</v>
      </c>
    </row>
    <row r="120" spans="69:77">
      <c r="BQ120" s="30">
        <f>'鱼属性|FishAttribute'!A39</f>
        <v>33</v>
      </c>
      <c r="BR120" s="30" t="str">
        <f>'鱼属性|FishAttribute'!B39</f>
        <v>hujing</v>
      </c>
      <c r="BS120" s="30">
        <f>'鱼属性|FishAttribute'!CA39</f>
        <v>0</v>
      </c>
      <c r="BT120" s="30">
        <f>'鱼属性|FishAttribute'!CB39</f>
        <v>1</v>
      </c>
      <c r="BU120" s="30">
        <f>'鱼属性|FishAttribute'!CC39</f>
        <v>1</v>
      </c>
      <c r="BV120" s="30">
        <f>'鱼属性|FishAttribute'!CD39</f>
        <v>1</v>
      </c>
      <c r="BW120" s="30">
        <f>'鱼属性|FishAttribute'!CE39</f>
        <v>1</v>
      </c>
      <c r="BX120" s="30">
        <f>'鱼属性|FishAttribute'!CF39</f>
        <v>0</v>
      </c>
      <c r="BY120" s="30">
        <f>'鱼属性|FishAttribute'!CG39</f>
        <v>1</v>
      </c>
    </row>
    <row r="121" spans="69:77">
      <c r="BQ121" s="30">
        <f>'鱼属性|FishAttribute'!A40</f>
        <v>34</v>
      </c>
      <c r="BR121" s="30" t="str">
        <f>'鱼属性|FishAttribute'!B40</f>
        <v>chuitousha</v>
      </c>
      <c r="BS121" s="30">
        <f>'鱼属性|FishAttribute'!CA40</f>
        <v>1</v>
      </c>
      <c r="BT121" s="30">
        <f>'鱼属性|FishAttribute'!CB40</f>
        <v>1</v>
      </c>
      <c r="BU121" s="30">
        <f>'鱼属性|FishAttribute'!CC40</f>
        <v>1</v>
      </c>
      <c r="BV121" s="30">
        <f>'鱼属性|FishAttribute'!CD40</f>
        <v>1</v>
      </c>
      <c r="BW121" s="30">
        <f>'鱼属性|FishAttribute'!CE40</f>
        <v>1</v>
      </c>
      <c r="BX121" s="30">
        <f>'鱼属性|FishAttribute'!CF40</f>
        <v>1</v>
      </c>
      <c r="BY121" s="30">
        <f>'鱼属性|FishAttribute'!CG40</f>
        <v>1</v>
      </c>
    </row>
    <row r="122" spans="69:77">
      <c r="BQ122" s="30">
        <f>'鱼属性|FishAttribute'!A41</f>
        <v>35</v>
      </c>
      <c r="BR122" s="30" t="str">
        <f>'鱼属性|FishAttribute'!B41</f>
        <v>youlingchuan</v>
      </c>
      <c r="BS122" s="30">
        <f>'鱼属性|FishAttribute'!CA41</f>
        <v>0</v>
      </c>
      <c r="BT122" s="30">
        <f>'鱼属性|FishAttribute'!CB41</f>
        <v>0</v>
      </c>
      <c r="BU122" s="30">
        <f>'鱼属性|FishAttribute'!CC41</f>
        <v>1</v>
      </c>
      <c r="BV122" s="30">
        <f>'鱼属性|FishAttribute'!CD41</f>
        <v>0</v>
      </c>
      <c r="BW122" s="30">
        <f>'鱼属性|FishAttribute'!CE41</f>
        <v>0</v>
      </c>
      <c r="BX122" s="30">
        <f>'鱼属性|FishAttribute'!CF41</f>
        <v>0</v>
      </c>
      <c r="BY122" s="30">
        <f>'鱼属性|FishAttribute'!CG41</f>
        <v>0</v>
      </c>
    </row>
    <row r="123" spans="69:77">
      <c r="BQ123" s="30">
        <f>'鱼属性|FishAttribute'!A42</f>
        <v>36</v>
      </c>
      <c r="BR123" s="30" t="str">
        <f>'鱼属性|FishAttribute'!B42</f>
        <v>huojiansha</v>
      </c>
      <c r="BS123" s="30">
        <f>'鱼属性|FishAttribute'!CA42</f>
        <v>0</v>
      </c>
      <c r="BT123" s="30">
        <f>'鱼属性|FishAttribute'!CB42</f>
        <v>0</v>
      </c>
      <c r="BU123" s="30">
        <f>'鱼属性|FishAttribute'!CC42</f>
        <v>0</v>
      </c>
      <c r="BV123" s="30">
        <f>'鱼属性|FishAttribute'!CD42</f>
        <v>1</v>
      </c>
      <c r="BW123" s="30">
        <f>'鱼属性|FishAttribute'!CE42</f>
        <v>1</v>
      </c>
      <c r="BX123" s="30">
        <f>'鱼属性|FishAttribute'!CF42</f>
        <v>0</v>
      </c>
      <c r="BY123" s="30">
        <f>'鱼属性|FishAttribute'!CG42</f>
        <v>0</v>
      </c>
    </row>
    <row r="124" spans="69:77">
      <c r="BQ124" s="30">
        <f>'鱼属性|FishAttribute'!A43</f>
        <v>37</v>
      </c>
      <c r="BR124" s="30" t="str">
        <f>'鱼属性|FishAttribute'!B43</f>
        <v>xiejiangjun</v>
      </c>
      <c r="BS124" s="30">
        <f>'鱼属性|FishAttribute'!CA43</f>
        <v>1</v>
      </c>
      <c r="BT124" s="30">
        <f>'鱼属性|FishAttribute'!CB43</f>
        <v>0</v>
      </c>
      <c r="BU124" s="30">
        <f>'鱼属性|FishAttribute'!CC43</f>
        <v>0</v>
      </c>
      <c r="BV124" s="30">
        <f>'鱼属性|FishAttribute'!CD43</f>
        <v>0</v>
      </c>
      <c r="BW124" s="30">
        <f>'鱼属性|FishAttribute'!CE43</f>
        <v>0</v>
      </c>
      <c r="BX124" s="30">
        <f>'鱼属性|FishAttribute'!CF43</f>
        <v>0</v>
      </c>
      <c r="BY124" s="30">
        <f>'鱼属性|FishAttribute'!CG43</f>
        <v>1</v>
      </c>
    </row>
    <row r="125" spans="69:77">
      <c r="BQ125" s="30">
        <f>'鱼属性|FishAttribute'!A44</f>
        <v>38</v>
      </c>
      <c r="BR125" s="30" t="str">
        <f>'鱼属性|FishAttribute'!B44</f>
        <v>kedaya</v>
      </c>
      <c r="BS125" s="30">
        <f>'鱼属性|FishAttribute'!CA44</f>
        <v>0</v>
      </c>
      <c r="BT125" s="30">
        <f>'鱼属性|FishAttribute'!CB44</f>
        <v>0</v>
      </c>
      <c r="BU125" s="30">
        <f>'鱼属性|FishAttribute'!CC44</f>
        <v>1</v>
      </c>
      <c r="BV125" s="30">
        <f>'鱼属性|FishAttribute'!CD44</f>
        <v>1</v>
      </c>
      <c r="BW125" s="30">
        <f>'鱼属性|FishAttribute'!CE44</f>
        <v>1</v>
      </c>
      <c r="BX125" s="30">
        <f>'鱼属性|FishAttribute'!CF44</f>
        <v>1</v>
      </c>
      <c r="BY125" s="30">
        <f>'鱼属性|FishAttribute'!CG44</f>
        <v>1</v>
      </c>
    </row>
    <row r="126" spans="69:77">
      <c r="BQ126" s="30">
        <f>'鱼属性|FishAttribute'!A45</f>
        <v>39</v>
      </c>
      <c r="BR126" s="30" t="str">
        <f>'鱼属性|FishAttribute'!B45</f>
        <v>jiatelin</v>
      </c>
      <c r="BS126" s="30">
        <f>'鱼属性|FishAttribute'!CA45</f>
        <v>0</v>
      </c>
      <c r="BT126" s="30">
        <f>'鱼属性|FishAttribute'!CB45</f>
        <v>0</v>
      </c>
      <c r="BU126" s="30">
        <f>'鱼属性|FishAttribute'!CC45</f>
        <v>1</v>
      </c>
      <c r="BV126" s="30">
        <f>'鱼属性|FishAttribute'!CD45</f>
        <v>1</v>
      </c>
      <c r="BW126" s="30">
        <f>'鱼属性|FishAttribute'!CE45</f>
        <v>1</v>
      </c>
      <c r="BX126" s="30">
        <f>'鱼属性|FishAttribute'!CF45</f>
        <v>0</v>
      </c>
      <c r="BY126" s="30">
        <f>'鱼属性|FishAttribute'!CG45</f>
        <v>1</v>
      </c>
    </row>
    <row r="127" spans="69:77">
      <c r="BQ127" s="30">
        <f>'鱼属性|FishAttribute'!A46</f>
        <v>40</v>
      </c>
      <c r="BR127" s="30" t="str">
        <f>'鱼属性|FishAttribute'!B46</f>
        <v>aisha</v>
      </c>
      <c r="BS127" s="30">
        <f>'鱼属性|FishAttribute'!CA46</f>
        <v>1</v>
      </c>
      <c r="BT127" s="30">
        <f>'鱼属性|FishAttribute'!CB46</f>
        <v>0</v>
      </c>
      <c r="BU127" s="30">
        <f>'鱼属性|FishAttribute'!CC46</f>
        <v>0</v>
      </c>
      <c r="BV127" s="30">
        <f>'鱼属性|FishAttribute'!CD46</f>
        <v>0</v>
      </c>
      <c r="BW127" s="30">
        <f>'鱼属性|FishAttribute'!CE46</f>
        <v>0</v>
      </c>
      <c r="BX127" s="30">
        <f>'鱼属性|FishAttribute'!CF46</f>
        <v>0</v>
      </c>
      <c r="BY127" s="30">
        <f>'鱼属性|FishAttribute'!CG46</f>
        <v>0</v>
      </c>
    </row>
    <row r="128" spans="69:77">
      <c r="BQ128" s="30">
        <f>'鱼属性|FishAttribute'!A47</f>
        <v>41</v>
      </c>
      <c r="BR128" s="30" t="str">
        <f>'鱼属性|FishAttribute'!B47</f>
        <v>caishen</v>
      </c>
      <c r="BS128" s="30">
        <f>'鱼属性|FishAttribute'!CA47</f>
        <v>0</v>
      </c>
      <c r="BT128" s="30">
        <f>'鱼属性|FishAttribute'!CB47</f>
        <v>1</v>
      </c>
      <c r="BU128" s="30">
        <f>'鱼属性|FishAttribute'!CC47</f>
        <v>1</v>
      </c>
      <c r="BV128" s="30">
        <f>'鱼属性|FishAttribute'!CD47</f>
        <v>0</v>
      </c>
      <c r="BW128" s="30">
        <f>'鱼属性|FishAttribute'!CE47</f>
        <v>0</v>
      </c>
      <c r="BX128" s="30">
        <f>'鱼属性|FishAttribute'!CF47</f>
        <v>0</v>
      </c>
      <c r="BY128" s="30">
        <f>'鱼属性|FishAttribute'!CG47</f>
        <v>0</v>
      </c>
    </row>
    <row r="129" spans="69:77">
      <c r="BQ129" s="30">
        <f>'鱼属性|FishAttribute'!A48</f>
        <v>42</v>
      </c>
      <c r="BR129" s="30" t="str">
        <f>'鱼属性|FishAttribute'!B48</f>
        <v>longjing</v>
      </c>
      <c r="BS129" s="30">
        <f>'鱼属性|FishAttribute'!CA48</f>
        <v>0</v>
      </c>
      <c r="BT129" s="30">
        <f>'鱼属性|FishAttribute'!CB48</f>
        <v>0</v>
      </c>
      <c r="BU129" s="30">
        <f>'鱼属性|FishAttribute'!CC48</f>
        <v>1</v>
      </c>
      <c r="BV129" s="30">
        <f>'鱼属性|FishAttribute'!CD48</f>
        <v>1</v>
      </c>
      <c r="BW129" s="30">
        <f>'鱼属性|FishAttribute'!CE48</f>
        <v>1</v>
      </c>
      <c r="BX129" s="30">
        <f>'鱼属性|FishAttribute'!CF48</f>
        <v>0</v>
      </c>
      <c r="BY129" s="30">
        <f>'鱼属性|FishAttribute'!CG48</f>
        <v>0</v>
      </c>
    </row>
    <row r="130" spans="69:77">
      <c r="BQ130" s="30">
        <f>'鱼属性|FishAttribute'!A49</f>
        <v>43</v>
      </c>
      <c r="BR130" s="30" t="str">
        <f>'鱼属性|FishAttribute'!B49</f>
        <v>jinchan</v>
      </c>
      <c r="BS130" s="30">
        <f>'鱼属性|FishAttribute'!CA49</f>
        <v>0</v>
      </c>
      <c r="BT130" s="30">
        <f>'鱼属性|FishAttribute'!CB49</f>
        <v>0</v>
      </c>
      <c r="BU130" s="30">
        <f>'鱼属性|FishAttribute'!CC49</f>
        <v>1</v>
      </c>
      <c r="BV130" s="30">
        <f>'鱼属性|FishAttribute'!CD49</f>
        <v>1</v>
      </c>
      <c r="BW130" s="30">
        <f>'鱼属性|FishAttribute'!CE49</f>
        <v>1</v>
      </c>
      <c r="BX130" s="30">
        <f>'鱼属性|FishAttribute'!CF49</f>
        <v>0</v>
      </c>
      <c r="BY130" s="30">
        <f>'鱼属性|FishAttribute'!CG49</f>
        <v>1</v>
      </c>
    </row>
    <row r="131" spans="69:77">
      <c r="BQ131" s="30">
        <f>'鱼属性|FishAttribute'!A50</f>
        <v>61</v>
      </c>
      <c r="BR131" s="30" t="str">
        <f>'鱼属性|FishAttribute'!B50</f>
        <v>shihunsha</v>
      </c>
      <c r="BS131" s="30">
        <f>'鱼属性|FishAttribute'!CA50</f>
        <v>0</v>
      </c>
      <c r="BT131" s="30">
        <f>'鱼属性|FishAttribute'!CB50</f>
        <v>1</v>
      </c>
      <c r="BU131" s="30">
        <f>'鱼属性|FishAttribute'!CC50</f>
        <v>0</v>
      </c>
      <c r="BV131" s="30">
        <f>'鱼属性|FishAttribute'!CD50</f>
        <v>1</v>
      </c>
      <c r="BW131" s="30">
        <f>'鱼属性|FishAttribute'!CE50</f>
        <v>1</v>
      </c>
      <c r="BX131" s="30">
        <f>'鱼属性|FishAttribute'!CF50</f>
        <v>0</v>
      </c>
      <c r="BY131" s="30">
        <f>'鱼属性|FishAttribute'!CG50</f>
        <v>1</v>
      </c>
    </row>
    <row r="132" spans="69:77">
      <c r="BQ132" s="30">
        <f>'鱼属性|FishAttribute'!A51</f>
        <v>62</v>
      </c>
      <c r="BR132" s="30" t="str">
        <f>'鱼属性|FishAttribute'!B51</f>
        <v>kedaya</v>
      </c>
      <c r="BS132" s="30">
        <f>'鱼属性|FishAttribute'!CA51</f>
        <v>0</v>
      </c>
      <c r="BT132" s="30">
        <f>'鱼属性|FishAttribute'!CB51</f>
        <v>0</v>
      </c>
      <c r="BU132" s="30">
        <f>'鱼属性|FishAttribute'!CC51</f>
        <v>0</v>
      </c>
      <c r="BV132" s="30">
        <f>'鱼属性|FishAttribute'!CD51</f>
        <v>0</v>
      </c>
      <c r="BW132" s="30">
        <f>'鱼属性|FishAttribute'!CE51</f>
        <v>0</v>
      </c>
      <c r="BX132" s="30">
        <f>'鱼属性|FishAttribute'!CF51</f>
        <v>0</v>
      </c>
      <c r="BY132" s="30">
        <f>'鱼属性|FishAttribute'!CG51</f>
        <v>0</v>
      </c>
    </row>
    <row r="133" spans="69:77">
      <c r="BQ133" s="30">
        <f>'鱼属性|FishAttribute'!A52</f>
        <v>63</v>
      </c>
      <c r="BR133" s="30" t="str">
        <f>'鱼属性|FishAttribute'!B52</f>
        <v>shuimuboss</v>
      </c>
      <c r="BS133" s="30">
        <f>'鱼属性|FishAttribute'!CA52</f>
        <v>0</v>
      </c>
      <c r="BT133" s="30">
        <f>'鱼属性|FishAttribute'!CB52</f>
        <v>1</v>
      </c>
      <c r="BU133" s="30">
        <f>'鱼属性|FishAttribute'!CC52</f>
        <v>0</v>
      </c>
      <c r="BV133" s="30">
        <f>'鱼属性|FishAttribute'!CD52</f>
        <v>0</v>
      </c>
      <c r="BW133" s="30">
        <f>'鱼属性|FishAttribute'!CE52</f>
        <v>0</v>
      </c>
      <c r="BX133" s="30">
        <f>'鱼属性|FishAttribute'!CF52</f>
        <v>1</v>
      </c>
      <c r="BY133" s="30">
        <f>'鱼属性|FishAttribute'!CG52</f>
        <v>0</v>
      </c>
    </row>
    <row r="134" spans="69:77">
      <c r="BQ134" s="30">
        <f>'鱼属性|FishAttribute'!A53</f>
        <v>44</v>
      </c>
      <c r="BR134" s="30" t="str">
        <f>'鱼属性|FishAttribute'!B53</f>
        <v>leishenchui</v>
      </c>
      <c r="BS134" s="30">
        <f>'鱼属性|FishAttribute'!CA53</f>
        <v>1</v>
      </c>
      <c r="BT134" s="30">
        <f>'鱼属性|FishAttribute'!CB53</f>
        <v>1</v>
      </c>
      <c r="BU134" s="30">
        <f>'鱼属性|FishAttribute'!CC53</f>
        <v>1</v>
      </c>
      <c r="BV134" s="30">
        <f>'鱼属性|FishAttribute'!CD53</f>
        <v>0</v>
      </c>
      <c r="BW134" s="30">
        <f>'鱼属性|FishAttribute'!CE53</f>
        <v>0</v>
      </c>
      <c r="BX134" s="30">
        <f>'鱼属性|FishAttribute'!CF53</f>
        <v>0</v>
      </c>
      <c r="BY134" s="30">
        <f>'鱼属性|FishAttribute'!CG53</f>
        <v>0</v>
      </c>
    </row>
    <row r="135" spans="69:77">
      <c r="BQ135" s="30">
        <f>'鱼属性|FishAttribute'!A54</f>
        <v>45</v>
      </c>
      <c r="BR135" s="30" t="str">
        <f>'鱼属性|FishAttribute'!B54</f>
        <v>aishaskill</v>
      </c>
      <c r="BS135" s="30">
        <f>'鱼属性|FishAttribute'!CA54</f>
        <v>0</v>
      </c>
      <c r="BT135" s="30">
        <f>'鱼属性|FishAttribute'!CB54</f>
        <v>0</v>
      </c>
      <c r="BU135" s="30">
        <f>'鱼属性|FishAttribute'!CC54</f>
        <v>0</v>
      </c>
      <c r="BV135" s="30">
        <f>'鱼属性|FishAttribute'!CD54</f>
        <v>0</v>
      </c>
      <c r="BW135" s="30">
        <f>'鱼属性|FishAttribute'!CE54</f>
        <v>0</v>
      </c>
      <c r="BX135" s="30">
        <f>'鱼属性|FishAttribute'!CF54</f>
        <v>0</v>
      </c>
      <c r="BY135" s="30">
        <f>'鱼属性|FishAttribute'!CG54</f>
        <v>0</v>
      </c>
    </row>
    <row r="136" spans="69:77">
      <c r="BQ136" s="30">
        <f>'鱼属性|FishAttribute'!A55</f>
        <v>46</v>
      </c>
      <c r="BR136" s="30" t="str">
        <f>'鱼属性|FishAttribute'!B55</f>
        <v>jubaopen</v>
      </c>
      <c r="BS136" s="30">
        <f>'鱼属性|FishAttribute'!CA55</f>
        <v>0</v>
      </c>
      <c r="BT136" s="30">
        <f>'鱼属性|FishAttribute'!CB55</f>
        <v>0</v>
      </c>
      <c r="BU136" s="30">
        <f>'鱼属性|FishAttribute'!CC55</f>
        <v>1</v>
      </c>
      <c r="BV136" s="30">
        <f>'鱼属性|FishAttribute'!CD55</f>
        <v>1</v>
      </c>
      <c r="BW136" s="30">
        <f>'鱼属性|FishAttribute'!CE55</f>
        <v>1</v>
      </c>
      <c r="BX136" s="30">
        <f>'鱼属性|FishAttribute'!CF55</f>
        <v>0</v>
      </c>
      <c r="BY136" s="30">
        <f>'鱼属性|FishAttribute'!CG55</f>
        <v>1</v>
      </c>
    </row>
    <row r="137" spans="69:77">
      <c r="BQ137" s="30">
        <f>'鱼属性|FishAttribute'!A56</f>
        <v>47</v>
      </c>
      <c r="BR137" s="30" t="str">
        <f>'鱼属性|FishAttribute'!B56</f>
        <v>piaoliuping</v>
      </c>
      <c r="BS137" s="30">
        <f>'鱼属性|FishAttribute'!CA56</f>
        <v>0</v>
      </c>
      <c r="BT137" s="30">
        <f>'鱼属性|FishAttribute'!CB56</f>
        <v>0</v>
      </c>
      <c r="BU137" s="30">
        <f>'鱼属性|FishAttribute'!CC56</f>
        <v>0</v>
      </c>
      <c r="BV137" s="30">
        <f>'鱼属性|FishAttribute'!CD56</f>
        <v>0</v>
      </c>
      <c r="BW137" s="30">
        <f>'鱼属性|FishAttribute'!CE56</f>
        <v>0</v>
      </c>
      <c r="BX137" s="30">
        <f>'鱼属性|FishAttribute'!CF56</f>
        <v>0</v>
      </c>
      <c r="BY137" s="30">
        <f>'鱼属性|FishAttribute'!CG56</f>
        <v>0</v>
      </c>
    </row>
    <row r="138" spans="69:77">
      <c r="BQ138" s="30">
        <f>'鱼属性|FishAttribute'!A57</f>
        <v>48</v>
      </c>
      <c r="BR138" s="30" t="str">
        <f>'鱼属性|FishAttribute'!B57</f>
        <v>baobaohetun</v>
      </c>
      <c r="BS138" s="30">
        <f>'鱼属性|FishAttribute'!CA57</f>
        <v>1</v>
      </c>
      <c r="BT138" s="30">
        <f>'鱼属性|FishAttribute'!CB57</f>
        <v>1</v>
      </c>
      <c r="BU138" s="30">
        <f>'鱼属性|FishAttribute'!CC57</f>
        <v>0</v>
      </c>
      <c r="BV138" s="30">
        <f>'鱼属性|FishAttribute'!CD57</f>
        <v>0</v>
      </c>
      <c r="BW138" s="30">
        <f>'鱼属性|FishAttribute'!CE57</f>
        <v>0</v>
      </c>
      <c r="BX138" s="30">
        <f>'鱼属性|FishAttribute'!CF57</f>
        <v>0</v>
      </c>
      <c r="BY138" s="30">
        <f>'鱼属性|FishAttribute'!CG57</f>
        <v>0</v>
      </c>
    </row>
    <row r="139" spans="69:77">
      <c r="BQ139" s="30">
        <f>'鱼属性|FishAttribute'!A58</f>
        <v>49</v>
      </c>
      <c r="BR139" s="30">
        <f>'鱼属性|FishAttribute'!B58</f>
        <v>0</v>
      </c>
      <c r="BS139" s="30">
        <f>'鱼属性|FishAttribute'!CA58</f>
        <v>0</v>
      </c>
      <c r="BT139" s="30">
        <f>'鱼属性|FishAttribute'!CB58</f>
        <v>1</v>
      </c>
      <c r="BU139" s="30">
        <f>'鱼属性|FishAttribute'!CC58</f>
        <v>1</v>
      </c>
      <c r="BV139" s="30">
        <f>'鱼属性|FishAttribute'!CD58</f>
        <v>1</v>
      </c>
      <c r="BW139" s="30">
        <f>'鱼属性|FishAttribute'!CE58</f>
        <v>0</v>
      </c>
      <c r="BX139" s="30">
        <f>'鱼属性|FishAttribute'!CF58</f>
        <v>0</v>
      </c>
      <c r="BY139" s="30">
        <f>'鱼属性|FishAttribute'!CG58</f>
        <v>0</v>
      </c>
    </row>
    <row r="140" spans="69:77">
      <c r="BQ140" s="30">
        <f>'鱼属性|FishAttribute'!A59</f>
        <v>50</v>
      </c>
      <c r="BR140" s="30" t="str">
        <f>'鱼属性|FishAttribute'!B59</f>
        <v>jiguangjing</v>
      </c>
      <c r="BS140" s="30">
        <f>'鱼属性|FishAttribute'!CA59</f>
        <v>1</v>
      </c>
      <c r="BT140" s="30">
        <f>'鱼属性|FishAttribute'!CB59</f>
        <v>1</v>
      </c>
      <c r="BU140" s="30">
        <f>'鱼属性|FishAttribute'!CC59</f>
        <v>1</v>
      </c>
      <c r="BV140" s="30">
        <f>'鱼属性|FishAttribute'!CD59</f>
        <v>0</v>
      </c>
      <c r="BW140" s="30">
        <f>'鱼属性|FishAttribute'!CE59</f>
        <v>0</v>
      </c>
      <c r="BX140" s="30">
        <f>'鱼属性|FishAttribute'!CF59</f>
        <v>0</v>
      </c>
      <c r="BY140" s="30">
        <f>'鱼属性|FishAttribute'!CG59</f>
        <v>0</v>
      </c>
    </row>
    <row r="141" spans="69:77">
      <c r="BQ141" s="30">
        <f>'鱼属性|FishAttribute'!A60</f>
        <v>51</v>
      </c>
      <c r="BR141" s="30" t="str">
        <f>'鱼属性|FishAttribute'!B60</f>
        <v>xuanwoyu</v>
      </c>
      <c r="BS141" s="30">
        <f>'鱼属性|FishAttribute'!CA60</f>
        <v>1</v>
      </c>
      <c r="BT141" s="30">
        <f>'鱼属性|FishAttribute'!CB60</f>
        <v>1</v>
      </c>
      <c r="BU141" s="30">
        <f>'鱼属性|FishAttribute'!CC60</f>
        <v>0</v>
      </c>
      <c r="BV141" s="30">
        <f>'鱼属性|FishAttribute'!CD60</f>
        <v>0</v>
      </c>
      <c r="BW141" s="30">
        <f>'鱼属性|FishAttribute'!CE60</f>
        <v>0</v>
      </c>
      <c r="BX141" s="30">
        <f>'鱼属性|FishAttribute'!CF60</f>
        <v>0</v>
      </c>
      <c r="BY141" s="30">
        <f>'鱼属性|FishAttribute'!CG60</f>
        <v>1</v>
      </c>
    </row>
    <row r="142" spans="69:77">
      <c r="BQ142" s="30">
        <f>'鱼属性|FishAttribute'!A61</f>
        <v>52</v>
      </c>
      <c r="BR142" s="30" t="str">
        <f>'鱼属性|FishAttribute'!B61</f>
        <v>baozhahetun</v>
      </c>
      <c r="BS142" s="30">
        <f>'鱼属性|FishAttribute'!CA61</f>
        <v>1</v>
      </c>
      <c r="BT142" s="30">
        <f>'鱼属性|FishAttribute'!CB61</f>
        <v>1</v>
      </c>
      <c r="BU142" s="30">
        <f>'鱼属性|FishAttribute'!CC61</f>
        <v>1</v>
      </c>
      <c r="BV142" s="30">
        <f>'鱼属性|FishAttribute'!CD61</f>
        <v>0</v>
      </c>
      <c r="BW142" s="30">
        <f>'鱼属性|FishAttribute'!CE61</f>
        <v>0</v>
      </c>
      <c r="BX142" s="30">
        <f>'鱼属性|FishAttribute'!CF61</f>
        <v>0</v>
      </c>
      <c r="BY142" s="30">
        <f>'鱼属性|FishAttribute'!CG61</f>
        <v>1</v>
      </c>
    </row>
    <row r="143" spans="69:77">
      <c r="BQ143" s="30">
        <f>'鱼属性|FishAttribute'!A62</f>
        <v>53</v>
      </c>
      <c r="BR143" s="30" t="str">
        <f>'鱼属性|FishAttribute'!B62</f>
        <v>sanxinggaozhao</v>
      </c>
      <c r="BS143" s="30">
        <f>'鱼属性|FishAttribute'!CA62</f>
        <v>1</v>
      </c>
      <c r="BT143" s="30">
        <f>'鱼属性|FishAttribute'!CB62</f>
        <v>1</v>
      </c>
      <c r="BU143" s="30">
        <f>'鱼属性|FishAttribute'!CC62</f>
        <v>0</v>
      </c>
      <c r="BV143" s="30">
        <f>'鱼属性|FishAttribute'!CD62</f>
        <v>0</v>
      </c>
      <c r="BW143" s="30">
        <f>'鱼属性|FishAttribute'!CE62</f>
        <v>0</v>
      </c>
      <c r="BX143" s="30">
        <f>'鱼属性|FishAttribute'!CF62</f>
        <v>0</v>
      </c>
      <c r="BY143" s="30">
        <f>'鱼属性|FishAttribute'!CG62</f>
        <v>0</v>
      </c>
    </row>
    <row r="144" spans="69:77">
      <c r="BQ144" s="30">
        <f>'鱼属性|FishAttribute'!A63</f>
        <v>54</v>
      </c>
      <c r="BR144" s="30" t="str">
        <f>'鱼属性|FishAttribute'!B63</f>
        <v>sanyangkaitai</v>
      </c>
      <c r="BS144" s="30">
        <f>'鱼属性|FishAttribute'!CA63</f>
        <v>0</v>
      </c>
      <c r="BT144" s="30">
        <f>'鱼属性|FishAttribute'!CB63</f>
        <v>0</v>
      </c>
      <c r="BU144" s="30">
        <f>'鱼属性|FishAttribute'!CC63</f>
        <v>1</v>
      </c>
      <c r="BV144" s="30">
        <f>'鱼属性|FishAttribute'!CD63</f>
        <v>1</v>
      </c>
      <c r="BW144" s="30">
        <f>'鱼属性|FishAttribute'!CE63</f>
        <v>1</v>
      </c>
      <c r="BX144" s="30">
        <f>'鱼属性|FishAttribute'!CF63</f>
        <v>0</v>
      </c>
      <c r="BY144" s="30">
        <f>'鱼属性|FishAttribute'!CG63</f>
        <v>1</v>
      </c>
    </row>
    <row r="145" spans="69:77">
      <c r="BQ145" s="30">
        <f>'鱼属性|FishAttribute'!A64</f>
        <v>55</v>
      </c>
      <c r="BR145" s="30" t="str">
        <f>'鱼属性|FishAttribute'!B64</f>
        <v>sijifacai</v>
      </c>
      <c r="BS145" s="30">
        <f>'鱼属性|FishAttribute'!CA64</f>
        <v>0</v>
      </c>
      <c r="BT145" s="30">
        <f>'鱼属性|FishAttribute'!CB64</f>
        <v>0</v>
      </c>
      <c r="BU145" s="30">
        <f>'鱼属性|FishAttribute'!CC64</f>
        <v>1</v>
      </c>
      <c r="BV145" s="30">
        <f>'鱼属性|FishAttribute'!CD64</f>
        <v>1</v>
      </c>
      <c r="BW145" s="30">
        <f>'鱼属性|FishAttribute'!CE64</f>
        <v>1</v>
      </c>
      <c r="BX145" s="30">
        <f>'鱼属性|FishAttribute'!CF64</f>
        <v>0</v>
      </c>
      <c r="BY145" s="30">
        <f>'鱼属性|FishAttribute'!CG64</f>
        <v>1</v>
      </c>
    </row>
    <row r="146" spans="69:77">
      <c r="BQ146" s="30">
        <f>'鱼属性|FishAttribute'!A65</f>
        <v>56</v>
      </c>
      <c r="BR146" s="30" t="str">
        <f>'鱼属性|FishAttribute'!B65</f>
        <v>sixilinmen</v>
      </c>
      <c r="BS146" s="30">
        <f>'鱼属性|FishAttribute'!CA65</f>
        <v>0</v>
      </c>
      <c r="BT146" s="30">
        <f>'鱼属性|FishAttribute'!CB65</f>
        <v>0</v>
      </c>
      <c r="BU146" s="30">
        <f>'鱼属性|FishAttribute'!CC65</f>
        <v>0</v>
      </c>
      <c r="BV146" s="30">
        <f>'鱼属性|FishAttribute'!CD65</f>
        <v>0</v>
      </c>
      <c r="BW146" s="30">
        <f>'鱼属性|FishAttribute'!CE65</f>
        <v>0</v>
      </c>
      <c r="BX146" s="30">
        <f>'鱼属性|FishAttribute'!CF65</f>
        <v>0</v>
      </c>
      <c r="BY146" s="30">
        <f>'鱼属性|FishAttribute'!CG65</f>
        <v>0</v>
      </c>
    </row>
    <row r="147" spans="69:77">
      <c r="BQ147" s="30">
        <f>'鱼属性|FishAttribute'!A66</f>
        <v>57</v>
      </c>
      <c r="BR147" s="30" t="str">
        <f>'鱼属性|FishAttribute'!B66</f>
        <v>wuzidengke</v>
      </c>
      <c r="BS147" s="30">
        <f>'鱼属性|FishAttribute'!CA66</f>
        <v>0</v>
      </c>
      <c r="BT147" s="30">
        <f>'鱼属性|FishAttribute'!CB66</f>
        <v>0</v>
      </c>
      <c r="BU147" s="30">
        <f>'鱼属性|FishAttribute'!CC66</f>
        <v>1</v>
      </c>
      <c r="BV147" s="30">
        <f>'鱼属性|FishAttribute'!CD66</f>
        <v>1</v>
      </c>
      <c r="BW147" s="30">
        <f>'鱼属性|FishAttribute'!CE66</f>
        <v>1</v>
      </c>
      <c r="BX147" s="30">
        <f>'鱼属性|FishAttribute'!CF66</f>
        <v>0</v>
      </c>
      <c r="BY147" s="30">
        <f>'鱼属性|FishAttribute'!CG66</f>
        <v>1</v>
      </c>
    </row>
    <row r="148" spans="69:77">
      <c r="BQ148" s="30">
        <f>'鱼属性|FishAttribute'!A67</f>
        <v>58</v>
      </c>
      <c r="BR148" s="30" t="str">
        <f>'鱼属性|FishAttribute'!B67</f>
        <v>shenlong01</v>
      </c>
      <c r="BS148" s="30">
        <f>'鱼属性|FishAttribute'!CA67</f>
        <v>0</v>
      </c>
      <c r="BT148" s="30">
        <f>'鱼属性|FishAttribute'!CB67</f>
        <v>0</v>
      </c>
      <c r="BU148" s="30">
        <f>'鱼属性|FishAttribute'!CC67</f>
        <v>0</v>
      </c>
      <c r="BV148" s="30">
        <f>'鱼属性|FishAttribute'!CD67</f>
        <v>0</v>
      </c>
      <c r="BW148" s="30">
        <f>'鱼属性|FishAttribute'!CE67</f>
        <v>1</v>
      </c>
      <c r="BX148" s="30">
        <f>'鱼属性|FishAttribute'!CF67</f>
        <v>0</v>
      </c>
      <c r="BY148" s="30">
        <f>'鱼属性|FishAttribute'!CG67</f>
        <v>1</v>
      </c>
    </row>
    <row r="149" spans="69:77">
      <c r="BQ149" s="30">
        <f>'鱼属性|FishAttribute'!A68</f>
        <v>64</v>
      </c>
      <c r="BR149" s="30" t="str">
        <f>'鱼属性|FishAttribute'!B68</f>
        <v>fenghuang</v>
      </c>
      <c r="BS149" s="30">
        <f>'鱼属性|FishAttribute'!CA68</f>
        <v>0</v>
      </c>
      <c r="BT149" s="30">
        <f>'鱼属性|FishAttribute'!CB68</f>
        <v>0</v>
      </c>
      <c r="BU149" s="30">
        <f>'鱼属性|FishAttribute'!CC68</f>
        <v>0</v>
      </c>
      <c r="BV149" s="30">
        <f>'鱼属性|FishAttribute'!CD68</f>
        <v>1</v>
      </c>
      <c r="BW149" s="30">
        <f>'鱼属性|FishAttribute'!CE68</f>
        <v>0</v>
      </c>
      <c r="BX149" s="30">
        <f>'鱼属性|FishAttribute'!CF68</f>
        <v>0</v>
      </c>
      <c r="BY149" s="30">
        <f>'鱼属性|FishAttribute'!CG68</f>
        <v>1</v>
      </c>
    </row>
    <row r="150" spans="69:77">
      <c r="BQ150" s="30">
        <f>'鱼属性|FishAttribute'!A69</f>
        <v>65</v>
      </c>
      <c r="BR150" s="30" t="str">
        <f>'鱼属性|FishAttribute'!B69</f>
        <v>wulingzhu</v>
      </c>
      <c r="BS150" s="30">
        <f>'鱼属性|FishAttribute'!CA69</f>
        <v>0</v>
      </c>
      <c r="BT150" s="30">
        <f>'鱼属性|FishAttribute'!CB69</f>
        <v>0</v>
      </c>
      <c r="BU150" s="30">
        <f>'鱼属性|FishAttribute'!CC69</f>
        <v>0</v>
      </c>
      <c r="BV150" s="30">
        <f>'鱼属性|FishAttribute'!CD69</f>
        <v>1</v>
      </c>
      <c r="BW150" s="30">
        <f>'鱼属性|FishAttribute'!CE69</f>
        <v>1</v>
      </c>
      <c r="BX150" s="30">
        <f>'鱼属性|FishAttribute'!CF69</f>
        <v>0</v>
      </c>
      <c r="BY150" s="30">
        <f>'鱼属性|FishAttribute'!CG69</f>
        <v>0</v>
      </c>
    </row>
    <row r="151" spans="69:77">
      <c r="BQ151" s="30">
        <f>'鱼属性|FishAttribute'!A70</f>
        <v>66</v>
      </c>
      <c r="BR151" s="30" t="str">
        <f>'鱼属性|FishAttribute'!B70</f>
        <v>dawangwuzei</v>
      </c>
      <c r="BS151" s="30">
        <f>'鱼属性|FishAttribute'!CA70</f>
        <v>0</v>
      </c>
      <c r="BT151" s="30">
        <f>'鱼属性|FishAttribute'!CB70</f>
        <v>0</v>
      </c>
      <c r="BU151" s="30">
        <f>'鱼属性|FishAttribute'!CC70</f>
        <v>0</v>
      </c>
      <c r="BV151" s="30">
        <f>'鱼属性|FishAttribute'!CD70</f>
        <v>1</v>
      </c>
      <c r="BW151" s="30">
        <f>'鱼属性|FishAttribute'!CE70</f>
        <v>1</v>
      </c>
      <c r="BX151" s="30">
        <f>'鱼属性|FishAttribute'!CF70</f>
        <v>0</v>
      </c>
      <c r="BY151" s="30">
        <f>'鱼属性|FishAttribute'!CG70</f>
        <v>0</v>
      </c>
    </row>
    <row r="152" spans="69:77">
      <c r="BQ152" s="30">
        <f>'鱼属性|FishAttribute'!A71</f>
        <v>67</v>
      </c>
      <c r="BR152" s="30" t="str">
        <f>'鱼属性|FishAttribute'!B71</f>
        <v>fantianyin</v>
      </c>
      <c r="BS152" s="30">
        <f>'鱼属性|FishAttribute'!CA71</f>
        <v>0</v>
      </c>
      <c r="BT152" s="30">
        <f>'鱼属性|FishAttribute'!CB71</f>
        <v>0</v>
      </c>
      <c r="BU152" s="30">
        <f>'鱼属性|FishAttribute'!CC71</f>
        <v>1</v>
      </c>
      <c r="BV152" s="30">
        <f>'鱼属性|FishAttribute'!CD71</f>
        <v>0</v>
      </c>
      <c r="BW152" s="30">
        <f>'鱼属性|FishAttribute'!CE71</f>
        <v>0</v>
      </c>
      <c r="BX152" s="30">
        <f>'鱼属性|FishAttribute'!CF71</f>
        <v>0</v>
      </c>
      <c r="BY152" s="30">
        <f>'鱼属性|FishAttribute'!CG71</f>
        <v>1</v>
      </c>
    </row>
    <row r="153" spans="69:77">
      <c r="BQ153" s="30">
        <f>'鱼属性|FishAttribute'!A72</f>
        <v>68</v>
      </c>
      <c r="BR153" s="30" t="str">
        <f>'鱼属性|FishAttribute'!B72</f>
        <v>yinyangjing</v>
      </c>
      <c r="BS153" s="30">
        <f>'鱼属性|FishAttribute'!CA72</f>
        <v>0</v>
      </c>
      <c r="BT153" s="30">
        <f>'鱼属性|FishAttribute'!CB72</f>
        <v>0</v>
      </c>
      <c r="BU153" s="30">
        <f>'鱼属性|FishAttribute'!CC72</f>
        <v>0</v>
      </c>
      <c r="BV153" s="30">
        <f>'鱼属性|FishAttribute'!CD72</f>
        <v>1</v>
      </c>
      <c r="BW153" s="30">
        <f>'鱼属性|FishAttribute'!CE72</f>
        <v>0</v>
      </c>
      <c r="BX153" s="30">
        <f>'鱼属性|FishAttribute'!CF72</f>
        <v>0</v>
      </c>
      <c r="BY153" s="30">
        <f>'鱼属性|FishAttribute'!CG72</f>
        <v>0</v>
      </c>
    </row>
    <row r="154" spans="69:77">
      <c r="BQ154" s="30">
        <f>'鱼属性|FishAttribute'!A73</f>
        <v>69</v>
      </c>
      <c r="BR154" s="30" t="str">
        <f>'鱼属性|FishAttribute'!B73</f>
        <v>wuseshenniu</v>
      </c>
      <c r="BS154" s="30">
        <f>'鱼属性|FishAttribute'!CA73</f>
        <v>0</v>
      </c>
      <c r="BT154" s="30">
        <f>'鱼属性|FishAttribute'!CB73</f>
        <v>0</v>
      </c>
      <c r="BU154" s="30">
        <f>'鱼属性|FishAttribute'!CC73</f>
        <v>0</v>
      </c>
      <c r="BV154" s="30">
        <f>'鱼属性|FishAttribute'!CD73</f>
        <v>1</v>
      </c>
      <c r="BW154" s="30">
        <f>'鱼属性|FishAttribute'!CE73</f>
        <v>1</v>
      </c>
      <c r="BX154" s="30">
        <f>'鱼属性|FishAttribute'!CF73</f>
        <v>0</v>
      </c>
      <c r="BY154" s="30">
        <f>'鱼属性|FishAttribute'!CG73</f>
        <v>0</v>
      </c>
    </row>
    <row r="155" spans="69:77">
      <c r="BQ155" s="30">
        <f>'鱼属性|FishAttribute'!A74</f>
        <v>70</v>
      </c>
      <c r="BR155" s="30" t="str">
        <f>'鱼属性|FishAttribute'!B74</f>
        <v>henggongyu</v>
      </c>
      <c r="BS155" s="30">
        <f>'鱼属性|FishAttribute'!CA74</f>
        <v>0</v>
      </c>
      <c r="BT155" s="30">
        <f>'鱼属性|FishAttribute'!CB74</f>
        <v>0</v>
      </c>
      <c r="BU155" s="30">
        <f>'鱼属性|FishAttribute'!CC74</f>
        <v>1</v>
      </c>
      <c r="BV155" s="30">
        <f>'鱼属性|FishAttribute'!CD74</f>
        <v>0</v>
      </c>
      <c r="BW155" s="30">
        <f>'鱼属性|FishAttribute'!CE74</f>
        <v>1</v>
      </c>
      <c r="BX155" s="30">
        <f>'鱼属性|FishAttribute'!CF74</f>
        <v>1</v>
      </c>
      <c r="BY155" s="30">
        <f>'鱼属性|FishAttribute'!CG74</f>
        <v>1</v>
      </c>
    </row>
    <row r="156" spans="69:77">
      <c r="BQ156" s="30">
        <f>'鱼属性|FishAttribute'!A75</f>
        <v>71</v>
      </c>
      <c r="BR156" s="30" t="str">
        <f>'鱼属性|FishAttribute'!B75</f>
        <v>baozangjue</v>
      </c>
      <c r="BS156" s="30">
        <f>'鱼属性|FishAttribute'!CA75</f>
        <v>0</v>
      </c>
      <c r="BT156" s="30">
        <f>'鱼属性|FishAttribute'!CB75</f>
        <v>0</v>
      </c>
      <c r="BU156" s="30">
        <f>'鱼属性|FishAttribute'!CC75</f>
        <v>1</v>
      </c>
      <c r="BV156" s="30">
        <f>'鱼属性|FishAttribute'!CD75</f>
        <v>1</v>
      </c>
      <c r="BW156" s="30">
        <f>'鱼属性|FishAttribute'!CE75</f>
        <v>0</v>
      </c>
      <c r="BX156" s="30">
        <f>'鱼属性|FishAttribute'!CF75</f>
        <v>1</v>
      </c>
      <c r="BY156" s="30">
        <f>'鱼属性|FishAttribute'!CG75</f>
        <v>0</v>
      </c>
    </row>
    <row r="157" spans="69:77">
      <c r="BQ157" s="30">
        <f>'鱼属性|FishAttribute'!A76</f>
        <v>72</v>
      </c>
      <c r="BR157" s="30" t="str">
        <f>'鱼属性|FishAttribute'!B76</f>
        <v>lianhuanzdx</v>
      </c>
      <c r="BS157" s="30">
        <f>'鱼属性|FishAttribute'!CA76</f>
        <v>1</v>
      </c>
      <c r="BT157" s="30">
        <f>'鱼属性|FishAttribute'!CB76</f>
        <v>1</v>
      </c>
      <c r="BU157" s="30">
        <f>'鱼属性|FishAttribute'!CC76</f>
        <v>1</v>
      </c>
      <c r="BV157" s="30">
        <f>'鱼属性|FishAttribute'!CD76</f>
        <v>1</v>
      </c>
      <c r="BW157" s="30">
        <f>'鱼属性|FishAttribute'!CE76</f>
        <v>0</v>
      </c>
      <c r="BX157" s="30">
        <f>'鱼属性|FishAttribute'!CF76</f>
        <v>0</v>
      </c>
      <c r="BY157" s="30">
        <f>'鱼属性|FishAttribute'!CG76</f>
        <v>1</v>
      </c>
    </row>
    <row r="158" spans="69:77">
      <c r="BQ158" s="30">
        <f>'鱼属性|FishAttribute'!A77</f>
        <v>73</v>
      </c>
      <c r="BR158" s="30" t="str">
        <f>'鱼属性|FishAttribute'!B77</f>
        <v>shuimuboss</v>
      </c>
      <c r="BS158" s="30">
        <f>'鱼属性|FishAttribute'!CA77</f>
        <v>1</v>
      </c>
      <c r="BT158" s="30">
        <f>'鱼属性|FishAttribute'!CB77</f>
        <v>0</v>
      </c>
      <c r="BU158" s="30">
        <f>'鱼属性|FishAttribute'!CC77</f>
        <v>0</v>
      </c>
      <c r="BV158" s="30">
        <f>'鱼属性|FishAttribute'!CD77</f>
        <v>0</v>
      </c>
      <c r="BW158" s="30">
        <f>'鱼属性|FishAttribute'!CE77</f>
        <v>0</v>
      </c>
      <c r="BX158" s="30">
        <f>'鱼属性|FishAttribute'!CF77</f>
        <v>0</v>
      </c>
      <c r="BY158" s="30">
        <f>'鱼属性|FishAttribute'!CG77</f>
        <v>0</v>
      </c>
    </row>
    <row r="159" spans="69:77">
      <c r="BQ159" s="30">
        <f>'鱼属性|FishAttribute'!A78</f>
        <v>74</v>
      </c>
      <c r="BR159" s="30" t="str">
        <f>'鱼属性|FishAttribute'!B78</f>
        <v>henggongyu</v>
      </c>
      <c r="BS159" s="30">
        <f>'鱼属性|FishAttribute'!CA78</f>
        <v>1</v>
      </c>
      <c r="BT159" s="30">
        <f>'鱼属性|FishAttribute'!CB78</f>
        <v>1</v>
      </c>
      <c r="BU159" s="30">
        <f>'鱼属性|FishAttribute'!CC78</f>
        <v>0</v>
      </c>
      <c r="BV159" s="30">
        <f>'鱼属性|FishAttribute'!CD78</f>
        <v>0</v>
      </c>
      <c r="BW159" s="30">
        <f>'鱼属性|FishAttribute'!CE78</f>
        <v>0</v>
      </c>
      <c r="BX159" s="30">
        <f>'鱼属性|FishAttribute'!CF78</f>
        <v>0</v>
      </c>
      <c r="BY159" s="30">
        <f>'鱼属性|FishAttribute'!CG78</f>
        <v>0</v>
      </c>
    </row>
    <row r="160" spans="69:77">
      <c r="BQ160" s="30">
        <f>'鱼属性|FishAttribute'!A79</f>
        <v>75</v>
      </c>
      <c r="BR160" s="30" t="str">
        <f>'鱼属性|FishAttribute'!B79</f>
        <v>baozangjue</v>
      </c>
      <c r="BS160" s="30">
        <f>'鱼属性|FishAttribute'!CA79</f>
        <v>1</v>
      </c>
      <c r="BT160" s="30">
        <f>'鱼属性|FishAttribute'!CB79</f>
        <v>1</v>
      </c>
      <c r="BU160" s="30">
        <f>'鱼属性|FishAttribute'!CC79</f>
        <v>0</v>
      </c>
      <c r="BV160" s="30">
        <f>'鱼属性|FishAttribute'!CD79</f>
        <v>0</v>
      </c>
      <c r="BW160" s="30">
        <f>'鱼属性|FishAttribute'!CE79</f>
        <v>0</v>
      </c>
      <c r="BX160" s="30">
        <f>'鱼属性|FishAttribute'!CF79</f>
        <v>0</v>
      </c>
      <c r="BY160" s="30">
        <f>'鱼属性|FishAttribute'!CG79</f>
        <v>0</v>
      </c>
    </row>
    <row r="161" spans="69:77">
      <c r="BQ161" s="30">
        <f>'鱼属性|FishAttribute'!A80</f>
        <v>76</v>
      </c>
      <c r="BR161" s="30" t="str">
        <f>'鱼属性|FishAttribute'!B80</f>
        <v>wulingzhu</v>
      </c>
      <c r="BS161" s="30">
        <f>'鱼属性|FishAttribute'!CA80</f>
        <v>0</v>
      </c>
      <c r="BT161" s="30">
        <f>'鱼属性|FishAttribute'!CB80</f>
        <v>1</v>
      </c>
      <c r="BU161" s="30">
        <f>'鱼属性|FishAttribute'!CC80</f>
        <v>1</v>
      </c>
      <c r="BV161" s="30">
        <f>'鱼属性|FishAttribute'!CD80</f>
        <v>0</v>
      </c>
      <c r="BW161" s="30">
        <f>'鱼属性|FishAttribute'!CE80</f>
        <v>0</v>
      </c>
      <c r="BX161" s="30">
        <f>'鱼属性|FishAttribute'!CF80</f>
        <v>0</v>
      </c>
      <c r="BY161" s="30">
        <f>'鱼属性|FishAttribute'!CG80</f>
        <v>0</v>
      </c>
    </row>
    <row r="162" spans="69:77">
      <c r="BQ162" s="30">
        <f>'鱼属性|FishAttribute'!A81</f>
        <v>77</v>
      </c>
      <c r="BR162" s="30" t="str">
        <f>'鱼属性|FishAttribute'!B81</f>
        <v>wuseshenniu</v>
      </c>
      <c r="BS162" s="30">
        <f>'鱼属性|FishAttribute'!CA81</f>
        <v>0</v>
      </c>
      <c r="BT162" s="30">
        <f>'鱼属性|FishAttribute'!CB81</f>
        <v>1</v>
      </c>
      <c r="BU162" s="30">
        <f>'鱼属性|FishAttribute'!CC81</f>
        <v>1</v>
      </c>
      <c r="BV162" s="30">
        <f>'鱼属性|FishAttribute'!CD81</f>
        <v>0</v>
      </c>
      <c r="BW162" s="30">
        <f>'鱼属性|FishAttribute'!CE81</f>
        <v>0</v>
      </c>
      <c r="BX162" s="30">
        <f>'鱼属性|FishAttribute'!CF81</f>
        <v>0</v>
      </c>
      <c r="BY162" s="30">
        <f>'鱼属性|FishAttribute'!CG81</f>
        <v>0</v>
      </c>
    </row>
    <row r="163" spans="69:77">
      <c r="BQ163" s="30">
        <f>'鱼属性|FishAttribute'!A83</f>
        <v>79</v>
      </c>
      <c r="BR163" s="30" t="str">
        <f>'鱼属性|FishAttribute'!B83</f>
        <v>kuiniugu</v>
      </c>
      <c r="BS163" s="30">
        <f>'鱼属性|FishAttribute'!CA83</f>
        <v>0</v>
      </c>
      <c r="BT163" s="30">
        <f>'鱼属性|FishAttribute'!CB83</f>
        <v>0</v>
      </c>
      <c r="BU163" s="30">
        <f>'鱼属性|FishAttribute'!CC83</f>
        <v>0</v>
      </c>
      <c r="BV163" s="30">
        <f>'鱼属性|FishAttribute'!CD83</f>
        <v>1</v>
      </c>
      <c r="BW163" s="30">
        <f>'鱼属性|FishAttribute'!CE82</f>
        <v>1</v>
      </c>
      <c r="BX163" s="30">
        <f>'鱼属性|FishAttribute'!CF83</f>
        <v>0</v>
      </c>
      <c r="BY163" s="30">
        <f>'鱼属性|FishAttribute'!CG83</f>
        <v>0</v>
      </c>
    </row>
    <row r="164" spans="69:77">
      <c r="BQ164" s="30">
        <f>'鱼属性|FishAttribute'!A84</f>
        <v>80</v>
      </c>
      <c r="BR164" s="30" t="str">
        <f>'鱼属性|FishAttribute'!B84</f>
        <v>zhuxianjian</v>
      </c>
      <c r="BS164" s="30">
        <f>'鱼属性|FishAttribute'!CA84</f>
        <v>0</v>
      </c>
      <c r="BT164" s="30">
        <f>'鱼属性|FishAttribute'!CB84</f>
        <v>0</v>
      </c>
      <c r="BU164" s="30">
        <f>'鱼属性|FishAttribute'!CC84</f>
        <v>0</v>
      </c>
      <c r="BV164" s="30">
        <f>'鱼属性|FishAttribute'!CD84</f>
        <v>0</v>
      </c>
      <c r="BW164" s="30">
        <f>'鱼属性|FishAttribute'!CE83</f>
        <v>1</v>
      </c>
      <c r="BX164" s="30">
        <f>'鱼属性|FishAttribute'!CF84</f>
        <v>0</v>
      </c>
      <c r="BY164" s="30">
        <f>'鱼属性|FishAttribute'!CG84</f>
        <v>1</v>
      </c>
    </row>
    <row r="165" spans="69:77">
      <c r="BQ165" s="30">
        <f>'鱼属性|FishAttribute'!A85</f>
        <v>81</v>
      </c>
      <c r="BR165" s="30" t="str">
        <f>'鱼属性|FishAttribute'!B85</f>
        <v>baihu</v>
      </c>
      <c r="BS165" s="30">
        <f>'鱼属性|FishAttribute'!CA85</f>
        <v>0</v>
      </c>
      <c r="BT165" s="30">
        <f>'鱼属性|FishAttribute'!CB85</f>
        <v>0</v>
      </c>
      <c r="BU165" s="30">
        <f>'鱼属性|FishAttribute'!CC85</f>
        <v>0</v>
      </c>
      <c r="BV165" s="30">
        <f>'鱼属性|FishAttribute'!CD85</f>
        <v>0</v>
      </c>
      <c r="BW165" s="30">
        <f>'鱼属性|FishAttribute'!CE84</f>
        <v>1</v>
      </c>
      <c r="BX165" s="30">
        <f>'鱼属性|FishAttribute'!CF85</f>
        <v>0</v>
      </c>
      <c r="BY165" s="30">
        <f>'鱼属性|FishAttribute'!CG85</f>
        <v>1</v>
      </c>
    </row>
    <row r="166" spans="69:77">
      <c r="BQ166" s="30">
        <f>'鱼属性|FishAttribute'!A82</f>
        <v>78</v>
      </c>
      <c r="BR166" s="30" t="str">
        <f>'鱼属性|FishAttribute'!B82</f>
        <v>huahudiao</v>
      </c>
      <c r="BS166" s="30">
        <f>'鱼属性|FishAttribute'!CA82</f>
        <v>0</v>
      </c>
      <c r="BT166" s="30">
        <f>'鱼属性|FishAttribute'!CB82</f>
        <v>0</v>
      </c>
      <c r="BU166" s="30">
        <f>'鱼属性|FishAttribute'!CC82</f>
        <v>0</v>
      </c>
      <c r="BV166" s="30">
        <f>'鱼属性|FishAttribute'!CD82</f>
        <v>1</v>
      </c>
      <c r="BW166" s="30">
        <f>'鱼属性|FishAttribute'!CE85</f>
        <v>1</v>
      </c>
      <c r="BX166" s="30">
        <f>'鱼属性|FishAttribute'!CF82</f>
        <v>0</v>
      </c>
      <c r="BY166" s="30">
        <f>'鱼属性|FishAttribute'!CG82</f>
        <v>1</v>
      </c>
    </row>
    <row r="167" spans="69:77">
      <c r="BQ167" s="30">
        <f>'鱼属性|FishAttribute'!A86</f>
        <v>82</v>
      </c>
      <c r="BR167" s="30" t="str">
        <f>'鱼属性|FishAttribute'!B86</f>
        <v>duobaodaoren</v>
      </c>
      <c r="BS167" s="30">
        <f>'鱼属性|FishAttribute'!CA86</f>
        <v>0</v>
      </c>
      <c r="BT167" s="30">
        <f>'鱼属性|FishAttribute'!CB86</f>
        <v>0</v>
      </c>
      <c r="BU167" s="30">
        <f>'鱼属性|FishAttribute'!CC86</f>
        <v>0</v>
      </c>
      <c r="BV167" s="30">
        <f>'鱼属性|FishAttribute'!CD86</f>
        <v>1</v>
      </c>
      <c r="BW167" s="30">
        <f>'鱼属性|FishAttribute'!CE86</f>
        <v>1</v>
      </c>
      <c r="BX167" s="30">
        <f>'鱼属性|FishAttribute'!CF86</f>
        <v>0</v>
      </c>
      <c r="BY167" s="30">
        <f>'鱼属性|FishAttribute'!CG86</f>
        <v>1</v>
      </c>
    </row>
    <row r="168" spans="69:77">
      <c r="BQ168" s="30">
        <f>'鱼属性|FishAttribute'!A87</f>
        <v>83</v>
      </c>
      <c r="BR168" s="30" t="str">
        <f>'鱼属性|FishAttribute'!B87</f>
        <v>xuanwu</v>
      </c>
      <c r="BS168" s="30">
        <f>'鱼属性|FishAttribute'!CA87</f>
        <v>0</v>
      </c>
      <c r="BT168" s="30">
        <f>'鱼属性|FishAttribute'!CB87</f>
        <v>1</v>
      </c>
      <c r="BU168" s="30">
        <f>'鱼属性|FishAttribute'!CC87</f>
        <v>0</v>
      </c>
      <c r="BV168" s="30">
        <f>'鱼属性|FishAttribute'!CD87</f>
        <v>0</v>
      </c>
      <c r="BW168" s="30">
        <f>'鱼属性|FishAttribute'!CE87</f>
        <v>0</v>
      </c>
      <c r="BX168" s="30">
        <f>'鱼属性|FishAttribute'!CF87</f>
        <v>0</v>
      </c>
      <c r="BY168" s="30">
        <f>'鱼属性|FishAttribute'!CG87</f>
        <v>1</v>
      </c>
    </row>
    <row r="169" spans="69:77">
      <c r="BQ169" s="30">
        <f>'鱼属性|FishAttribute'!A88</f>
        <v>84</v>
      </c>
      <c r="BR169" s="30" t="str">
        <f>'鱼属性|FishAttribute'!B88</f>
        <v>shejitu</v>
      </c>
      <c r="BS169" s="30">
        <f>'鱼属性|FishAttribute'!CA88</f>
        <v>0</v>
      </c>
      <c r="BT169" s="30">
        <f>'鱼属性|FishAttribute'!CB88</f>
        <v>1</v>
      </c>
      <c r="BU169" s="30">
        <f>'鱼属性|FishAttribute'!CC88</f>
        <v>1</v>
      </c>
      <c r="BV169" s="30">
        <f>'鱼属性|FishAttribute'!CD88</f>
        <v>0</v>
      </c>
      <c r="BW169" s="30">
        <f>'鱼属性|FishAttribute'!CE88</f>
        <v>0</v>
      </c>
      <c r="BX169" s="30">
        <f>'鱼属性|FishAttribute'!CF88</f>
        <v>0</v>
      </c>
      <c r="BY169" s="30">
        <f>'鱼属性|FishAttribute'!CG88</f>
        <v>0</v>
      </c>
    </row>
    <row r="170" spans="69:77">
      <c r="BQ170" s="30">
        <f>'鱼属性|FishAttribute'!A89</f>
        <v>85</v>
      </c>
      <c r="BR170" s="30" t="str">
        <f>'鱼属性|FishAttribute'!B89</f>
        <v>shejituskill</v>
      </c>
      <c r="BS170" s="30">
        <f>'鱼属性|FishAttribute'!CA89</f>
        <v>0</v>
      </c>
      <c r="BT170" s="30">
        <f>'鱼属性|FishAttribute'!CB89</f>
        <v>0</v>
      </c>
      <c r="BU170" s="30">
        <f>'鱼属性|FishAttribute'!CC89</f>
        <v>0</v>
      </c>
      <c r="BV170" s="30">
        <f>'鱼属性|FishAttribute'!CD89</f>
        <v>0</v>
      </c>
      <c r="BW170" s="30">
        <f>'鱼属性|FishAttribute'!CE89</f>
        <v>0</v>
      </c>
      <c r="BX170" s="30">
        <f>'鱼属性|FishAttribute'!CF89</f>
        <v>0</v>
      </c>
      <c r="BY170" s="30">
        <f>'鱼属性|FishAttribute'!CG89</f>
        <v>0</v>
      </c>
    </row>
    <row r="171" spans="69:77">
      <c r="BQ171" s="30">
        <f>'鱼属性|FishAttribute'!A90</f>
        <v>0</v>
      </c>
      <c r="BR171" s="30">
        <f>'鱼属性|FishAttribute'!B90</f>
        <v>0</v>
      </c>
      <c r="BS171" s="30">
        <f>'鱼属性|FishAttribute'!CA90</f>
        <v>0</v>
      </c>
      <c r="BT171" s="30">
        <f>'鱼属性|FishAttribute'!CB90</f>
        <v>0</v>
      </c>
      <c r="BU171" s="30">
        <f>'鱼属性|FishAttribute'!CC90</f>
        <v>0</v>
      </c>
      <c r="BV171" s="30">
        <f>'鱼属性|FishAttribute'!CD90</f>
        <v>0</v>
      </c>
      <c r="BW171" s="30">
        <f>'鱼属性|FishAttribute'!CE90</f>
        <v>0</v>
      </c>
      <c r="BX171" s="30">
        <f>'鱼属性|FishAttribute'!CF90</f>
        <v>0</v>
      </c>
      <c r="BY171" s="30">
        <f>'鱼属性|FishAttribute'!CG90</f>
        <v>0</v>
      </c>
    </row>
    <row r="172" spans="69:77">
      <c r="BQ172" s="30">
        <f>'鱼属性|FishAttribute'!A91</f>
        <v>0</v>
      </c>
      <c r="BR172" s="30">
        <f>'鱼属性|FishAttribute'!B91</f>
        <v>0</v>
      </c>
      <c r="BS172" s="30">
        <f>'鱼属性|FishAttribute'!CA91</f>
        <v>0</v>
      </c>
      <c r="BT172" s="30">
        <f>'鱼属性|FishAttribute'!CB91</f>
        <v>0</v>
      </c>
      <c r="BU172" s="30">
        <f>'鱼属性|FishAttribute'!CC91</f>
        <v>0</v>
      </c>
      <c r="BV172" s="30">
        <f>'鱼属性|FishAttribute'!CD91</f>
        <v>0</v>
      </c>
      <c r="BW172" s="30">
        <f>'鱼属性|FishAttribute'!CE91</f>
        <v>0</v>
      </c>
      <c r="BX172" s="30">
        <f>'鱼属性|FishAttribute'!CF91</f>
        <v>0</v>
      </c>
      <c r="BY172" s="30">
        <f>'鱼属性|FishAttribute'!CG91</f>
        <v>0</v>
      </c>
    </row>
    <row r="173" spans="69:77">
      <c r="BQ173" s="30">
        <f>'鱼属性|FishAttribute'!A92</f>
        <v>0</v>
      </c>
      <c r="BR173" s="30">
        <f>'鱼属性|FishAttribute'!B92</f>
        <v>0</v>
      </c>
      <c r="BS173" s="30">
        <f>'鱼属性|FishAttribute'!CA92</f>
        <v>0</v>
      </c>
      <c r="BT173" s="30">
        <f>'鱼属性|FishAttribute'!CB92</f>
        <v>0</v>
      </c>
      <c r="BU173" s="30">
        <f>'鱼属性|FishAttribute'!CC92</f>
        <v>0</v>
      </c>
      <c r="BV173" s="30">
        <f>'鱼属性|FishAttribute'!CD92</f>
        <v>0</v>
      </c>
      <c r="BW173" s="30">
        <f>'鱼属性|FishAttribute'!CE92</f>
        <v>0</v>
      </c>
      <c r="BX173" s="30">
        <f>'鱼属性|FishAttribute'!CF92</f>
        <v>0</v>
      </c>
      <c r="BY173" s="30">
        <f>'鱼属性|FishAttribute'!CG92</f>
        <v>0</v>
      </c>
    </row>
    <row r="174" spans="69:77">
      <c r="BQ174" s="30">
        <f>'鱼属性|FishAttribute'!A93</f>
        <v>0</v>
      </c>
      <c r="BR174" s="30">
        <f>'鱼属性|FishAttribute'!B93</f>
        <v>0</v>
      </c>
      <c r="BS174" s="30">
        <f>'鱼属性|FishAttribute'!CA93</f>
        <v>0</v>
      </c>
      <c r="BT174" s="30">
        <f>'鱼属性|FishAttribute'!CB93</f>
        <v>0</v>
      </c>
      <c r="BU174" s="30">
        <f>'鱼属性|FishAttribute'!CC93</f>
        <v>0</v>
      </c>
      <c r="BV174" s="30">
        <f>'鱼属性|FishAttribute'!CD93</f>
        <v>0</v>
      </c>
      <c r="BW174" s="30">
        <f>'鱼属性|FishAttribute'!CE93</f>
        <v>0</v>
      </c>
      <c r="BX174" s="30">
        <f>'鱼属性|FishAttribute'!CF93</f>
        <v>0</v>
      </c>
      <c r="BY174" s="30">
        <f>'鱼属性|FishAttribute'!CG93</f>
        <v>0</v>
      </c>
    </row>
    <row r="175" spans="69:77">
      <c r="BQ175" s="30">
        <f>'鱼属性|FishAttribute'!A94</f>
        <v>0</v>
      </c>
      <c r="BR175" s="30">
        <f>'鱼属性|FishAttribute'!B94</f>
        <v>0</v>
      </c>
      <c r="BS175" s="30">
        <f>'鱼属性|FishAttribute'!CA94</f>
        <v>0</v>
      </c>
      <c r="BT175" s="30">
        <f>'鱼属性|FishAttribute'!CB94</f>
        <v>0</v>
      </c>
      <c r="BU175" s="30">
        <f>'鱼属性|FishAttribute'!CC94</f>
        <v>0</v>
      </c>
      <c r="BV175" s="30">
        <f>'鱼属性|FishAttribute'!CD94</f>
        <v>0</v>
      </c>
      <c r="BW175" s="30">
        <f>'鱼属性|FishAttribute'!CE94</f>
        <v>0</v>
      </c>
      <c r="BX175" s="30">
        <f>'鱼属性|FishAttribute'!CF94</f>
        <v>0</v>
      </c>
      <c r="BY175" s="30">
        <f>'鱼属性|FishAttribute'!CG94</f>
        <v>0</v>
      </c>
    </row>
    <row r="176" spans="69:77">
      <c r="BQ176" s="30">
        <f>'鱼属性|FishAttribute'!A95</f>
        <v>0</v>
      </c>
      <c r="BR176" s="30">
        <f>'鱼属性|FishAttribute'!B95</f>
        <v>0</v>
      </c>
      <c r="BS176" s="30">
        <f>'鱼属性|FishAttribute'!CA95</f>
        <v>0</v>
      </c>
      <c r="BT176" s="30">
        <f>'鱼属性|FishAttribute'!CB95</f>
        <v>0</v>
      </c>
      <c r="BU176" s="30">
        <f>'鱼属性|FishAttribute'!CC95</f>
        <v>0</v>
      </c>
      <c r="BV176" s="30">
        <f>'鱼属性|FishAttribute'!CD95</f>
        <v>0</v>
      </c>
      <c r="BW176" s="30">
        <f>'鱼属性|FishAttribute'!CE95</f>
        <v>0</v>
      </c>
      <c r="BX176" s="30">
        <f>'鱼属性|FishAttribute'!CF95</f>
        <v>0</v>
      </c>
      <c r="BY176" s="30">
        <f>'鱼属性|FishAttribute'!CG95</f>
        <v>0</v>
      </c>
    </row>
    <row r="177" spans="69:77">
      <c r="BQ177" s="30">
        <f>'鱼属性|FishAttribute'!A96</f>
        <v>0</v>
      </c>
      <c r="BR177" s="30">
        <f>'鱼属性|FishAttribute'!B96</f>
        <v>0</v>
      </c>
      <c r="BS177" s="30">
        <f>'鱼属性|FishAttribute'!CA96</f>
        <v>0</v>
      </c>
      <c r="BT177" s="30">
        <f>'鱼属性|FishAttribute'!CB96</f>
        <v>0</v>
      </c>
      <c r="BU177" s="30">
        <f>'鱼属性|FishAttribute'!CC96</f>
        <v>0</v>
      </c>
      <c r="BV177" s="30">
        <f>'鱼属性|FishAttribute'!CD96</f>
        <v>0</v>
      </c>
      <c r="BW177" s="30">
        <f>'鱼属性|FishAttribute'!CE96</f>
        <v>0</v>
      </c>
      <c r="BX177" s="30">
        <f>'鱼属性|FishAttribute'!CF96</f>
        <v>0</v>
      </c>
      <c r="BY177" s="30">
        <f>'鱼属性|FishAttribute'!CG96</f>
        <v>0</v>
      </c>
    </row>
    <row r="178" spans="69:77">
      <c r="BQ178" s="30">
        <f>'鱼属性|FishAttribute'!A97</f>
        <v>0</v>
      </c>
      <c r="BR178" s="30">
        <f>'鱼属性|FishAttribute'!B97</f>
        <v>0</v>
      </c>
      <c r="BS178" s="30">
        <f>'鱼属性|FishAttribute'!CA97</f>
        <v>0</v>
      </c>
      <c r="BT178" s="30">
        <f>'鱼属性|FishAttribute'!CB97</f>
        <v>0</v>
      </c>
      <c r="BU178" s="30">
        <f>'鱼属性|FishAttribute'!CC97</f>
        <v>0</v>
      </c>
      <c r="BV178" s="30">
        <f>'鱼属性|FishAttribute'!CD97</f>
        <v>0</v>
      </c>
      <c r="BW178" s="30">
        <f>'鱼属性|FishAttribute'!CE97</f>
        <v>0</v>
      </c>
      <c r="BX178" s="30">
        <f>'鱼属性|FishAttribute'!CF97</f>
        <v>0</v>
      </c>
      <c r="BY178" s="30">
        <f>'鱼属性|FishAttribute'!CG97</f>
        <v>0</v>
      </c>
    </row>
    <row r="179" spans="69:77">
      <c r="BQ179" s="30">
        <f>'鱼属性|FishAttribute'!A98</f>
        <v>0</v>
      </c>
      <c r="BR179" s="30">
        <f>'鱼属性|FishAttribute'!B98</f>
        <v>0</v>
      </c>
      <c r="BS179" s="30">
        <f>'鱼属性|FishAttribute'!CA98</f>
        <v>0</v>
      </c>
      <c r="BT179" s="30">
        <f>'鱼属性|FishAttribute'!CB98</f>
        <v>0</v>
      </c>
      <c r="BU179" s="30">
        <f>'鱼属性|FishAttribute'!CC98</f>
        <v>0</v>
      </c>
      <c r="BV179" s="30">
        <f>'鱼属性|FishAttribute'!CD98</f>
        <v>0</v>
      </c>
      <c r="BW179" s="30">
        <f>'鱼属性|FishAttribute'!CE98</f>
        <v>0</v>
      </c>
      <c r="BX179" s="30">
        <f>'鱼属性|FishAttribute'!CF98</f>
        <v>0</v>
      </c>
      <c r="BY179" s="30">
        <f>'鱼属性|FishAttribute'!CG98</f>
        <v>0</v>
      </c>
    </row>
    <row r="180" spans="69:77">
      <c r="BQ180" s="30">
        <f>'鱼属性|FishAttribute'!A99</f>
        <v>0</v>
      </c>
      <c r="BR180" s="30">
        <f>'鱼属性|FishAttribute'!B99</f>
        <v>0</v>
      </c>
      <c r="BS180" s="30">
        <f>'鱼属性|FishAttribute'!CA99</f>
        <v>0</v>
      </c>
      <c r="BT180" s="30">
        <f>'鱼属性|FishAttribute'!CB99</f>
        <v>0</v>
      </c>
      <c r="BU180" s="30">
        <f>'鱼属性|FishAttribute'!CC99</f>
        <v>0</v>
      </c>
      <c r="BV180" s="30">
        <f>'鱼属性|FishAttribute'!CD99</f>
        <v>0</v>
      </c>
      <c r="BW180" s="30">
        <f>'鱼属性|FishAttribute'!CE99</f>
        <v>0</v>
      </c>
      <c r="BX180" s="30">
        <f>'鱼属性|FishAttribute'!CF99</f>
        <v>0</v>
      </c>
      <c r="BY180" s="30">
        <f>'鱼属性|FishAttribute'!CG99</f>
        <v>0</v>
      </c>
    </row>
    <row r="181" spans="69:77">
      <c r="BQ181" s="30">
        <f>'鱼属性|FishAttribute'!A100</f>
        <v>0</v>
      </c>
      <c r="BR181" s="30">
        <f>'鱼属性|FishAttribute'!B100</f>
        <v>0</v>
      </c>
      <c r="BS181" s="30">
        <f>'鱼属性|FishAttribute'!CA100</f>
        <v>0</v>
      </c>
      <c r="BT181" s="30">
        <f>'鱼属性|FishAttribute'!CB100</f>
        <v>0</v>
      </c>
      <c r="BU181" s="30">
        <f>'鱼属性|FishAttribute'!CC100</f>
        <v>0</v>
      </c>
      <c r="BV181" s="30">
        <f>'鱼属性|FishAttribute'!CD100</f>
        <v>0</v>
      </c>
      <c r="BW181" s="30">
        <f>'鱼属性|FishAttribute'!CE100</f>
        <v>0</v>
      </c>
      <c r="BX181" s="30">
        <f>'鱼属性|FishAttribute'!CF100</f>
        <v>0</v>
      </c>
      <c r="BY181" s="30">
        <f>'鱼属性|FishAttribute'!CG100</f>
        <v>0</v>
      </c>
    </row>
    <row r="182" spans="69:77">
      <c r="BQ182" s="30">
        <f>'鱼属性|FishAttribute'!A101</f>
        <v>0</v>
      </c>
      <c r="BR182" s="30">
        <f>'鱼属性|FishAttribute'!B101</f>
        <v>0</v>
      </c>
      <c r="BS182" s="30">
        <f>'鱼属性|FishAttribute'!CA101</f>
        <v>0</v>
      </c>
      <c r="BT182" s="30">
        <f>'鱼属性|FishAttribute'!CB101</f>
        <v>0</v>
      </c>
      <c r="BU182" s="30">
        <f>'鱼属性|FishAttribute'!CC101</f>
        <v>0</v>
      </c>
      <c r="BV182" s="30">
        <f>'鱼属性|FishAttribute'!CD101</f>
        <v>0</v>
      </c>
      <c r="BW182" s="30">
        <f>'鱼属性|FishAttribute'!CE101</f>
        <v>0</v>
      </c>
      <c r="BX182" s="30">
        <f>'鱼属性|FishAttribute'!CF101</f>
        <v>0</v>
      </c>
      <c r="BY182" s="30">
        <f>'鱼属性|FishAttribute'!CG101</f>
        <v>0</v>
      </c>
    </row>
    <row r="183" spans="69:77">
      <c r="BQ183" s="30">
        <f>'鱼属性|FishAttribute'!A102</f>
        <v>0</v>
      </c>
      <c r="BR183" s="30">
        <f>'鱼属性|FishAttribute'!B102</f>
        <v>0</v>
      </c>
      <c r="BS183" s="30">
        <f>'鱼属性|FishAttribute'!CA102</f>
        <v>0</v>
      </c>
      <c r="BT183" s="30">
        <f>'鱼属性|FishAttribute'!CB102</f>
        <v>0</v>
      </c>
      <c r="BU183" s="30">
        <f>'鱼属性|FishAttribute'!CC102</f>
        <v>0</v>
      </c>
      <c r="BV183" s="30">
        <f>'鱼属性|FishAttribute'!CD102</f>
        <v>0</v>
      </c>
      <c r="BW183" s="30">
        <f>'鱼属性|FishAttribute'!CE102</f>
        <v>0</v>
      </c>
      <c r="BX183" s="30">
        <f>'鱼属性|FishAttribute'!CF102</f>
        <v>0</v>
      </c>
      <c r="BY183" s="30">
        <f>'鱼属性|FishAttribute'!CG102</f>
        <v>0</v>
      </c>
    </row>
    <row r="184" spans="69:77">
      <c r="BQ184" s="30">
        <f>'鱼属性|FishAttribute'!A103</f>
        <v>0</v>
      </c>
      <c r="BR184" s="30">
        <f>'鱼属性|FishAttribute'!B103</f>
        <v>0</v>
      </c>
      <c r="BS184" s="30">
        <f>'鱼属性|FishAttribute'!CA103</f>
        <v>0</v>
      </c>
      <c r="BT184" s="30">
        <f>'鱼属性|FishAttribute'!CB103</f>
        <v>0</v>
      </c>
      <c r="BU184" s="30">
        <f>'鱼属性|FishAttribute'!CC103</f>
        <v>0</v>
      </c>
      <c r="BV184" s="30">
        <f>'鱼属性|FishAttribute'!CD103</f>
        <v>0</v>
      </c>
      <c r="BW184" s="30">
        <f>'鱼属性|FishAttribute'!CE103</f>
        <v>0</v>
      </c>
      <c r="BX184" s="30">
        <f>'鱼属性|FishAttribute'!CF103</f>
        <v>0</v>
      </c>
      <c r="BY184" s="30">
        <f>'鱼属性|FishAttribute'!CG103</f>
        <v>0</v>
      </c>
    </row>
    <row r="185" spans="69:77">
      <c r="BQ185" s="30">
        <f>'鱼属性|FishAttribute'!A104</f>
        <v>0</v>
      </c>
      <c r="BR185" s="30">
        <f>'鱼属性|FishAttribute'!B104</f>
        <v>0</v>
      </c>
      <c r="BS185" s="30">
        <f>'鱼属性|FishAttribute'!CA104</f>
        <v>0</v>
      </c>
      <c r="BT185" s="30">
        <f>'鱼属性|FishAttribute'!CB104</f>
        <v>0</v>
      </c>
      <c r="BU185" s="30">
        <f>'鱼属性|FishAttribute'!CC104</f>
        <v>0</v>
      </c>
      <c r="BV185" s="30">
        <f>'鱼属性|FishAttribute'!CD104</f>
        <v>0</v>
      </c>
      <c r="BW185" s="30">
        <f>'鱼属性|FishAttribute'!CE104</f>
        <v>0</v>
      </c>
      <c r="BX185" s="30">
        <f>'鱼属性|FishAttribute'!CF104</f>
        <v>0</v>
      </c>
      <c r="BY185" s="30">
        <f>'鱼属性|FishAttribute'!CG104</f>
        <v>0</v>
      </c>
    </row>
    <row r="186" spans="69:77">
      <c r="BQ186" s="30">
        <f>'鱼属性|FishAttribute'!A105</f>
        <v>0</v>
      </c>
      <c r="BR186" s="30">
        <f>'鱼属性|FishAttribute'!B105</f>
        <v>0</v>
      </c>
      <c r="BS186" s="30">
        <f>'鱼属性|FishAttribute'!CA105</f>
        <v>0</v>
      </c>
      <c r="BT186" s="30">
        <f>'鱼属性|FishAttribute'!CB105</f>
        <v>0</v>
      </c>
      <c r="BU186" s="30">
        <f>'鱼属性|FishAttribute'!CC105</f>
        <v>0</v>
      </c>
      <c r="BV186" s="30">
        <f>'鱼属性|FishAttribute'!CD105</f>
        <v>0</v>
      </c>
      <c r="BW186" s="30">
        <f>'鱼属性|FishAttribute'!CE105</f>
        <v>0</v>
      </c>
      <c r="BX186" s="30">
        <f>'鱼属性|FishAttribute'!CF105</f>
        <v>0</v>
      </c>
      <c r="BY186" s="30">
        <f>'鱼属性|FishAttribute'!CG105</f>
        <v>0</v>
      </c>
    </row>
    <row r="187" spans="69:77">
      <c r="BQ187" s="30">
        <f>'鱼属性|FishAttribute'!A106</f>
        <v>0</v>
      </c>
      <c r="BR187" s="30">
        <f>'鱼属性|FishAttribute'!B106</f>
        <v>0</v>
      </c>
      <c r="BS187" s="30">
        <f>'鱼属性|FishAttribute'!CA106</f>
        <v>0</v>
      </c>
      <c r="BT187" s="30">
        <f>'鱼属性|FishAttribute'!CB106</f>
        <v>0</v>
      </c>
      <c r="BU187" s="30">
        <f>'鱼属性|FishAttribute'!CC106</f>
        <v>0</v>
      </c>
      <c r="BV187" s="30">
        <f>'鱼属性|FishAttribute'!CD106</f>
        <v>0</v>
      </c>
      <c r="BW187" s="30">
        <f>'鱼属性|FishAttribute'!CE106</f>
        <v>0</v>
      </c>
      <c r="BX187" s="30">
        <f>'鱼属性|FishAttribute'!CF106</f>
        <v>0</v>
      </c>
      <c r="BY187" s="30">
        <f>'鱼属性|FishAttribute'!CG106</f>
        <v>0</v>
      </c>
    </row>
    <row r="188" spans="69:77">
      <c r="BQ188" s="30">
        <f>'鱼属性|FishAttribute'!A107</f>
        <v>0</v>
      </c>
      <c r="BR188" s="30">
        <f>'鱼属性|FishAttribute'!B107</f>
        <v>0</v>
      </c>
      <c r="BS188" s="30">
        <f>'鱼属性|FishAttribute'!CA107</f>
        <v>0</v>
      </c>
      <c r="BT188" s="30">
        <f>'鱼属性|FishAttribute'!CB107</f>
        <v>0</v>
      </c>
      <c r="BU188" s="30">
        <f>'鱼属性|FishAttribute'!CC107</f>
        <v>0</v>
      </c>
      <c r="BV188" s="30">
        <f>'鱼属性|FishAttribute'!CD107</f>
        <v>0</v>
      </c>
      <c r="BW188" s="30">
        <f>'鱼属性|FishAttribute'!CE107</f>
        <v>0</v>
      </c>
      <c r="BX188" s="30">
        <f>'鱼属性|FishAttribute'!CF107</f>
        <v>0</v>
      </c>
      <c r="BY188" s="30">
        <f>'鱼属性|FishAttribute'!CG107</f>
        <v>0</v>
      </c>
    </row>
    <row r="189" spans="69:77">
      <c r="BQ189" s="30">
        <f>'鱼属性|FishAttribute'!A108</f>
        <v>0</v>
      </c>
      <c r="BR189" s="30">
        <f>'鱼属性|FishAttribute'!B108</f>
        <v>0</v>
      </c>
      <c r="BS189" s="30">
        <f>'鱼属性|FishAttribute'!CA108</f>
        <v>0</v>
      </c>
      <c r="BT189" s="30">
        <f>'鱼属性|FishAttribute'!CB108</f>
        <v>0</v>
      </c>
      <c r="BU189" s="30">
        <f>'鱼属性|FishAttribute'!CC108</f>
        <v>0</v>
      </c>
      <c r="BV189" s="30">
        <f>'鱼属性|FishAttribute'!CD108</f>
        <v>0</v>
      </c>
      <c r="BW189" s="30">
        <f>'鱼属性|FishAttribute'!CE108</f>
        <v>0</v>
      </c>
      <c r="BX189" s="30">
        <f>'鱼属性|FishAttribute'!CF108</f>
        <v>0</v>
      </c>
      <c r="BY189" s="30">
        <f>'鱼属性|FishAttribute'!CG108</f>
        <v>0</v>
      </c>
    </row>
    <row r="190" spans="69:77">
      <c r="BQ190" s="30">
        <f>'鱼属性|FishAttribute'!A109</f>
        <v>0</v>
      </c>
      <c r="BR190" s="30">
        <f>'鱼属性|FishAttribute'!B109</f>
        <v>0</v>
      </c>
      <c r="BS190" s="30">
        <f>'鱼属性|FishAttribute'!CA109</f>
        <v>0</v>
      </c>
      <c r="BT190" s="30">
        <f>'鱼属性|FishAttribute'!CB109</f>
        <v>0</v>
      </c>
      <c r="BU190" s="30">
        <f>'鱼属性|FishAttribute'!CC109</f>
        <v>0</v>
      </c>
      <c r="BV190" s="30">
        <f>'鱼属性|FishAttribute'!CD109</f>
        <v>0</v>
      </c>
      <c r="BW190" s="30">
        <f>'鱼属性|FishAttribute'!CE109</f>
        <v>0</v>
      </c>
      <c r="BX190" s="30">
        <f>'鱼属性|FishAttribute'!CF109</f>
        <v>0</v>
      </c>
      <c r="BY190" s="30">
        <f>'鱼属性|FishAttribute'!CG109</f>
        <v>0</v>
      </c>
    </row>
    <row r="191" spans="69:77">
      <c r="BQ191" s="30">
        <f>'鱼属性|FishAttribute'!A110</f>
        <v>0</v>
      </c>
      <c r="BR191" s="30">
        <f>'鱼属性|FishAttribute'!B110</f>
        <v>0</v>
      </c>
      <c r="BS191" s="30">
        <f>'鱼属性|FishAttribute'!CA110</f>
        <v>0</v>
      </c>
      <c r="BT191" s="30">
        <f>'鱼属性|FishAttribute'!CB110</f>
        <v>0</v>
      </c>
      <c r="BU191" s="30">
        <f>'鱼属性|FishAttribute'!CC110</f>
        <v>0</v>
      </c>
      <c r="BV191" s="30">
        <f>'鱼属性|FishAttribute'!CD110</f>
        <v>0</v>
      </c>
      <c r="BW191" s="30">
        <f>'鱼属性|FishAttribute'!CE110</f>
        <v>0</v>
      </c>
      <c r="BX191" s="30">
        <f>'鱼属性|FishAttribute'!CF110</f>
        <v>0</v>
      </c>
      <c r="BY191" s="30">
        <f>'鱼属性|FishAttribute'!CG110</f>
        <v>0</v>
      </c>
    </row>
    <row r="192" spans="69:77">
      <c r="BQ192" s="30">
        <f>'鱼属性|FishAttribute'!A111</f>
        <v>0</v>
      </c>
      <c r="BR192" s="30">
        <f>'鱼属性|FishAttribute'!B111</f>
        <v>0</v>
      </c>
      <c r="BS192" s="30">
        <f>'鱼属性|FishAttribute'!CA111</f>
        <v>0</v>
      </c>
      <c r="BT192" s="30">
        <f>'鱼属性|FishAttribute'!CB111</f>
        <v>0</v>
      </c>
      <c r="BU192" s="30">
        <f>'鱼属性|FishAttribute'!CC111</f>
        <v>0</v>
      </c>
      <c r="BV192" s="30">
        <f>'鱼属性|FishAttribute'!CD111</f>
        <v>0</v>
      </c>
      <c r="BW192" s="30">
        <f>'鱼属性|FishAttribute'!CE111</f>
        <v>0</v>
      </c>
      <c r="BX192" s="30">
        <f>'鱼属性|FishAttribute'!CF111</f>
        <v>0</v>
      </c>
      <c r="BY192" s="30">
        <f>'鱼属性|FishAttribute'!CG111</f>
        <v>0</v>
      </c>
    </row>
    <row r="193" spans="69:77">
      <c r="BQ193" s="30">
        <f>'鱼属性|FishAttribute'!A112</f>
        <v>0</v>
      </c>
      <c r="BR193" s="30">
        <f>'鱼属性|FishAttribute'!B112</f>
        <v>0</v>
      </c>
      <c r="BS193" s="30">
        <f>'鱼属性|FishAttribute'!CA112</f>
        <v>0</v>
      </c>
      <c r="BT193" s="30">
        <f>'鱼属性|FishAttribute'!CB112</f>
        <v>0</v>
      </c>
      <c r="BU193" s="30">
        <f>'鱼属性|FishAttribute'!CC112</f>
        <v>0</v>
      </c>
      <c r="BV193" s="30">
        <f>'鱼属性|FishAttribute'!CD112</f>
        <v>0</v>
      </c>
      <c r="BW193" s="30">
        <f>'鱼属性|FishAttribute'!CE112</f>
        <v>0</v>
      </c>
      <c r="BX193" s="30">
        <f>'鱼属性|FishAttribute'!CF112</f>
        <v>0</v>
      </c>
      <c r="BY193" s="30">
        <f>'鱼属性|FishAttribute'!CG112</f>
        <v>0</v>
      </c>
    </row>
    <row r="194" spans="69:77">
      <c r="BQ194" s="30">
        <f>'鱼属性|FishAttribute'!A113</f>
        <v>0</v>
      </c>
      <c r="BR194" s="30">
        <f>'鱼属性|FishAttribute'!B113</f>
        <v>0</v>
      </c>
      <c r="BS194" s="30">
        <f>'鱼属性|FishAttribute'!CA113</f>
        <v>0</v>
      </c>
      <c r="BT194" s="30">
        <f>'鱼属性|FishAttribute'!CB113</f>
        <v>0</v>
      </c>
      <c r="BU194" s="30">
        <f>'鱼属性|FishAttribute'!CC113</f>
        <v>0</v>
      </c>
      <c r="BV194" s="30">
        <f>'鱼属性|FishAttribute'!CD113</f>
        <v>0</v>
      </c>
      <c r="BW194" s="30">
        <f>'鱼属性|FishAttribute'!CE113</f>
        <v>0</v>
      </c>
      <c r="BX194" s="30">
        <f>'鱼属性|FishAttribute'!CF113</f>
        <v>0</v>
      </c>
      <c r="BY194" s="30">
        <f>'鱼属性|FishAttribute'!CG113</f>
        <v>0</v>
      </c>
    </row>
    <row r="195" spans="69:77">
      <c r="BQ195" s="30">
        <f>'鱼属性|FishAttribute'!A114</f>
        <v>0</v>
      </c>
      <c r="BR195" s="30">
        <f>'鱼属性|FishAttribute'!B114</f>
        <v>0</v>
      </c>
      <c r="BS195" s="30">
        <f>'鱼属性|FishAttribute'!CA114</f>
        <v>0</v>
      </c>
      <c r="BT195" s="30">
        <f>'鱼属性|FishAttribute'!CB114</f>
        <v>0</v>
      </c>
      <c r="BU195" s="30">
        <f>'鱼属性|FishAttribute'!CC114</f>
        <v>0</v>
      </c>
      <c r="BV195" s="30">
        <f>'鱼属性|FishAttribute'!CD114</f>
        <v>0</v>
      </c>
      <c r="BW195" s="30">
        <f>'鱼属性|FishAttribute'!CE114</f>
        <v>0</v>
      </c>
      <c r="BX195" s="30">
        <f>'鱼属性|FishAttribute'!CF114</f>
        <v>0</v>
      </c>
      <c r="BY195" s="30">
        <f>'鱼属性|FishAttribute'!CG114</f>
        <v>0</v>
      </c>
    </row>
    <row r="196" spans="69:77">
      <c r="BQ196" s="30">
        <f>'鱼属性|FishAttribute'!A115</f>
        <v>0</v>
      </c>
      <c r="BR196" s="30">
        <f>'鱼属性|FishAttribute'!B115</f>
        <v>0</v>
      </c>
      <c r="BS196" s="30">
        <f>'鱼属性|FishAttribute'!CA115</f>
        <v>0</v>
      </c>
      <c r="BT196" s="30">
        <f>'鱼属性|FishAttribute'!CB115</f>
        <v>0</v>
      </c>
      <c r="BU196" s="30">
        <f>'鱼属性|FishAttribute'!CC115</f>
        <v>0</v>
      </c>
      <c r="BV196" s="30">
        <f>'鱼属性|FishAttribute'!CD115</f>
        <v>0</v>
      </c>
      <c r="BW196" s="30">
        <f>'鱼属性|FishAttribute'!CE115</f>
        <v>0</v>
      </c>
      <c r="BX196" s="30">
        <f>'鱼属性|FishAttribute'!CF115</f>
        <v>0</v>
      </c>
      <c r="BY196" s="30">
        <f>'鱼属性|FishAttribute'!CG115</f>
        <v>0</v>
      </c>
    </row>
    <row r="197" spans="69:77">
      <c r="BQ197" s="30">
        <f>'鱼属性|FishAttribute'!A116</f>
        <v>0</v>
      </c>
      <c r="BR197" s="30">
        <f>'鱼属性|FishAttribute'!B116</f>
        <v>0</v>
      </c>
      <c r="BS197" s="30">
        <f>'鱼属性|FishAttribute'!CA116</f>
        <v>0</v>
      </c>
      <c r="BT197" s="30">
        <f>'鱼属性|FishAttribute'!CB116</f>
        <v>0</v>
      </c>
      <c r="BU197" s="30">
        <f>'鱼属性|FishAttribute'!CC116</f>
        <v>0</v>
      </c>
      <c r="BV197" s="30">
        <f>'鱼属性|FishAttribute'!CD116</f>
        <v>0</v>
      </c>
      <c r="BW197" s="30">
        <f>'鱼属性|FishAttribute'!CE116</f>
        <v>0</v>
      </c>
      <c r="BX197" s="30">
        <f>'鱼属性|FishAttribute'!CF116</f>
        <v>0</v>
      </c>
      <c r="BY197" s="30">
        <f>'鱼属性|FishAttribute'!CG116</f>
        <v>0</v>
      </c>
    </row>
    <row r="198" spans="69:77">
      <c r="BQ198" s="30">
        <f>'鱼属性|FishAttribute'!A117</f>
        <v>0</v>
      </c>
      <c r="BR198" s="30">
        <f>'鱼属性|FishAttribute'!B117</f>
        <v>0</v>
      </c>
      <c r="BS198" s="30">
        <f>'鱼属性|FishAttribute'!CA117</f>
        <v>0</v>
      </c>
      <c r="BT198" s="30">
        <f>'鱼属性|FishAttribute'!CB117</f>
        <v>0</v>
      </c>
      <c r="BU198" s="30">
        <f>'鱼属性|FishAttribute'!CC117</f>
        <v>0</v>
      </c>
      <c r="BV198" s="30">
        <f>'鱼属性|FishAttribute'!CD117</f>
        <v>0</v>
      </c>
      <c r="BW198" s="30">
        <f>'鱼属性|FishAttribute'!CE117</f>
        <v>0</v>
      </c>
      <c r="BX198" s="30">
        <f>'鱼属性|FishAttribute'!CF117</f>
        <v>0</v>
      </c>
      <c r="BY198" s="30">
        <f>'鱼属性|FishAttribute'!CG117</f>
        <v>0</v>
      </c>
    </row>
    <row r="199" spans="69:77">
      <c r="BQ199" s="30">
        <f>'鱼属性|FishAttribute'!A118</f>
        <v>0</v>
      </c>
      <c r="BR199" s="30">
        <f>'鱼属性|FishAttribute'!B118</f>
        <v>0</v>
      </c>
      <c r="BS199" s="30">
        <f>'鱼属性|FishAttribute'!CA118</f>
        <v>0</v>
      </c>
      <c r="BT199" s="30">
        <f>'鱼属性|FishAttribute'!CB118</f>
        <v>0</v>
      </c>
      <c r="BU199" s="30">
        <f>'鱼属性|FishAttribute'!CC118</f>
        <v>0</v>
      </c>
      <c r="BV199" s="30">
        <f>'鱼属性|FishAttribute'!CD118</f>
        <v>0</v>
      </c>
      <c r="BW199" s="30">
        <f>'鱼属性|FishAttribute'!CE118</f>
        <v>0</v>
      </c>
      <c r="BX199" s="30">
        <f>'鱼属性|FishAttribute'!CF118</f>
        <v>0</v>
      </c>
      <c r="BY199" s="30">
        <f>'鱼属性|FishAttribute'!CG118</f>
        <v>0</v>
      </c>
    </row>
    <row r="200" spans="69:77">
      <c r="BQ200" s="30">
        <f>'鱼属性|FishAttribute'!A119</f>
        <v>0</v>
      </c>
      <c r="BR200" s="30">
        <f>'鱼属性|FishAttribute'!B119</f>
        <v>0</v>
      </c>
      <c r="BS200" s="30">
        <f>'鱼属性|FishAttribute'!CA119</f>
        <v>0</v>
      </c>
      <c r="BT200" s="30">
        <f>'鱼属性|FishAttribute'!CB119</f>
        <v>0</v>
      </c>
      <c r="BU200" s="30">
        <f>'鱼属性|FishAttribute'!CC119</f>
        <v>0</v>
      </c>
      <c r="BV200" s="30">
        <f>'鱼属性|FishAttribute'!CD119</f>
        <v>0</v>
      </c>
      <c r="BW200" s="30">
        <f>'鱼属性|FishAttribute'!CE119</f>
        <v>0</v>
      </c>
      <c r="BX200" s="30">
        <f>'鱼属性|FishAttribute'!CF119</f>
        <v>0</v>
      </c>
      <c r="BY200" s="30">
        <f>'鱼属性|FishAttribute'!CG119</f>
        <v>0</v>
      </c>
    </row>
    <row r="201" spans="69:77">
      <c r="BQ201" s="30">
        <f>'鱼属性|FishAttribute'!A120</f>
        <v>0</v>
      </c>
      <c r="BR201" s="30">
        <f>'鱼属性|FishAttribute'!B120</f>
        <v>0</v>
      </c>
      <c r="BS201" s="30">
        <f>'鱼属性|FishAttribute'!CA120</f>
        <v>0</v>
      </c>
      <c r="BT201" s="30">
        <f>'鱼属性|FishAttribute'!CB120</f>
        <v>0</v>
      </c>
      <c r="BU201" s="30">
        <f>'鱼属性|FishAttribute'!CC120</f>
        <v>0</v>
      </c>
      <c r="BV201" s="30">
        <f>'鱼属性|FishAttribute'!CD120</f>
        <v>0</v>
      </c>
      <c r="BW201" s="30">
        <f>'鱼属性|FishAttribute'!CE120</f>
        <v>0</v>
      </c>
      <c r="BX201" s="30">
        <f>'鱼属性|FishAttribute'!CF120</f>
        <v>0</v>
      </c>
      <c r="BY201" s="30">
        <f>'鱼属性|FishAttribute'!CG120</f>
        <v>0</v>
      </c>
    </row>
    <row r="202" spans="69:77">
      <c r="BQ202" s="30">
        <f>'鱼属性|FishAttribute'!A121</f>
        <v>0</v>
      </c>
      <c r="BR202" s="30">
        <f>'鱼属性|FishAttribute'!B121</f>
        <v>0</v>
      </c>
      <c r="BS202" s="30">
        <f>'鱼属性|FishAttribute'!CA121</f>
        <v>0</v>
      </c>
      <c r="BT202" s="30">
        <f>'鱼属性|FishAttribute'!CB121</f>
        <v>0</v>
      </c>
      <c r="BU202" s="30">
        <f>'鱼属性|FishAttribute'!CC121</f>
        <v>0</v>
      </c>
      <c r="BV202" s="30">
        <f>'鱼属性|FishAttribute'!CD121</f>
        <v>0</v>
      </c>
      <c r="BW202" s="30">
        <f>'鱼属性|FishAttribute'!CE121</f>
        <v>0</v>
      </c>
      <c r="BX202" s="30">
        <f>'鱼属性|FishAttribute'!CF121</f>
        <v>0</v>
      </c>
      <c r="BY202" s="30">
        <f>'鱼属性|FishAttribute'!CG121</f>
        <v>0</v>
      </c>
    </row>
    <row r="203" spans="69:77">
      <c r="BQ203" s="30">
        <f>'鱼属性|FishAttribute'!A122</f>
        <v>0</v>
      </c>
      <c r="BR203" s="30">
        <f>'鱼属性|FishAttribute'!B122</f>
        <v>0</v>
      </c>
      <c r="BS203" s="30">
        <f>'鱼属性|FishAttribute'!CA122</f>
        <v>0</v>
      </c>
      <c r="BT203" s="30">
        <f>'鱼属性|FishAttribute'!CB122</f>
        <v>0</v>
      </c>
      <c r="BU203" s="30">
        <f>'鱼属性|FishAttribute'!CC122</f>
        <v>0</v>
      </c>
      <c r="BV203" s="30">
        <f>'鱼属性|FishAttribute'!CD122</f>
        <v>0</v>
      </c>
      <c r="BW203" s="30">
        <f>'鱼属性|FishAttribute'!CE122</f>
        <v>0</v>
      </c>
      <c r="BX203" s="30">
        <f>'鱼属性|FishAttribute'!CF122</f>
        <v>0</v>
      </c>
      <c r="BY203" s="30">
        <f>'鱼属性|FishAttribute'!CG122</f>
        <v>0</v>
      </c>
    </row>
    <row r="204" spans="69:77">
      <c r="BQ204" s="30">
        <f>'鱼属性|FishAttribute'!A123</f>
        <v>0</v>
      </c>
      <c r="BR204" s="30">
        <f>'鱼属性|FishAttribute'!B123</f>
        <v>0</v>
      </c>
      <c r="BS204" s="30">
        <f>'鱼属性|FishAttribute'!CA123</f>
        <v>0</v>
      </c>
      <c r="BT204" s="30">
        <f>'鱼属性|FishAttribute'!CB123</f>
        <v>0</v>
      </c>
      <c r="BU204" s="30">
        <f>'鱼属性|FishAttribute'!CC123</f>
        <v>0</v>
      </c>
      <c r="BV204" s="30">
        <f>'鱼属性|FishAttribute'!CD123</f>
        <v>0</v>
      </c>
      <c r="BW204" s="30">
        <f>'鱼属性|FishAttribute'!CE123</f>
        <v>0</v>
      </c>
      <c r="BX204" s="30">
        <f>'鱼属性|FishAttribute'!CF123</f>
        <v>0</v>
      </c>
      <c r="BY204" s="30">
        <f>'鱼属性|FishAttribute'!CG123</f>
        <v>0</v>
      </c>
    </row>
    <row r="205" spans="69:77">
      <c r="BQ205" s="30">
        <f>'鱼属性|FishAttribute'!A124</f>
        <v>0</v>
      </c>
      <c r="BR205" s="30">
        <f>'鱼属性|FishAttribute'!B124</f>
        <v>0</v>
      </c>
      <c r="BS205" s="30">
        <f>'鱼属性|FishAttribute'!CA124</f>
        <v>0</v>
      </c>
      <c r="BT205" s="30">
        <f>'鱼属性|FishAttribute'!CB124</f>
        <v>0</v>
      </c>
      <c r="BU205" s="30">
        <f>'鱼属性|FishAttribute'!CC124</f>
        <v>0</v>
      </c>
      <c r="BV205" s="30">
        <f>'鱼属性|FishAttribute'!CD124</f>
        <v>0</v>
      </c>
      <c r="BW205" s="30">
        <f>'鱼属性|FishAttribute'!CE124</f>
        <v>0</v>
      </c>
      <c r="BX205" s="30">
        <f>'鱼属性|FishAttribute'!CF124</f>
        <v>0</v>
      </c>
      <c r="BY205" s="30">
        <f>'鱼属性|FishAttribute'!CG124</f>
        <v>0</v>
      </c>
    </row>
    <row r="206" spans="69:77">
      <c r="BQ206" s="30">
        <f>'鱼属性|FishAttribute'!A125</f>
        <v>0</v>
      </c>
      <c r="BR206" s="30">
        <f>'鱼属性|FishAttribute'!B125</f>
        <v>0</v>
      </c>
      <c r="BS206" s="30">
        <f>'鱼属性|FishAttribute'!CA125</f>
        <v>0</v>
      </c>
      <c r="BT206" s="30">
        <f>'鱼属性|FishAttribute'!CB125</f>
        <v>0</v>
      </c>
      <c r="BU206" s="30">
        <f>'鱼属性|FishAttribute'!CC125</f>
        <v>0</v>
      </c>
      <c r="BV206" s="30">
        <f>'鱼属性|FishAttribute'!CD125</f>
        <v>0</v>
      </c>
      <c r="BW206" s="30">
        <f>'鱼属性|FishAttribute'!CE125</f>
        <v>0</v>
      </c>
      <c r="BX206" s="30">
        <f>'鱼属性|FishAttribute'!CF125</f>
        <v>0</v>
      </c>
      <c r="BY206" s="30">
        <f>'鱼属性|FishAttribute'!CG125</f>
        <v>0</v>
      </c>
    </row>
    <row r="207" spans="69:77">
      <c r="BQ207" s="30">
        <f>'鱼属性|FishAttribute'!A126</f>
        <v>0</v>
      </c>
      <c r="BR207" s="30">
        <f>'鱼属性|FishAttribute'!B126</f>
        <v>0</v>
      </c>
      <c r="BS207" s="30">
        <f>'鱼属性|FishAttribute'!CA126</f>
        <v>0</v>
      </c>
      <c r="BT207" s="30">
        <f>'鱼属性|FishAttribute'!CB126</f>
        <v>0</v>
      </c>
      <c r="BU207" s="30">
        <f>'鱼属性|FishAttribute'!CC126</f>
        <v>0</v>
      </c>
      <c r="BV207" s="30">
        <f>'鱼属性|FishAttribute'!CD126</f>
        <v>0</v>
      </c>
      <c r="BW207" s="30">
        <f>'鱼属性|FishAttribute'!CE126</f>
        <v>0</v>
      </c>
      <c r="BX207" s="30">
        <f>'鱼属性|FishAttribute'!CF126</f>
        <v>0</v>
      </c>
      <c r="BY207" s="30">
        <f>'鱼属性|FishAttribute'!CG126</f>
        <v>0</v>
      </c>
    </row>
    <row r="208" spans="69:77">
      <c r="BQ208" s="30">
        <f>'鱼属性|FishAttribute'!A127</f>
        <v>0</v>
      </c>
      <c r="BR208" s="30">
        <f>'鱼属性|FishAttribute'!B127</f>
        <v>0</v>
      </c>
      <c r="BS208" s="30">
        <f>'鱼属性|FishAttribute'!CA127</f>
        <v>0</v>
      </c>
      <c r="BT208" s="30">
        <f>'鱼属性|FishAttribute'!CB127</f>
        <v>0</v>
      </c>
      <c r="BU208" s="30">
        <f>'鱼属性|FishAttribute'!CC127</f>
        <v>0</v>
      </c>
      <c r="BV208" s="30">
        <f>'鱼属性|FishAttribute'!CD127</f>
        <v>0</v>
      </c>
      <c r="BW208" s="30">
        <f>'鱼属性|FishAttribute'!CE127</f>
        <v>0</v>
      </c>
      <c r="BX208" s="30">
        <f>'鱼属性|FishAttribute'!CF127</f>
        <v>0</v>
      </c>
      <c r="BY208" s="30">
        <f>'鱼属性|FishAttribute'!CG127</f>
        <v>0</v>
      </c>
    </row>
    <row r="209" spans="69:77">
      <c r="BQ209" s="30">
        <f>'鱼属性|FishAttribute'!A128</f>
        <v>0</v>
      </c>
      <c r="BR209" s="30">
        <f>'鱼属性|FishAttribute'!B128</f>
        <v>0</v>
      </c>
      <c r="BS209" s="30">
        <f>'鱼属性|FishAttribute'!CA128</f>
        <v>0</v>
      </c>
      <c r="BT209" s="30">
        <f>'鱼属性|FishAttribute'!CB128</f>
        <v>0</v>
      </c>
      <c r="BU209" s="30">
        <f>'鱼属性|FishAttribute'!CC128</f>
        <v>0</v>
      </c>
      <c r="BV209" s="30">
        <f>'鱼属性|FishAttribute'!CD128</f>
        <v>0</v>
      </c>
      <c r="BW209" s="30">
        <f>'鱼属性|FishAttribute'!CE128</f>
        <v>0</v>
      </c>
      <c r="BX209" s="30">
        <f>'鱼属性|FishAttribute'!CF128</f>
        <v>0</v>
      </c>
      <c r="BY209" s="30">
        <f>'鱼属性|FishAttribute'!CG128</f>
        <v>0</v>
      </c>
    </row>
    <row r="210" spans="69:77">
      <c r="BQ210" s="30">
        <f>'鱼属性|FishAttribute'!A129</f>
        <v>0</v>
      </c>
      <c r="BR210" s="30">
        <f>'鱼属性|FishAttribute'!B129</f>
        <v>0</v>
      </c>
      <c r="BS210" s="30">
        <f>'鱼属性|FishAttribute'!CA129</f>
        <v>0</v>
      </c>
      <c r="BT210" s="30">
        <f>'鱼属性|FishAttribute'!CB129</f>
        <v>0</v>
      </c>
      <c r="BU210" s="30">
        <f>'鱼属性|FishAttribute'!CC129</f>
        <v>0</v>
      </c>
      <c r="BV210" s="30">
        <f>'鱼属性|FishAttribute'!CD129</f>
        <v>0</v>
      </c>
      <c r="BW210" s="30">
        <f>'鱼属性|FishAttribute'!CE129</f>
        <v>0</v>
      </c>
      <c r="BX210" s="30">
        <f>'鱼属性|FishAttribute'!CF129</f>
        <v>0</v>
      </c>
      <c r="BY210" s="30">
        <f>'鱼属性|FishAttribute'!CG129</f>
        <v>0</v>
      </c>
    </row>
    <row r="211" spans="69:77">
      <c r="BQ211" s="30">
        <f>'鱼属性|FishAttribute'!A130</f>
        <v>0</v>
      </c>
      <c r="BR211" s="30">
        <f>'鱼属性|FishAttribute'!B130</f>
        <v>0</v>
      </c>
      <c r="BS211" s="30">
        <f>'鱼属性|FishAttribute'!CA130</f>
        <v>0</v>
      </c>
      <c r="BT211" s="30">
        <f>'鱼属性|FishAttribute'!CB130</f>
        <v>0</v>
      </c>
      <c r="BU211" s="30">
        <f>'鱼属性|FishAttribute'!CC130</f>
        <v>0</v>
      </c>
      <c r="BV211" s="30">
        <f>'鱼属性|FishAttribute'!CD130</f>
        <v>0</v>
      </c>
      <c r="BW211" s="30">
        <f>'鱼属性|FishAttribute'!CE130</f>
        <v>0</v>
      </c>
      <c r="BX211" s="30">
        <f>'鱼属性|FishAttribute'!CF130</f>
        <v>0</v>
      </c>
      <c r="BY211" s="30">
        <f>'鱼属性|FishAttribute'!CG130</f>
        <v>0</v>
      </c>
    </row>
    <row r="212" spans="69:77">
      <c r="BQ212" s="30">
        <f>'鱼属性|FishAttribute'!A131</f>
        <v>0</v>
      </c>
      <c r="BR212" s="30">
        <f>'鱼属性|FishAttribute'!B131</f>
        <v>0</v>
      </c>
      <c r="BS212" s="30">
        <f>'鱼属性|FishAttribute'!CA131</f>
        <v>0</v>
      </c>
      <c r="BT212" s="30">
        <f>'鱼属性|FishAttribute'!CB131</f>
        <v>0</v>
      </c>
      <c r="BU212" s="30">
        <f>'鱼属性|FishAttribute'!CC131</f>
        <v>0</v>
      </c>
      <c r="BV212" s="30">
        <f>'鱼属性|FishAttribute'!CD131</f>
        <v>0</v>
      </c>
      <c r="BW212" s="30">
        <f>'鱼属性|FishAttribute'!CE131</f>
        <v>0</v>
      </c>
      <c r="BX212" s="30">
        <f>'鱼属性|FishAttribute'!CF131</f>
        <v>0</v>
      </c>
      <c r="BY212" s="30">
        <f>'鱼属性|FishAttribute'!CG131</f>
        <v>0</v>
      </c>
    </row>
    <row r="213" spans="69:77">
      <c r="BQ213" s="30">
        <f>'鱼属性|FishAttribute'!A132</f>
        <v>0</v>
      </c>
      <c r="BR213" s="30">
        <f>'鱼属性|FishAttribute'!B132</f>
        <v>0</v>
      </c>
      <c r="BS213" s="30">
        <f>'鱼属性|FishAttribute'!CA132</f>
        <v>0</v>
      </c>
      <c r="BT213" s="30">
        <f>'鱼属性|FishAttribute'!CB132</f>
        <v>0</v>
      </c>
      <c r="BU213" s="30">
        <f>'鱼属性|FishAttribute'!CC132</f>
        <v>0</v>
      </c>
      <c r="BV213" s="30">
        <f>'鱼属性|FishAttribute'!CD132</f>
        <v>0</v>
      </c>
      <c r="BW213" s="30">
        <f>'鱼属性|FishAttribute'!CE132</f>
        <v>0</v>
      </c>
      <c r="BX213" s="30">
        <f>'鱼属性|FishAttribute'!CF132</f>
        <v>0</v>
      </c>
      <c r="BY213" s="30">
        <f>'鱼属性|FishAttribute'!CG132</f>
        <v>0</v>
      </c>
    </row>
    <row r="214" spans="69:77">
      <c r="BQ214" s="30">
        <f>'鱼属性|FishAttribute'!A133</f>
        <v>0</v>
      </c>
      <c r="BR214" s="30">
        <f>'鱼属性|FishAttribute'!B133</f>
        <v>0</v>
      </c>
      <c r="BS214" s="30">
        <f>'鱼属性|FishAttribute'!CA133</f>
        <v>0</v>
      </c>
      <c r="BT214" s="30">
        <f>'鱼属性|FishAttribute'!CB133</f>
        <v>0</v>
      </c>
      <c r="BU214" s="30">
        <f>'鱼属性|FishAttribute'!CC133</f>
        <v>0</v>
      </c>
      <c r="BV214" s="30">
        <f>'鱼属性|FishAttribute'!CD133</f>
        <v>0</v>
      </c>
      <c r="BW214" s="30">
        <f>'鱼属性|FishAttribute'!CE133</f>
        <v>0</v>
      </c>
      <c r="BX214" s="30">
        <f>'鱼属性|FishAttribute'!CF133</f>
        <v>0</v>
      </c>
      <c r="BY214" s="30">
        <f>'鱼属性|FishAttribute'!CG133</f>
        <v>0</v>
      </c>
    </row>
    <row r="215" spans="69:77">
      <c r="BQ215" s="30">
        <f>'鱼属性|FishAttribute'!A134</f>
        <v>0</v>
      </c>
      <c r="BR215" s="30">
        <f>'鱼属性|FishAttribute'!B134</f>
        <v>0</v>
      </c>
      <c r="BS215" s="30">
        <f>'鱼属性|FishAttribute'!CA134</f>
        <v>0</v>
      </c>
      <c r="BT215" s="30">
        <f>'鱼属性|FishAttribute'!CB134</f>
        <v>0</v>
      </c>
      <c r="BU215" s="30">
        <f>'鱼属性|FishAttribute'!CC134</f>
        <v>0</v>
      </c>
      <c r="BV215" s="30">
        <f>'鱼属性|FishAttribute'!CD134</f>
        <v>0</v>
      </c>
      <c r="BW215" s="30">
        <f>'鱼属性|FishAttribute'!CE134</f>
        <v>0</v>
      </c>
      <c r="BX215" s="30">
        <f>'鱼属性|FishAttribute'!CF134</f>
        <v>0</v>
      </c>
      <c r="BY215" s="30">
        <f>'鱼属性|FishAttribute'!CG134</f>
        <v>0</v>
      </c>
    </row>
    <row r="216" spans="69:77">
      <c r="BQ216" s="30">
        <f>'鱼属性|FishAttribute'!A135</f>
        <v>0</v>
      </c>
      <c r="BR216" s="30">
        <f>'鱼属性|FishAttribute'!B135</f>
        <v>0</v>
      </c>
      <c r="BS216" s="30">
        <f>'鱼属性|FishAttribute'!CA135</f>
        <v>0</v>
      </c>
      <c r="BT216" s="30">
        <f>'鱼属性|FishAttribute'!CB135</f>
        <v>0</v>
      </c>
      <c r="BU216" s="30">
        <f>'鱼属性|FishAttribute'!CC135</f>
        <v>0</v>
      </c>
      <c r="BV216" s="30">
        <f>'鱼属性|FishAttribute'!CD135</f>
        <v>0</v>
      </c>
      <c r="BW216" s="30">
        <f>'鱼属性|FishAttribute'!CE135</f>
        <v>0</v>
      </c>
      <c r="BX216" s="30">
        <f>'鱼属性|FishAttribute'!CF135</f>
        <v>0</v>
      </c>
      <c r="BY216" s="30">
        <f>'鱼属性|FishAttribute'!CG135</f>
        <v>0</v>
      </c>
    </row>
    <row r="217" spans="69:77">
      <c r="BQ217" s="30">
        <f>'鱼属性|FishAttribute'!A136</f>
        <v>0</v>
      </c>
      <c r="BR217" s="30">
        <f>'鱼属性|FishAttribute'!B136</f>
        <v>0</v>
      </c>
      <c r="BS217" s="30">
        <f>'鱼属性|FishAttribute'!CA136</f>
        <v>0</v>
      </c>
      <c r="BT217" s="30">
        <f>'鱼属性|FishAttribute'!CB136</f>
        <v>0</v>
      </c>
      <c r="BU217" s="30">
        <f>'鱼属性|FishAttribute'!CC136</f>
        <v>0</v>
      </c>
      <c r="BV217" s="30">
        <f>'鱼属性|FishAttribute'!CD136</f>
        <v>0</v>
      </c>
      <c r="BW217" s="30">
        <f>'鱼属性|FishAttribute'!CE136</f>
        <v>0</v>
      </c>
      <c r="BX217" s="30">
        <f>'鱼属性|FishAttribute'!CF136</f>
        <v>0</v>
      </c>
      <c r="BY217" s="30">
        <f>'鱼属性|FishAttribute'!CG136</f>
        <v>0</v>
      </c>
    </row>
    <row r="218" spans="69:77">
      <c r="BQ218" s="30">
        <f>'鱼属性|FishAttribute'!A137</f>
        <v>0</v>
      </c>
      <c r="BR218" s="30">
        <f>'鱼属性|FishAttribute'!B137</f>
        <v>0</v>
      </c>
      <c r="BS218" s="30">
        <f>'鱼属性|FishAttribute'!CA137</f>
        <v>0</v>
      </c>
      <c r="BT218" s="30">
        <f>'鱼属性|FishAttribute'!CB137</f>
        <v>0</v>
      </c>
      <c r="BU218" s="30">
        <f>'鱼属性|FishAttribute'!CC137</f>
        <v>0</v>
      </c>
      <c r="BV218" s="30">
        <f>'鱼属性|FishAttribute'!CD137</f>
        <v>0</v>
      </c>
      <c r="BW218" s="30">
        <f>'鱼属性|FishAttribute'!CE137</f>
        <v>0</v>
      </c>
      <c r="BX218" s="30">
        <f>'鱼属性|FishAttribute'!CF137</f>
        <v>0</v>
      </c>
      <c r="BY218" s="30">
        <f>'鱼属性|FishAttribute'!CG137</f>
        <v>0</v>
      </c>
    </row>
    <row r="219" spans="69:77">
      <c r="BQ219" s="30">
        <f>'鱼属性|FishAttribute'!A138</f>
        <v>0</v>
      </c>
      <c r="BR219" s="30">
        <f>'鱼属性|FishAttribute'!B138</f>
        <v>0</v>
      </c>
      <c r="BS219" s="30">
        <f>'鱼属性|FishAttribute'!CA138</f>
        <v>0</v>
      </c>
      <c r="BT219" s="30">
        <f>'鱼属性|FishAttribute'!CB138</f>
        <v>0</v>
      </c>
      <c r="BU219" s="30">
        <f>'鱼属性|FishAttribute'!CC138</f>
        <v>0</v>
      </c>
      <c r="BV219" s="30">
        <f>'鱼属性|FishAttribute'!CD138</f>
        <v>0</v>
      </c>
      <c r="BW219" s="30">
        <f>'鱼属性|FishAttribute'!CE138</f>
        <v>0</v>
      </c>
      <c r="BX219" s="30">
        <f>'鱼属性|FishAttribute'!CF138</f>
        <v>0</v>
      </c>
      <c r="BY219" s="30">
        <f>'鱼属性|FishAttribute'!CG138</f>
        <v>0</v>
      </c>
    </row>
    <row r="220" spans="69:77">
      <c r="BQ220" s="30">
        <f>'鱼属性|FishAttribute'!A139</f>
        <v>0</v>
      </c>
      <c r="BR220" s="30">
        <f>'鱼属性|FishAttribute'!B139</f>
        <v>0</v>
      </c>
      <c r="BS220" s="30">
        <f>'鱼属性|FishAttribute'!CA139</f>
        <v>0</v>
      </c>
      <c r="BT220" s="30">
        <f>'鱼属性|FishAttribute'!CB139</f>
        <v>0</v>
      </c>
      <c r="BU220" s="30">
        <f>'鱼属性|FishAttribute'!CC139</f>
        <v>0</v>
      </c>
      <c r="BV220" s="30">
        <f>'鱼属性|FishAttribute'!CD139</f>
        <v>0</v>
      </c>
      <c r="BW220" s="30">
        <f>'鱼属性|FishAttribute'!CE139</f>
        <v>0</v>
      </c>
      <c r="BX220" s="30">
        <f>'鱼属性|FishAttribute'!CF139</f>
        <v>0</v>
      </c>
      <c r="BY220" s="30">
        <f>'鱼属性|FishAttribute'!CG139</f>
        <v>0</v>
      </c>
    </row>
    <row r="221" spans="69:77">
      <c r="BQ221" s="30">
        <f>'鱼属性|FishAttribute'!A140</f>
        <v>0</v>
      </c>
      <c r="BR221" s="30">
        <f>'鱼属性|FishAttribute'!B140</f>
        <v>0</v>
      </c>
      <c r="BS221" s="30">
        <f>'鱼属性|FishAttribute'!CA140</f>
        <v>0</v>
      </c>
      <c r="BT221" s="30">
        <f>'鱼属性|FishAttribute'!CB140</f>
        <v>0</v>
      </c>
      <c r="BU221" s="30">
        <f>'鱼属性|FishAttribute'!CC140</f>
        <v>0</v>
      </c>
      <c r="BV221" s="30">
        <f>'鱼属性|FishAttribute'!CD140</f>
        <v>0</v>
      </c>
      <c r="BW221" s="30">
        <f>'鱼属性|FishAttribute'!CE140</f>
        <v>0</v>
      </c>
      <c r="BX221" s="30">
        <f>'鱼属性|FishAttribute'!CF140</f>
        <v>0</v>
      </c>
      <c r="BY221" s="30">
        <f>'鱼属性|FishAttribute'!CG140</f>
        <v>0</v>
      </c>
    </row>
    <row r="222" spans="69:77">
      <c r="BQ222" s="30">
        <f>'鱼属性|FishAttribute'!A141</f>
        <v>0</v>
      </c>
      <c r="BR222" s="30">
        <f>'鱼属性|FishAttribute'!B141</f>
        <v>0</v>
      </c>
      <c r="BS222" s="30">
        <f>'鱼属性|FishAttribute'!CA141</f>
        <v>0</v>
      </c>
      <c r="BT222" s="30">
        <f>'鱼属性|FishAttribute'!CB141</f>
        <v>0</v>
      </c>
      <c r="BU222" s="30">
        <f>'鱼属性|FishAttribute'!CC141</f>
        <v>0</v>
      </c>
      <c r="BV222" s="30">
        <f>'鱼属性|FishAttribute'!CD141</f>
        <v>0</v>
      </c>
      <c r="BW222" s="30">
        <f>'鱼属性|FishAttribute'!CE141</f>
        <v>0</v>
      </c>
      <c r="BX222" s="30">
        <f>'鱼属性|FishAttribute'!CF141</f>
        <v>0</v>
      </c>
      <c r="BY222" s="30">
        <f>'鱼属性|FishAttribute'!CG141</f>
        <v>0</v>
      </c>
    </row>
    <row r="223" spans="69:77">
      <c r="BQ223" s="30">
        <f>'鱼属性|FishAttribute'!A142</f>
        <v>0</v>
      </c>
      <c r="BR223" s="30">
        <f>'鱼属性|FishAttribute'!B142</f>
        <v>0</v>
      </c>
      <c r="BS223" s="30">
        <f>'鱼属性|FishAttribute'!CA142</f>
        <v>0</v>
      </c>
      <c r="BT223" s="30">
        <f>'鱼属性|FishAttribute'!CB142</f>
        <v>0</v>
      </c>
      <c r="BU223" s="30">
        <f>'鱼属性|FishAttribute'!CC142</f>
        <v>0</v>
      </c>
      <c r="BV223" s="30">
        <f>'鱼属性|FishAttribute'!CD142</f>
        <v>0</v>
      </c>
      <c r="BW223" s="30">
        <f>'鱼属性|FishAttribute'!CE142</f>
        <v>0</v>
      </c>
      <c r="BX223" s="30">
        <f>'鱼属性|FishAttribute'!CF142</f>
        <v>0</v>
      </c>
      <c r="BY223" s="30">
        <f>'鱼属性|FishAttribute'!CG142</f>
        <v>0</v>
      </c>
    </row>
    <row r="224" spans="69:77">
      <c r="BQ224" s="30">
        <f>'鱼属性|FishAttribute'!A143</f>
        <v>0</v>
      </c>
      <c r="BR224" s="30">
        <f>'鱼属性|FishAttribute'!B143</f>
        <v>0</v>
      </c>
      <c r="BS224" s="30">
        <f>'鱼属性|FishAttribute'!CA143</f>
        <v>0</v>
      </c>
      <c r="BT224" s="30">
        <f>'鱼属性|FishAttribute'!CB143</f>
        <v>0</v>
      </c>
      <c r="BU224" s="30">
        <f>'鱼属性|FishAttribute'!CC143</f>
        <v>0</v>
      </c>
      <c r="BV224" s="30">
        <f>'鱼属性|FishAttribute'!CD143</f>
        <v>0</v>
      </c>
      <c r="BW224" s="30">
        <f>'鱼属性|FishAttribute'!CE143</f>
        <v>0</v>
      </c>
      <c r="BX224" s="30">
        <f>'鱼属性|FishAttribute'!CF143</f>
        <v>0</v>
      </c>
      <c r="BY224" s="30">
        <f>'鱼属性|FishAttribute'!CG143</f>
        <v>0</v>
      </c>
    </row>
    <row r="225" spans="69:77">
      <c r="BQ225" s="30">
        <f>'鱼属性|FishAttribute'!A144</f>
        <v>0</v>
      </c>
      <c r="BR225" s="30">
        <f>'鱼属性|FishAttribute'!B144</f>
        <v>0</v>
      </c>
      <c r="BS225" s="30">
        <f>'鱼属性|FishAttribute'!CA144</f>
        <v>0</v>
      </c>
      <c r="BT225" s="30">
        <f>'鱼属性|FishAttribute'!CB144</f>
        <v>0</v>
      </c>
      <c r="BU225" s="30">
        <f>'鱼属性|FishAttribute'!CC144</f>
        <v>0</v>
      </c>
      <c r="BV225" s="30">
        <f>'鱼属性|FishAttribute'!CD144</f>
        <v>0</v>
      </c>
      <c r="BW225" s="30">
        <f>'鱼属性|FishAttribute'!CE144</f>
        <v>0</v>
      </c>
      <c r="BX225" s="30">
        <f>'鱼属性|FishAttribute'!CF144</f>
        <v>0</v>
      </c>
      <c r="BY225" s="30">
        <f>'鱼属性|FishAttribute'!CG144</f>
        <v>0</v>
      </c>
    </row>
    <row r="226" spans="69:77">
      <c r="BQ226" s="30">
        <f>'鱼属性|FishAttribute'!A145</f>
        <v>0</v>
      </c>
      <c r="BR226" s="30">
        <f>'鱼属性|FishAttribute'!B145</f>
        <v>0</v>
      </c>
      <c r="BS226" s="30">
        <f>'鱼属性|FishAttribute'!CA145</f>
        <v>0</v>
      </c>
      <c r="BT226" s="30">
        <f>'鱼属性|FishAttribute'!CB145</f>
        <v>0</v>
      </c>
      <c r="BU226" s="30">
        <f>'鱼属性|FishAttribute'!CC145</f>
        <v>0</v>
      </c>
      <c r="BV226" s="30">
        <f>'鱼属性|FishAttribute'!CD145</f>
        <v>0</v>
      </c>
      <c r="BW226" s="30">
        <f>'鱼属性|FishAttribute'!CE145</f>
        <v>0</v>
      </c>
      <c r="BX226" s="30">
        <f>'鱼属性|FishAttribute'!CF145</f>
        <v>0</v>
      </c>
      <c r="BY226" s="30">
        <f>'鱼属性|FishAttribute'!CG145</f>
        <v>0</v>
      </c>
    </row>
    <row r="227" spans="69:77">
      <c r="BQ227" s="30">
        <f>'鱼属性|FishAttribute'!A146</f>
        <v>0</v>
      </c>
      <c r="BR227" s="30">
        <f>'鱼属性|FishAttribute'!B146</f>
        <v>0</v>
      </c>
      <c r="BS227" s="30">
        <f>'鱼属性|FishAttribute'!CA146</f>
        <v>0</v>
      </c>
      <c r="BT227" s="30">
        <f>'鱼属性|FishAttribute'!CB146</f>
        <v>0</v>
      </c>
      <c r="BU227" s="30">
        <f>'鱼属性|FishAttribute'!CC146</f>
        <v>0</v>
      </c>
      <c r="BV227" s="30">
        <f>'鱼属性|FishAttribute'!CD146</f>
        <v>0</v>
      </c>
      <c r="BW227" s="30">
        <f>'鱼属性|FishAttribute'!CE146</f>
        <v>0</v>
      </c>
      <c r="BX227" s="30">
        <f>'鱼属性|FishAttribute'!CF146</f>
        <v>0</v>
      </c>
      <c r="BY227" s="30">
        <f>'鱼属性|FishAttribute'!CG146</f>
        <v>0</v>
      </c>
    </row>
    <row r="228" spans="69:77">
      <c r="BQ228" s="30">
        <f>'鱼属性|FishAttribute'!A147</f>
        <v>0</v>
      </c>
      <c r="BR228" s="30">
        <f>'鱼属性|FishAttribute'!B147</f>
        <v>0</v>
      </c>
      <c r="BS228" s="30">
        <f>'鱼属性|FishAttribute'!CA147</f>
        <v>0</v>
      </c>
      <c r="BT228" s="30">
        <f>'鱼属性|FishAttribute'!CB147</f>
        <v>0</v>
      </c>
      <c r="BU228" s="30">
        <f>'鱼属性|FishAttribute'!CC147</f>
        <v>0</v>
      </c>
      <c r="BV228" s="30">
        <f>'鱼属性|FishAttribute'!CD147</f>
        <v>0</v>
      </c>
      <c r="BW228" s="30">
        <f>'鱼属性|FishAttribute'!CE147</f>
        <v>0</v>
      </c>
      <c r="BX228" s="30">
        <f>'鱼属性|FishAttribute'!CF147</f>
        <v>0</v>
      </c>
      <c r="BY228" s="30">
        <f>'鱼属性|FishAttribute'!CG147</f>
        <v>0</v>
      </c>
    </row>
    <row r="229" spans="69:77">
      <c r="BQ229" s="30">
        <f>'鱼属性|FishAttribute'!A148</f>
        <v>0</v>
      </c>
      <c r="BR229" s="30">
        <f>'鱼属性|FishAttribute'!B148</f>
        <v>0</v>
      </c>
      <c r="BS229" s="30">
        <f>'鱼属性|FishAttribute'!CA148</f>
        <v>0</v>
      </c>
      <c r="BT229" s="30">
        <f>'鱼属性|FishAttribute'!CB148</f>
        <v>0</v>
      </c>
      <c r="BU229" s="30">
        <f>'鱼属性|FishAttribute'!CC148</f>
        <v>0</v>
      </c>
      <c r="BV229" s="30">
        <f>'鱼属性|FishAttribute'!CD148</f>
        <v>0</v>
      </c>
      <c r="BW229" s="30">
        <f>'鱼属性|FishAttribute'!CE148</f>
        <v>0</v>
      </c>
      <c r="BX229" s="30">
        <f>'鱼属性|FishAttribute'!CF148</f>
        <v>0</v>
      </c>
      <c r="BY229" s="30">
        <f>'鱼属性|FishAttribute'!CG148</f>
        <v>0</v>
      </c>
    </row>
    <row r="230" spans="69:77">
      <c r="BQ230" s="30">
        <f>'鱼属性|FishAttribute'!A149</f>
        <v>0</v>
      </c>
      <c r="BR230" s="30">
        <f>'鱼属性|FishAttribute'!B149</f>
        <v>0</v>
      </c>
      <c r="BS230" s="30">
        <f>'鱼属性|FishAttribute'!CA149</f>
        <v>0</v>
      </c>
      <c r="BT230" s="30">
        <f>'鱼属性|FishAttribute'!CB149</f>
        <v>0</v>
      </c>
      <c r="BU230" s="30">
        <f>'鱼属性|FishAttribute'!CC149</f>
        <v>0</v>
      </c>
      <c r="BV230" s="30">
        <f>'鱼属性|FishAttribute'!CD149</f>
        <v>0</v>
      </c>
      <c r="BW230" s="30">
        <f>'鱼属性|FishAttribute'!CE149</f>
        <v>0</v>
      </c>
      <c r="BX230" s="30">
        <f>'鱼属性|FishAttribute'!CF149</f>
        <v>0</v>
      </c>
      <c r="BY230" s="30">
        <f>'鱼属性|FishAttribute'!CG149</f>
        <v>0</v>
      </c>
    </row>
    <row r="231" spans="69:77">
      <c r="BQ231" s="30">
        <f>'鱼属性|FishAttribute'!A150</f>
        <v>0</v>
      </c>
      <c r="BR231" s="30">
        <f>'鱼属性|FishAttribute'!B150</f>
        <v>0</v>
      </c>
      <c r="BS231" s="30">
        <f>'鱼属性|FishAttribute'!CA150</f>
        <v>0</v>
      </c>
      <c r="BT231" s="30">
        <f>'鱼属性|FishAttribute'!CB150</f>
        <v>0</v>
      </c>
      <c r="BU231" s="30">
        <f>'鱼属性|FishAttribute'!CC150</f>
        <v>0</v>
      </c>
      <c r="BV231" s="30">
        <f>'鱼属性|FishAttribute'!CD150</f>
        <v>0</v>
      </c>
      <c r="BW231" s="30">
        <f>'鱼属性|FishAttribute'!CE150</f>
        <v>0</v>
      </c>
      <c r="BX231" s="30">
        <f>'鱼属性|FishAttribute'!CF150</f>
        <v>0</v>
      </c>
      <c r="BY231" s="30">
        <f>'鱼属性|FishAttribute'!CG150</f>
        <v>0</v>
      </c>
    </row>
    <row r="232" spans="69:77">
      <c r="BQ232" s="30">
        <f>'鱼属性|FishAttribute'!A151</f>
        <v>0</v>
      </c>
      <c r="BR232" s="30">
        <f>'鱼属性|FishAttribute'!B151</f>
        <v>0</v>
      </c>
      <c r="BS232" s="30">
        <f>'鱼属性|FishAttribute'!CA151</f>
        <v>0</v>
      </c>
      <c r="BT232" s="30">
        <f>'鱼属性|FishAttribute'!CB151</f>
        <v>0</v>
      </c>
      <c r="BU232" s="30">
        <f>'鱼属性|FishAttribute'!CC151</f>
        <v>0</v>
      </c>
      <c r="BV232" s="30">
        <f>'鱼属性|FishAttribute'!CD151</f>
        <v>0</v>
      </c>
      <c r="BW232" s="30">
        <f>'鱼属性|FishAttribute'!CE151</f>
        <v>0</v>
      </c>
      <c r="BX232" s="30">
        <f>'鱼属性|FishAttribute'!CF151</f>
        <v>0</v>
      </c>
      <c r="BY232" s="30">
        <f>'鱼属性|FishAttribute'!CG151</f>
        <v>0</v>
      </c>
    </row>
    <row r="233" spans="69:77">
      <c r="BQ233" s="30">
        <f>'鱼属性|FishAttribute'!A152</f>
        <v>0</v>
      </c>
      <c r="BR233" s="30">
        <f>'鱼属性|FishAttribute'!B152</f>
        <v>0</v>
      </c>
      <c r="BS233" s="30">
        <f>'鱼属性|FishAttribute'!CA152</f>
        <v>0</v>
      </c>
      <c r="BT233" s="30">
        <f>'鱼属性|FishAttribute'!CB152</f>
        <v>0</v>
      </c>
      <c r="BU233" s="30">
        <f>'鱼属性|FishAttribute'!CC152</f>
        <v>0</v>
      </c>
      <c r="BV233" s="30">
        <f>'鱼属性|FishAttribute'!CD152</f>
        <v>0</v>
      </c>
      <c r="BW233" s="30">
        <f>'鱼属性|FishAttribute'!CE152</f>
        <v>0</v>
      </c>
      <c r="BX233" s="30">
        <f>'鱼属性|FishAttribute'!CF152</f>
        <v>0</v>
      </c>
      <c r="BY233" s="30">
        <f>'鱼属性|FishAttribute'!CG152</f>
        <v>0</v>
      </c>
    </row>
    <row r="234" spans="69:77">
      <c r="BQ234" s="30">
        <f>'鱼属性|FishAttribute'!A153</f>
        <v>0</v>
      </c>
      <c r="BR234" s="30">
        <f>'鱼属性|FishAttribute'!B153</f>
        <v>0</v>
      </c>
      <c r="BS234" s="30">
        <f>'鱼属性|FishAttribute'!CA153</f>
        <v>0</v>
      </c>
      <c r="BT234" s="30">
        <f>'鱼属性|FishAttribute'!CB153</f>
        <v>0</v>
      </c>
      <c r="BU234" s="30">
        <f>'鱼属性|FishAttribute'!CC153</f>
        <v>0</v>
      </c>
      <c r="BV234" s="30">
        <f>'鱼属性|FishAttribute'!CD153</f>
        <v>0</v>
      </c>
      <c r="BW234" s="30">
        <f>'鱼属性|FishAttribute'!CE153</f>
        <v>0</v>
      </c>
      <c r="BX234" s="30">
        <f>'鱼属性|FishAttribute'!CF153</f>
        <v>0</v>
      </c>
      <c r="BY234" s="30">
        <f>'鱼属性|FishAttribute'!CG153</f>
        <v>0</v>
      </c>
    </row>
    <row r="235" spans="69:77">
      <c r="BQ235" s="30">
        <f>'鱼属性|FishAttribute'!A154</f>
        <v>0</v>
      </c>
      <c r="BR235" s="30">
        <f>'鱼属性|FishAttribute'!B154</f>
        <v>0</v>
      </c>
      <c r="BS235" s="30">
        <f>'鱼属性|FishAttribute'!CA154</f>
        <v>0</v>
      </c>
      <c r="BT235" s="30">
        <f>'鱼属性|FishAttribute'!CB154</f>
        <v>0</v>
      </c>
      <c r="BU235" s="30">
        <f>'鱼属性|FishAttribute'!CC154</f>
        <v>0</v>
      </c>
      <c r="BV235" s="30">
        <f>'鱼属性|FishAttribute'!CD154</f>
        <v>0</v>
      </c>
      <c r="BW235" s="30">
        <f>'鱼属性|FishAttribute'!CE154</f>
        <v>0</v>
      </c>
      <c r="BX235" s="30">
        <f>'鱼属性|FishAttribute'!CF154</f>
        <v>0</v>
      </c>
      <c r="BY235" s="30">
        <f>'鱼属性|FishAttribute'!CG154</f>
        <v>0</v>
      </c>
    </row>
    <row r="236" spans="69:77">
      <c r="BQ236" s="30">
        <f>'鱼属性|FishAttribute'!A155</f>
        <v>0</v>
      </c>
      <c r="BR236" s="30">
        <f>'鱼属性|FishAttribute'!B155</f>
        <v>0</v>
      </c>
      <c r="BS236" s="30">
        <f>'鱼属性|FishAttribute'!CA155</f>
        <v>0</v>
      </c>
      <c r="BT236" s="30">
        <f>'鱼属性|FishAttribute'!CB155</f>
        <v>0</v>
      </c>
      <c r="BU236" s="30">
        <f>'鱼属性|FishAttribute'!CC155</f>
        <v>0</v>
      </c>
      <c r="BV236" s="30">
        <f>'鱼属性|FishAttribute'!CD155</f>
        <v>0</v>
      </c>
      <c r="BW236" s="30">
        <f>'鱼属性|FishAttribute'!CE155</f>
        <v>0</v>
      </c>
      <c r="BX236" s="30">
        <f>'鱼属性|FishAttribute'!CF155</f>
        <v>0</v>
      </c>
      <c r="BY236" s="30">
        <f>'鱼属性|FishAttribute'!CG155</f>
        <v>0</v>
      </c>
    </row>
    <row r="237" spans="69:77">
      <c r="BQ237" s="30">
        <f>'鱼属性|FishAttribute'!A156</f>
        <v>0</v>
      </c>
      <c r="BR237" s="30">
        <f>'鱼属性|FishAttribute'!B156</f>
        <v>0</v>
      </c>
      <c r="BS237" s="30">
        <f>'鱼属性|FishAttribute'!CA156</f>
        <v>0</v>
      </c>
      <c r="BT237" s="30">
        <f>'鱼属性|FishAttribute'!CB156</f>
        <v>0</v>
      </c>
      <c r="BU237" s="30">
        <f>'鱼属性|FishAttribute'!CC156</f>
        <v>0</v>
      </c>
      <c r="BV237" s="30">
        <f>'鱼属性|FishAttribute'!CD156</f>
        <v>0</v>
      </c>
      <c r="BW237" s="30">
        <f>'鱼属性|FishAttribute'!CE156</f>
        <v>0</v>
      </c>
      <c r="BX237" s="30">
        <f>'鱼属性|FishAttribute'!CF156</f>
        <v>0</v>
      </c>
      <c r="BY237" s="30">
        <f>'鱼属性|FishAttribute'!CG156</f>
        <v>0</v>
      </c>
    </row>
    <row r="238" spans="69:77">
      <c r="BQ238" s="30">
        <f>'鱼属性|FishAttribute'!A157</f>
        <v>0</v>
      </c>
      <c r="BR238" s="30">
        <f>'鱼属性|FishAttribute'!B157</f>
        <v>0</v>
      </c>
      <c r="BS238" s="30">
        <f>'鱼属性|FishAttribute'!CA157</f>
        <v>0</v>
      </c>
      <c r="BT238" s="30">
        <f>'鱼属性|FishAttribute'!CB157</f>
        <v>0</v>
      </c>
      <c r="BU238" s="30">
        <f>'鱼属性|FishAttribute'!CC157</f>
        <v>0</v>
      </c>
      <c r="BV238" s="30">
        <f>'鱼属性|FishAttribute'!CD157</f>
        <v>0</v>
      </c>
      <c r="BW238" s="30">
        <f>'鱼属性|FishAttribute'!CE157</f>
        <v>0</v>
      </c>
      <c r="BX238" s="30">
        <f>'鱼属性|FishAttribute'!CF157</f>
        <v>0</v>
      </c>
      <c r="BY238" s="30">
        <f>'鱼属性|FishAttribute'!CG157</f>
        <v>0</v>
      </c>
    </row>
    <row r="239" spans="69:77">
      <c r="BQ239" s="30">
        <f>'鱼属性|FishAttribute'!A158</f>
        <v>0</v>
      </c>
      <c r="BR239" s="30">
        <f>'鱼属性|FishAttribute'!B158</f>
        <v>0</v>
      </c>
      <c r="BS239" s="30">
        <f>'鱼属性|FishAttribute'!CA158</f>
        <v>0</v>
      </c>
      <c r="BT239" s="30">
        <f>'鱼属性|FishAttribute'!CB158</f>
        <v>0</v>
      </c>
      <c r="BU239" s="30">
        <f>'鱼属性|FishAttribute'!CC158</f>
        <v>0</v>
      </c>
      <c r="BV239" s="30">
        <f>'鱼属性|FishAttribute'!CD158</f>
        <v>0</v>
      </c>
      <c r="BW239" s="30">
        <f>'鱼属性|FishAttribute'!CE158</f>
        <v>0</v>
      </c>
      <c r="BX239" s="30">
        <f>'鱼属性|FishAttribute'!CF158</f>
        <v>0</v>
      </c>
      <c r="BY239" s="30">
        <f>'鱼属性|FishAttribute'!CG158</f>
        <v>0</v>
      </c>
    </row>
    <row r="240" spans="69:77">
      <c r="BQ240" s="30">
        <f>'鱼属性|FishAttribute'!A159</f>
        <v>0</v>
      </c>
      <c r="BR240" s="30">
        <f>'鱼属性|FishAttribute'!B159</f>
        <v>0</v>
      </c>
      <c r="BS240" s="30">
        <f>'鱼属性|FishAttribute'!CA159</f>
        <v>0</v>
      </c>
      <c r="BT240" s="30">
        <f>'鱼属性|FishAttribute'!CB159</f>
        <v>0</v>
      </c>
      <c r="BU240" s="30">
        <f>'鱼属性|FishAttribute'!CC159</f>
        <v>0</v>
      </c>
      <c r="BV240" s="30">
        <f>'鱼属性|FishAttribute'!CD159</f>
        <v>0</v>
      </c>
      <c r="BW240" s="30">
        <f>'鱼属性|FishAttribute'!CE159</f>
        <v>0</v>
      </c>
      <c r="BX240" s="30">
        <f>'鱼属性|FishAttribute'!CF159</f>
        <v>0</v>
      </c>
      <c r="BY240" s="30">
        <f>'鱼属性|FishAttribute'!CG159</f>
        <v>0</v>
      </c>
    </row>
    <row r="241" spans="69:77">
      <c r="BQ241" s="30">
        <f>'鱼属性|FishAttribute'!A160</f>
        <v>0</v>
      </c>
      <c r="BR241" s="30">
        <f>'鱼属性|FishAttribute'!B160</f>
        <v>0</v>
      </c>
      <c r="BS241" s="30">
        <f>'鱼属性|FishAttribute'!CA160</f>
        <v>0</v>
      </c>
      <c r="BT241" s="30">
        <f>'鱼属性|FishAttribute'!CB160</f>
        <v>0</v>
      </c>
      <c r="BU241" s="30">
        <f>'鱼属性|FishAttribute'!CC160</f>
        <v>0</v>
      </c>
      <c r="BV241" s="30">
        <f>'鱼属性|FishAttribute'!CD160</f>
        <v>0</v>
      </c>
      <c r="BW241" s="30">
        <f>'鱼属性|FishAttribute'!CE160</f>
        <v>0</v>
      </c>
      <c r="BX241" s="30">
        <f>'鱼属性|FishAttribute'!CF160</f>
        <v>0</v>
      </c>
      <c r="BY241" s="30">
        <f>'鱼属性|FishAttribute'!CG160</f>
        <v>0</v>
      </c>
    </row>
    <row r="242" spans="69:77">
      <c r="BQ242" s="30">
        <f>'鱼属性|FishAttribute'!A161</f>
        <v>0</v>
      </c>
      <c r="BR242" s="30">
        <f>'鱼属性|FishAttribute'!B161</f>
        <v>0</v>
      </c>
      <c r="BS242" s="30">
        <f>'鱼属性|FishAttribute'!CA161</f>
        <v>0</v>
      </c>
      <c r="BT242" s="30">
        <f>'鱼属性|FishAttribute'!CB161</f>
        <v>0</v>
      </c>
      <c r="BU242" s="30">
        <f>'鱼属性|FishAttribute'!CC161</f>
        <v>0</v>
      </c>
      <c r="BV242" s="30">
        <f>'鱼属性|FishAttribute'!CD161</f>
        <v>0</v>
      </c>
      <c r="BW242" s="30">
        <f>'鱼属性|FishAttribute'!CE161</f>
        <v>0</v>
      </c>
      <c r="BX242" s="30">
        <f>'鱼属性|FishAttribute'!CF161</f>
        <v>0</v>
      </c>
      <c r="BY242" s="30">
        <f>'鱼属性|FishAttribute'!CG161</f>
        <v>0</v>
      </c>
    </row>
    <row r="243" spans="69:77">
      <c r="BQ243" s="30">
        <f>'鱼属性|FishAttribute'!A162</f>
        <v>0</v>
      </c>
      <c r="BR243" s="30">
        <f>'鱼属性|FishAttribute'!B162</f>
        <v>0</v>
      </c>
      <c r="BS243" s="30">
        <f>'鱼属性|FishAttribute'!CA162</f>
        <v>0</v>
      </c>
      <c r="BT243" s="30">
        <f>'鱼属性|FishAttribute'!CB162</f>
        <v>0</v>
      </c>
      <c r="BU243" s="30">
        <f>'鱼属性|FishAttribute'!CC162</f>
        <v>0</v>
      </c>
      <c r="BV243" s="30">
        <f>'鱼属性|FishAttribute'!CD162</f>
        <v>0</v>
      </c>
      <c r="BW243" s="30">
        <f>'鱼属性|FishAttribute'!CE162</f>
        <v>0</v>
      </c>
      <c r="BX243" s="30">
        <f>'鱼属性|FishAttribute'!CF162</f>
        <v>0</v>
      </c>
      <c r="BY243" s="30">
        <f>'鱼属性|FishAttribute'!CG162</f>
        <v>0</v>
      </c>
    </row>
    <row r="244" spans="69:77">
      <c r="BQ244" s="30">
        <f>'鱼属性|FishAttribute'!A163</f>
        <v>0</v>
      </c>
      <c r="BR244" s="30">
        <f>'鱼属性|FishAttribute'!B163</f>
        <v>0</v>
      </c>
      <c r="BS244" s="30">
        <f>'鱼属性|FishAttribute'!CA163</f>
        <v>0</v>
      </c>
      <c r="BT244" s="30">
        <f>'鱼属性|FishAttribute'!CB163</f>
        <v>0</v>
      </c>
      <c r="BU244" s="30">
        <f>'鱼属性|FishAttribute'!CC163</f>
        <v>0</v>
      </c>
      <c r="BV244" s="30">
        <f>'鱼属性|FishAttribute'!CD163</f>
        <v>0</v>
      </c>
      <c r="BW244" s="30">
        <f>'鱼属性|FishAttribute'!CE163</f>
        <v>0</v>
      </c>
      <c r="BX244" s="30">
        <f>'鱼属性|FishAttribute'!CF163</f>
        <v>0</v>
      </c>
      <c r="BY244" s="30">
        <f>'鱼属性|FishAttribute'!CG163</f>
        <v>0</v>
      </c>
    </row>
    <row r="245" spans="69:77">
      <c r="BQ245" s="30">
        <f>'鱼属性|FishAttribute'!A164</f>
        <v>0</v>
      </c>
      <c r="BR245" s="30">
        <f>'鱼属性|FishAttribute'!B164</f>
        <v>0</v>
      </c>
      <c r="BS245" s="30">
        <f>'鱼属性|FishAttribute'!CA164</f>
        <v>0</v>
      </c>
      <c r="BT245" s="30">
        <f>'鱼属性|FishAttribute'!CB164</f>
        <v>0</v>
      </c>
      <c r="BU245" s="30">
        <f>'鱼属性|FishAttribute'!CC164</f>
        <v>0</v>
      </c>
      <c r="BV245" s="30">
        <f>'鱼属性|FishAttribute'!CD164</f>
        <v>0</v>
      </c>
      <c r="BW245" s="30">
        <f>'鱼属性|FishAttribute'!CE164</f>
        <v>0</v>
      </c>
      <c r="BX245" s="30">
        <f>'鱼属性|FishAttribute'!CF164</f>
        <v>0</v>
      </c>
      <c r="BY245" s="30">
        <f>'鱼属性|FishAttribute'!CG164</f>
        <v>0</v>
      </c>
    </row>
    <row r="246" spans="69:77">
      <c r="BQ246" s="30">
        <f>'鱼属性|FishAttribute'!A165</f>
        <v>0</v>
      </c>
      <c r="BR246" s="30">
        <f>'鱼属性|FishAttribute'!B165</f>
        <v>0</v>
      </c>
      <c r="BS246" s="30">
        <f>'鱼属性|FishAttribute'!CA165</f>
        <v>0</v>
      </c>
      <c r="BT246" s="30">
        <f>'鱼属性|FishAttribute'!CB165</f>
        <v>0</v>
      </c>
      <c r="BU246" s="30">
        <f>'鱼属性|FishAttribute'!CC165</f>
        <v>0</v>
      </c>
      <c r="BV246" s="30">
        <f>'鱼属性|FishAttribute'!CD165</f>
        <v>0</v>
      </c>
      <c r="BW246" s="30">
        <f>'鱼属性|FishAttribute'!CE165</f>
        <v>0</v>
      </c>
      <c r="BX246" s="30">
        <f>'鱼属性|FishAttribute'!CF165</f>
        <v>0</v>
      </c>
      <c r="BY246" s="30">
        <f>'鱼属性|FishAttribute'!CG165</f>
        <v>0</v>
      </c>
    </row>
    <row r="247" spans="69:77">
      <c r="BQ247" s="30">
        <f>'鱼属性|FishAttribute'!A166</f>
        <v>0</v>
      </c>
      <c r="BR247" s="30">
        <f>'鱼属性|FishAttribute'!B166</f>
        <v>0</v>
      </c>
      <c r="BS247" s="30">
        <f>'鱼属性|FishAttribute'!CA166</f>
        <v>0</v>
      </c>
      <c r="BT247" s="30">
        <f>'鱼属性|FishAttribute'!CB166</f>
        <v>0</v>
      </c>
      <c r="BU247" s="30">
        <f>'鱼属性|FishAttribute'!CC166</f>
        <v>0</v>
      </c>
      <c r="BV247" s="30">
        <f>'鱼属性|FishAttribute'!CD166</f>
        <v>0</v>
      </c>
      <c r="BW247" s="30">
        <f>'鱼属性|FishAttribute'!CE166</f>
        <v>0</v>
      </c>
      <c r="BX247" s="30">
        <f>'鱼属性|FishAttribute'!CF166</f>
        <v>0</v>
      </c>
      <c r="BY247" s="30">
        <f>'鱼属性|FishAttribute'!CG166</f>
        <v>0</v>
      </c>
    </row>
    <row r="248" spans="69:77">
      <c r="BQ248" s="30">
        <f>'鱼属性|FishAttribute'!A167</f>
        <v>0</v>
      </c>
      <c r="BR248" s="30">
        <f>'鱼属性|FishAttribute'!B167</f>
        <v>0</v>
      </c>
      <c r="BS248" s="30">
        <f>'鱼属性|FishAttribute'!CA167</f>
        <v>0</v>
      </c>
      <c r="BT248" s="30">
        <f>'鱼属性|FishAttribute'!CB167</f>
        <v>0</v>
      </c>
      <c r="BU248" s="30">
        <f>'鱼属性|FishAttribute'!CC167</f>
        <v>0</v>
      </c>
      <c r="BV248" s="30">
        <f>'鱼属性|FishAttribute'!CD167</f>
        <v>0</v>
      </c>
      <c r="BW248" s="30">
        <f>'鱼属性|FishAttribute'!CE167</f>
        <v>0</v>
      </c>
      <c r="BX248" s="30">
        <f>'鱼属性|FishAttribute'!CF167</f>
        <v>0</v>
      </c>
      <c r="BY248" s="30">
        <f>'鱼属性|FishAttribute'!CG167</f>
        <v>0</v>
      </c>
    </row>
    <row r="249" spans="69:77">
      <c r="BQ249" s="30">
        <f>'鱼属性|FishAttribute'!A168</f>
        <v>0</v>
      </c>
      <c r="BR249" s="30">
        <f>'鱼属性|FishAttribute'!B168</f>
        <v>0</v>
      </c>
      <c r="BS249" s="30">
        <f>'鱼属性|FishAttribute'!CA168</f>
        <v>0</v>
      </c>
      <c r="BT249" s="30">
        <f>'鱼属性|FishAttribute'!CB168</f>
        <v>0</v>
      </c>
      <c r="BU249" s="30">
        <f>'鱼属性|FishAttribute'!CC168</f>
        <v>0</v>
      </c>
      <c r="BV249" s="30">
        <f>'鱼属性|FishAttribute'!CD168</f>
        <v>0</v>
      </c>
      <c r="BW249" s="30">
        <f>'鱼属性|FishAttribute'!CE168</f>
        <v>0</v>
      </c>
      <c r="BX249" s="30">
        <f>'鱼属性|FishAttribute'!CF168</f>
        <v>0</v>
      </c>
      <c r="BY249" s="30">
        <f>'鱼属性|FishAttribute'!CG168</f>
        <v>0</v>
      </c>
    </row>
    <row r="250" spans="69:77">
      <c r="BQ250" s="30">
        <f>'鱼属性|FishAttribute'!A169</f>
        <v>0</v>
      </c>
      <c r="BR250" s="30">
        <f>'鱼属性|FishAttribute'!B169</f>
        <v>0</v>
      </c>
      <c r="BS250" s="30">
        <f>'鱼属性|FishAttribute'!CA169</f>
        <v>0</v>
      </c>
      <c r="BT250" s="30">
        <f>'鱼属性|FishAttribute'!CB169</f>
        <v>0</v>
      </c>
      <c r="BU250" s="30">
        <f>'鱼属性|FishAttribute'!CC169</f>
        <v>0</v>
      </c>
      <c r="BV250" s="30">
        <f>'鱼属性|FishAttribute'!CD169</f>
        <v>0</v>
      </c>
      <c r="BW250" s="30">
        <f>'鱼属性|FishAttribute'!CE169</f>
        <v>0</v>
      </c>
      <c r="BX250" s="30">
        <f>'鱼属性|FishAttribute'!CF169</f>
        <v>0</v>
      </c>
      <c r="BY250" s="30">
        <f>'鱼属性|FishAttribute'!CG169</f>
        <v>0</v>
      </c>
    </row>
    <row r="251" spans="69:77">
      <c r="BQ251" s="30">
        <f>'鱼属性|FishAttribute'!A170</f>
        <v>0</v>
      </c>
      <c r="BR251" s="30">
        <f>'鱼属性|FishAttribute'!B170</f>
        <v>0</v>
      </c>
      <c r="BS251" s="30">
        <f>'鱼属性|FishAttribute'!CA170</f>
        <v>0</v>
      </c>
      <c r="BT251" s="30">
        <f>'鱼属性|FishAttribute'!CB170</f>
        <v>0</v>
      </c>
      <c r="BU251" s="30">
        <f>'鱼属性|FishAttribute'!CC170</f>
        <v>0</v>
      </c>
      <c r="BV251" s="30">
        <f>'鱼属性|FishAttribute'!CD170</f>
        <v>0</v>
      </c>
      <c r="BW251" s="30">
        <f>'鱼属性|FishAttribute'!CE170</f>
        <v>0</v>
      </c>
      <c r="BX251" s="30">
        <f>'鱼属性|FishAttribute'!CF170</f>
        <v>0</v>
      </c>
      <c r="BY251" s="30">
        <f>'鱼属性|FishAttribute'!CG170</f>
        <v>0</v>
      </c>
    </row>
    <row r="252" spans="69:77">
      <c r="BQ252" s="30">
        <f>'鱼属性|FishAttribute'!A171</f>
        <v>0</v>
      </c>
      <c r="BR252" s="30">
        <f>'鱼属性|FishAttribute'!B171</f>
        <v>0</v>
      </c>
      <c r="BS252" s="30">
        <f>'鱼属性|FishAttribute'!CA171</f>
        <v>0</v>
      </c>
      <c r="BT252" s="30">
        <f>'鱼属性|FishAttribute'!CB171</f>
        <v>0</v>
      </c>
      <c r="BU252" s="30">
        <f>'鱼属性|FishAttribute'!CC171</f>
        <v>0</v>
      </c>
      <c r="BV252" s="30">
        <f>'鱼属性|FishAttribute'!CD171</f>
        <v>0</v>
      </c>
      <c r="BW252" s="30">
        <f>'鱼属性|FishAttribute'!CE171</f>
        <v>0</v>
      </c>
      <c r="BX252" s="30">
        <f>'鱼属性|FishAttribute'!CF171</f>
        <v>0</v>
      </c>
      <c r="BY252" s="30">
        <f>'鱼属性|FishAttribute'!CG171</f>
        <v>0</v>
      </c>
    </row>
    <row r="253" spans="69:77">
      <c r="BQ253" s="30">
        <f>'鱼属性|FishAttribute'!A172</f>
        <v>0</v>
      </c>
      <c r="BR253" s="30">
        <f>'鱼属性|FishAttribute'!B172</f>
        <v>0</v>
      </c>
      <c r="BS253" s="30">
        <f>'鱼属性|FishAttribute'!CA172</f>
        <v>0</v>
      </c>
      <c r="BT253" s="30">
        <f>'鱼属性|FishAttribute'!CB172</f>
        <v>0</v>
      </c>
      <c r="BU253" s="30">
        <f>'鱼属性|FishAttribute'!CC172</f>
        <v>0</v>
      </c>
      <c r="BV253" s="30">
        <f>'鱼属性|FishAttribute'!CD172</f>
        <v>0</v>
      </c>
      <c r="BW253" s="30">
        <f>'鱼属性|FishAttribute'!CE172</f>
        <v>0</v>
      </c>
      <c r="BX253" s="30">
        <f>'鱼属性|FishAttribute'!CF172</f>
        <v>0</v>
      </c>
      <c r="BY253" s="30">
        <f>'鱼属性|FishAttribute'!CG172</f>
        <v>0</v>
      </c>
    </row>
    <row r="254" spans="69:77">
      <c r="BQ254" s="30">
        <f>'鱼属性|FishAttribute'!A173</f>
        <v>0</v>
      </c>
      <c r="BR254" s="30">
        <f>'鱼属性|FishAttribute'!B173</f>
        <v>0</v>
      </c>
      <c r="BS254" s="30">
        <f>'鱼属性|FishAttribute'!CA173</f>
        <v>0</v>
      </c>
      <c r="BT254" s="30">
        <f>'鱼属性|FishAttribute'!CB173</f>
        <v>0</v>
      </c>
      <c r="BU254" s="30">
        <f>'鱼属性|FishAttribute'!CC173</f>
        <v>0</v>
      </c>
      <c r="BV254" s="30">
        <f>'鱼属性|FishAttribute'!CD173</f>
        <v>0</v>
      </c>
      <c r="BW254" s="30">
        <f>'鱼属性|FishAttribute'!CE173</f>
        <v>0</v>
      </c>
      <c r="BX254" s="30">
        <f>'鱼属性|FishAttribute'!CF173</f>
        <v>0</v>
      </c>
      <c r="BY254" s="30">
        <f>'鱼属性|FishAttribute'!CG173</f>
        <v>0</v>
      </c>
    </row>
    <row r="255" spans="69:77">
      <c r="BQ255" s="30">
        <f>'鱼属性|FishAttribute'!A174</f>
        <v>0</v>
      </c>
      <c r="BR255" s="30">
        <f>'鱼属性|FishAttribute'!B174</f>
        <v>0</v>
      </c>
      <c r="BS255" s="30">
        <f>'鱼属性|FishAttribute'!CA174</f>
        <v>0</v>
      </c>
      <c r="BT255" s="30">
        <f>'鱼属性|FishAttribute'!CB174</f>
        <v>0</v>
      </c>
      <c r="BU255" s="30">
        <f>'鱼属性|FishAttribute'!CC174</f>
        <v>0</v>
      </c>
      <c r="BV255" s="30">
        <f>'鱼属性|FishAttribute'!CD174</f>
        <v>0</v>
      </c>
      <c r="BW255" s="30">
        <f>'鱼属性|FishAttribute'!CE174</f>
        <v>0</v>
      </c>
      <c r="BX255" s="30">
        <f>'鱼属性|FishAttribute'!CF174</f>
        <v>0</v>
      </c>
      <c r="BY255" s="30">
        <f>'鱼属性|FishAttribute'!CG174</f>
        <v>0</v>
      </c>
    </row>
    <row r="256" spans="69:77">
      <c r="BQ256" s="30">
        <f>'鱼属性|FishAttribute'!A175</f>
        <v>0</v>
      </c>
      <c r="BR256" s="30">
        <f>'鱼属性|FishAttribute'!B175</f>
        <v>0</v>
      </c>
      <c r="BS256" s="30">
        <f>'鱼属性|FishAttribute'!CA175</f>
        <v>0</v>
      </c>
      <c r="BT256" s="30">
        <f>'鱼属性|FishAttribute'!CB175</f>
        <v>0</v>
      </c>
      <c r="BU256" s="30">
        <f>'鱼属性|FishAttribute'!CC175</f>
        <v>0</v>
      </c>
      <c r="BV256" s="30">
        <f>'鱼属性|FishAttribute'!CD175</f>
        <v>0</v>
      </c>
      <c r="BW256" s="30">
        <f>'鱼属性|FishAttribute'!CE175</f>
        <v>0</v>
      </c>
      <c r="BX256" s="30">
        <f>'鱼属性|FishAttribute'!CF175</f>
        <v>0</v>
      </c>
      <c r="BY256" s="30">
        <f>'鱼属性|FishAttribute'!CG175</f>
        <v>0</v>
      </c>
    </row>
    <row r="257" spans="69:77">
      <c r="BQ257" s="30">
        <f>'鱼属性|FishAttribute'!A176</f>
        <v>0</v>
      </c>
      <c r="BR257" s="30">
        <f>'鱼属性|FishAttribute'!B176</f>
        <v>0</v>
      </c>
      <c r="BS257" s="30">
        <f>'鱼属性|FishAttribute'!CA176</f>
        <v>0</v>
      </c>
      <c r="BT257" s="30">
        <f>'鱼属性|FishAttribute'!CB176</f>
        <v>0</v>
      </c>
      <c r="BU257" s="30">
        <f>'鱼属性|FishAttribute'!CC176</f>
        <v>0</v>
      </c>
      <c r="BV257" s="30">
        <f>'鱼属性|FishAttribute'!CD176</f>
        <v>0</v>
      </c>
      <c r="BW257" s="30">
        <f>'鱼属性|FishAttribute'!CE176</f>
        <v>0</v>
      </c>
      <c r="BX257" s="30">
        <f>'鱼属性|FishAttribute'!CF176</f>
        <v>0</v>
      </c>
      <c r="BY257" s="30">
        <f>'鱼属性|FishAttribute'!CG176</f>
        <v>0</v>
      </c>
    </row>
    <row r="258" spans="69:77">
      <c r="BQ258" s="30">
        <f>'鱼属性|FishAttribute'!A177</f>
        <v>0</v>
      </c>
      <c r="BR258" s="30">
        <f>'鱼属性|FishAttribute'!B177</f>
        <v>0</v>
      </c>
      <c r="BS258" s="30">
        <f>'鱼属性|FishAttribute'!CA177</f>
        <v>0</v>
      </c>
      <c r="BT258" s="30">
        <f>'鱼属性|FishAttribute'!CB177</f>
        <v>0</v>
      </c>
      <c r="BU258" s="30">
        <f>'鱼属性|FishAttribute'!CC177</f>
        <v>0</v>
      </c>
      <c r="BV258" s="30">
        <f>'鱼属性|FishAttribute'!CD177</f>
        <v>0</v>
      </c>
      <c r="BW258" s="30">
        <f>'鱼属性|FishAttribute'!CE177</f>
        <v>0</v>
      </c>
      <c r="BX258" s="30">
        <f>'鱼属性|FishAttribute'!CF177</f>
        <v>0</v>
      </c>
      <c r="BY258" s="30">
        <f>'鱼属性|FishAttribute'!CG177</f>
        <v>0</v>
      </c>
    </row>
    <row r="259" spans="69:77">
      <c r="BQ259" s="30">
        <f>'鱼属性|FishAttribute'!A178</f>
        <v>0</v>
      </c>
      <c r="BR259" s="30">
        <f>'鱼属性|FishAttribute'!B178</f>
        <v>0</v>
      </c>
      <c r="BS259" s="30">
        <f>'鱼属性|FishAttribute'!CA178</f>
        <v>0</v>
      </c>
      <c r="BT259" s="30">
        <f>'鱼属性|FishAttribute'!CB178</f>
        <v>0</v>
      </c>
      <c r="BU259" s="30">
        <f>'鱼属性|FishAttribute'!CC178</f>
        <v>0</v>
      </c>
      <c r="BV259" s="30">
        <f>'鱼属性|FishAttribute'!CD178</f>
        <v>0</v>
      </c>
      <c r="BW259" s="30">
        <f>'鱼属性|FishAttribute'!CE178</f>
        <v>0</v>
      </c>
      <c r="BX259" s="30">
        <f>'鱼属性|FishAttribute'!CF178</f>
        <v>0</v>
      </c>
      <c r="BY259" s="30">
        <f>'鱼属性|FishAttribute'!CG178</f>
        <v>0</v>
      </c>
    </row>
    <row r="260" spans="69:77">
      <c r="BQ260" s="30">
        <f>'鱼属性|FishAttribute'!A179</f>
        <v>0</v>
      </c>
      <c r="BR260" s="30">
        <f>'鱼属性|FishAttribute'!B179</f>
        <v>0</v>
      </c>
      <c r="BS260" s="30">
        <f>'鱼属性|FishAttribute'!CA179</f>
        <v>0</v>
      </c>
      <c r="BT260" s="30">
        <f>'鱼属性|FishAttribute'!CB179</f>
        <v>0</v>
      </c>
      <c r="BU260" s="30">
        <f>'鱼属性|FishAttribute'!CC179</f>
        <v>0</v>
      </c>
      <c r="BV260" s="30">
        <f>'鱼属性|FishAttribute'!CD179</f>
        <v>0</v>
      </c>
      <c r="BW260" s="30">
        <f>'鱼属性|FishAttribute'!CE179</f>
        <v>0</v>
      </c>
      <c r="BX260" s="30">
        <f>'鱼属性|FishAttribute'!CF179</f>
        <v>0</v>
      </c>
      <c r="BY260" s="30">
        <f>'鱼属性|FishAttribute'!CG179</f>
        <v>0</v>
      </c>
    </row>
    <row r="261" spans="69:77">
      <c r="BQ261" s="30">
        <f>'鱼属性|FishAttribute'!A180</f>
        <v>0</v>
      </c>
      <c r="BR261" s="30">
        <f>'鱼属性|FishAttribute'!B180</f>
        <v>0</v>
      </c>
      <c r="BS261" s="30">
        <f>'鱼属性|FishAttribute'!CA180</f>
        <v>0</v>
      </c>
      <c r="BT261" s="30">
        <f>'鱼属性|FishAttribute'!CB180</f>
        <v>0</v>
      </c>
      <c r="BU261" s="30">
        <f>'鱼属性|FishAttribute'!CC180</f>
        <v>0</v>
      </c>
      <c r="BV261" s="30">
        <f>'鱼属性|FishAttribute'!CD180</f>
        <v>0</v>
      </c>
      <c r="BW261" s="30">
        <f>'鱼属性|FishAttribute'!CE180</f>
        <v>0</v>
      </c>
      <c r="BX261" s="30">
        <f>'鱼属性|FishAttribute'!CF180</f>
        <v>0</v>
      </c>
      <c r="BY261" s="30">
        <f>'鱼属性|FishAttribute'!CG180</f>
        <v>0</v>
      </c>
    </row>
    <row r="262" spans="69:77">
      <c r="BQ262" s="30">
        <f>'鱼属性|FishAttribute'!A181</f>
        <v>0</v>
      </c>
      <c r="BR262" s="30">
        <f>'鱼属性|FishAttribute'!B181</f>
        <v>0</v>
      </c>
      <c r="BS262" s="30">
        <f>'鱼属性|FishAttribute'!CA181</f>
        <v>0</v>
      </c>
      <c r="BT262" s="30">
        <f>'鱼属性|FishAttribute'!CB181</f>
        <v>0</v>
      </c>
      <c r="BU262" s="30">
        <f>'鱼属性|FishAttribute'!CC181</f>
        <v>0</v>
      </c>
      <c r="BV262" s="30">
        <f>'鱼属性|FishAttribute'!CD181</f>
        <v>0</v>
      </c>
      <c r="BW262" s="30">
        <f>'鱼属性|FishAttribute'!CE181</f>
        <v>0</v>
      </c>
      <c r="BX262" s="30">
        <f>'鱼属性|FishAttribute'!CF181</f>
        <v>0</v>
      </c>
      <c r="BY262" s="30">
        <f>'鱼属性|FishAttribute'!CG181</f>
        <v>0</v>
      </c>
    </row>
    <row r="263" spans="69:77">
      <c r="BQ263" s="30">
        <f>'鱼属性|FishAttribute'!A182</f>
        <v>0</v>
      </c>
      <c r="BR263" s="30">
        <f>'鱼属性|FishAttribute'!B182</f>
        <v>0</v>
      </c>
      <c r="BS263" s="30">
        <f>'鱼属性|FishAttribute'!CA182</f>
        <v>0</v>
      </c>
      <c r="BT263" s="30">
        <f>'鱼属性|FishAttribute'!CB182</f>
        <v>0</v>
      </c>
      <c r="BU263" s="30">
        <f>'鱼属性|FishAttribute'!CC182</f>
        <v>0</v>
      </c>
      <c r="BV263" s="30">
        <f>'鱼属性|FishAttribute'!CD182</f>
        <v>0</v>
      </c>
      <c r="BW263" s="30">
        <f>'鱼属性|FishAttribute'!CE182</f>
        <v>0</v>
      </c>
      <c r="BX263" s="30">
        <f>'鱼属性|FishAttribute'!CF182</f>
        <v>0</v>
      </c>
      <c r="BY263" s="30">
        <f>'鱼属性|FishAttribute'!CG182</f>
        <v>0</v>
      </c>
    </row>
    <row r="264" spans="69:77">
      <c r="BQ264" s="30">
        <f>'鱼属性|FishAttribute'!A183</f>
        <v>0</v>
      </c>
      <c r="BR264" s="30">
        <f>'鱼属性|FishAttribute'!B183</f>
        <v>0</v>
      </c>
      <c r="BS264" s="30">
        <f>'鱼属性|FishAttribute'!CA183</f>
        <v>0</v>
      </c>
      <c r="BT264" s="30">
        <f>'鱼属性|FishAttribute'!CB183</f>
        <v>0</v>
      </c>
      <c r="BU264" s="30">
        <f>'鱼属性|FishAttribute'!CC183</f>
        <v>0</v>
      </c>
      <c r="BV264" s="30">
        <f>'鱼属性|FishAttribute'!CD183</f>
        <v>0</v>
      </c>
      <c r="BW264" s="30">
        <f>'鱼属性|FishAttribute'!CE183</f>
        <v>0</v>
      </c>
      <c r="BX264" s="30">
        <f>'鱼属性|FishAttribute'!CF183</f>
        <v>0</v>
      </c>
      <c r="BY264" s="30">
        <f>'鱼属性|FishAttribute'!CG183</f>
        <v>0</v>
      </c>
    </row>
    <row r="265" spans="69:77">
      <c r="BQ265" s="30">
        <f>'鱼属性|FishAttribute'!A184</f>
        <v>0</v>
      </c>
      <c r="BR265" s="30">
        <f>'鱼属性|FishAttribute'!B184</f>
        <v>0</v>
      </c>
      <c r="BS265" s="30">
        <f>'鱼属性|FishAttribute'!CA184</f>
        <v>0</v>
      </c>
      <c r="BT265" s="30">
        <f>'鱼属性|FishAttribute'!CB184</f>
        <v>0</v>
      </c>
      <c r="BU265" s="30">
        <f>'鱼属性|FishAttribute'!CC184</f>
        <v>0</v>
      </c>
      <c r="BV265" s="30">
        <f>'鱼属性|FishAttribute'!CD184</f>
        <v>0</v>
      </c>
      <c r="BW265" s="30">
        <f>'鱼属性|FishAttribute'!CE184</f>
        <v>0</v>
      </c>
      <c r="BX265" s="30">
        <f>'鱼属性|FishAttribute'!CF184</f>
        <v>0</v>
      </c>
      <c r="BY265" s="30">
        <f>'鱼属性|FishAttribute'!CG184</f>
        <v>0</v>
      </c>
    </row>
    <row r="266" spans="69:77">
      <c r="BQ266" s="30">
        <f>'鱼属性|FishAttribute'!A185</f>
        <v>0</v>
      </c>
      <c r="BR266" s="30">
        <f>'鱼属性|FishAttribute'!B185</f>
        <v>0</v>
      </c>
      <c r="BS266" s="30">
        <f>'鱼属性|FishAttribute'!CA185</f>
        <v>0</v>
      </c>
      <c r="BT266" s="30">
        <f>'鱼属性|FishAttribute'!CB185</f>
        <v>0</v>
      </c>
      <c r="BU266" s="30">
        <f>'鱼属性|FishAttribute'!CC185</f>
        <v>0</v>
      </c>
      <c r="BV266" s="30">
        <f>'鱼属性|FishAttribute'!CD185</f>
        <v>0</v>
      </c>
      <c r="BW266" s="30">
        <f>'鱼属性|FishAttribute'!CE185</f>
        <v>0</v>
      </c>
      <c r="BX266" s="30">
        <f>'鱼属性|FishAttribute'!CF185</f>
        <v>0</v>
      </c>
      <c r="BY266" s="30">
        <f>'鱼属性|FishAttribute'!CG185</f>
        <v>0</v>
      </c>
    </row>
    <row r="267" spans="69:77">
      <c r="BQ267" s="30">
        <f>'鱼属性|FishAttribute'!A186</f>
        <v>0</v>
      </c>
      <c r="BR267" s="30">
        <f>'鱼属性|FishAttribute'!B186</f>
        <v>0</v>
      </c>
      <c r="BS267" s="30">
        <f>'鱼属性|FishAttribute'!CA186</f>
        <v>0</v>
      </c>
      <c r="BT267" s="30">
        <f>'鱼属性|FishAttribute'!CB186</f>
        <v>0</v>
      </c>
      <c r="BU267" s="30">
        <f>'鱼属性|FishAttribute'!CC186</f>
        <v>0</v>
      </c>
      <c r="BV267" s="30">
        <f>'鱼属性|FishAttribute'!CD186</f>
        <v>0</v>
      </c>
      <c r="BW267" s="30">
        <f>'鱼属性|FishAttribute'!CE186</f>
        <v>0</v>
      </c>
      <c r="BX267" s="30">
        <f>'鱼属性|FishAttribute'!CF186</f>
        <v>0</v>
      </c>
      <c r="BY267" s="30">
        <f>'鱼属性|FishAttribute'!CG186</f>
        <v>0</v>
      </c>
    </row>
    <row r="268" spans="69:77">
      <c r="BQ268" s="30">
        <f>'鱼属性|FishAttribute'!A187</f>
        <v>0</v>
      </c>
      <c r="BR268" s="30">
        <f>'鱼属性|FishAttribute'!B187</f>
        <v>0</v>
      </c>
      <c r="BS268" s="30">
        <f>'鱼属性|FishAttribute'!CA187</f>
        <v>0</v>
      </c>
      <c r="BT268" s="30">
        <f>'鱼属性|FishAttribute'!CB187</f>
        <v>0</v>
      </c>
      <c r="BU268" s="30">
        <f>'鱼属性|FishAttribute'!CC187</f>
        <v>0</v>
      </c>
      <c r="BV268" s="30">
        <f>'鱼属性|FishAttribute'!CD187</f>
        <v>0</v>
      </c>
      <c r="BW268" s="30">
        <f>'鱼属性|FishAttribute'!CE187</f>
        <v>0</v>
      </c>
      <c r="BX268" s="30">
        <f>'鱼属性|FishAttribute'!CF187</f>
        <v>0</v>
      </c>
      <c r="BY268" s="30">
        <f>'鱼属性|FishAttribute'!CG187</f>
        <v>0</v>
      </c>
    </row>
    <row r="269" spans="69:77">
      <c r="BQ269" s="30">
        <f>'鱼属性|FishAttribute'!A188</f>
        <v>0</v>
      </c>
      <c r="BR269" s="30">
        <f>'鱼属性|FishAttribute'!B188</f>
        <v>0</v>
      </c>
      <c r="BS269" s="30">
        <f>'鱼属性|FishAttribute'!CA188</f>
        <v>0</v>
      </c>
      <c r="BT269" s="30">
        <f>'鱼属性|FishAttribute'!CB188</f>
        <v>0</v>
      </c>
      <c r="BU269" s="30">
        <f>'鱼属性|FishAttribute'!CC188</f>
        <v>0</v>
      </c>
      <c r="BV269" s="30">
        <f>'鱼属性|FishAttribute'!CD188</f>
        <v>0</v>
      </c>
      <c r="BW269" s="30">
        <f>'鱼属性|FishAttribute'!CE188</f>
        <v>0</v>
      </c>
      <c r="BX269" s="30">
        <f>'鱼属性|FishAttribute'!CF188</f>
        <v>0</v>
      </c>
      <c r="BY269" s="30">
        <f>'鱼属性|FishAttribute'!CG188</f>
        <v>0</v>
      </c>
    </row>
    <row r="270" spans="69:77">
      <c r="BQ270" s="30">
        <f>'鱼属性|FishAttribute'!A189</f>
        <v>0</v>
      </c>
      <c r="BR270" s="30">
        <f>'鱼属性|FishAttribute'!B189</f>
        <v>0</v>
      </c>
      <c r="BS270" s="30">
        <f>'鱼属性|FishAttribute'!CA189</f>
        <v>0</v>
      </c>
      <c r="BT270" s="30">
        <f>'鱼属性|FishAttribute'!CB189</f>
        <v>0</v>
      </c>
      <c r="BU270" s="30">
        <f>'鱼属性|FishAttribute'!CC189</f>
        <v>0</v>
      </c>
      <c r="BV270" s="30">
        <f>'鱼属性|FishAttribute'!CD189</f>
        <v>0</v>
      </c>
      <c r="BW270" s="30">
        <f>'鱼属性|FishAttribute'!CE189</f>
        <v>0</v>
      </c>
      <c r="BX270" s="30">
        <f>'鱼属性|FishAttribute'!CF189</f>
        <v>0</v>
      </c>
      <c r="BY270" s="30">
        <f>'鱼属性|FishAttribute'!CG189</f>
        <v>0</v>
      </c>
    </row>
  </sheetData>
  <conditionalFormatting sqref="J1">
    <cfRule type="containsText" dxfId="0" priority="13" operator="between" text=" ">
      <formula>NOT(ISERROR(SEARCH(" ",J1)))</formula>
    </cfRule>
    <cfRule type="containsText" dxfId="1" priority="14" operator="between" text=" ">
      <formula>NOT(ISERROR(SEARCH(" ",J1)))</formula>
    </cfRule>
  </conditionalFormatting>
  <conditionalFormatting sqref="J3">
    <cfRule type="containsText" dxfId="0" priority="11" operator="between" text=" ">
      <formula>NOT(ISERROR(SEARCH(" ",J3)))</formula>
    </cfRule>
    <cfRule type="containsText" dxfId="1" priority="12" operator="between" text=" ">
      <formula>NOT(ISERROR(SEARCH(" ",J3)))</formula>
    </cfRule>
  </conditionalFormatting>
  <conditionalFormatting sqref="J4">
    <cfRule type="containsText" dxfId="0" priority="9" operator="between" text=" ">
      <formula>NOT(ISERROR(SEARCH(" ",J4)))</formula>
    </cfRule>
    <cfRule type="containsText" dxfId="1" priority="10" operator="between" text=" ">
      <formula>NOT(ISERROR(SEARCH(" ",J4)))</formula>
    </cfRule>
  </conditionalFormatting>
  <conditionalFormatting sqref="L4">
    <cfRule type="containsText" dxfId="0" priority="17" operator="between" text=" ">
      <formula>NOT(ISERROR(SEARCH(" ",L4)))</formula>
    </cfRule>
    <cfRule type="containsText" dxfId="1" priority="18" operator="between" text=" ">
      <formula>NOT(ISERROR(SEARCH(" ",L4)))</formula>
    </cfRule>
  </conditionalFormatting>
  <conditionalFormatting sqref="M4">
    <cfRule type="containsText" dxfId="0" priority="15" operator="between" text=" ">
      <formula>NOT(ISERROR(SEARCH(" ",M4)))</formula>
    </cfRule>
    <cfRule type="containsText" dxfId="1" priority="16" operator="between" text=" ">
      <formula>NOT(ISERROR(SEARCH(" ",M4)))</formula>
    </cfRule>
  </conditionalFormatting>
  <conditionalFormatting sqref="N4">
    <cfRule type="containsText" dxfId="0" priority="7" operator="between" text=" ">
      <formula>NOT(ISERROR(SEARCH(" ",N4)))</formula>
    </cfRule>
    <cfRule type="containsText" dxfId="1" priority="8" operator="between" text=" ">
      <formula>NOT(ISERROR(SEARCH(" ",N4)))</formula>
    </cfRule>
  </conditionalFormatting>
  <conditionalFormatting sqref="BS84:BU84">
    <cfRule type="containsText" dxfId="0" priority="5" operator="between" text=" ">
      <formula>NOT(ISERROR(SEARCH(" ",BS84)))</formula>
    </cfRule>
    <cfRule type="containsText" dxfId="1" priority="6" operator="between" text=" ">
      <formula>NOT(ISERROR(SEARCH(" ",BS84)))</formula>
    </cfRule>
  </conditionalFormatting>
  <conditionalFormatting sqref="BW84">
    <cfRule type="containsText" dxfId="0" priority="1" operator="between" text=" ">
      <formula>NOT(ISERROR(SEARCH(" ",BW84)))</formula>
    </cfRule>
    <cfRule type="containsText" dxfId="1" priority="2" operator="between" text=" ">
      <formula>NOT(ISERROR(SEARCH(" ",BW84)))</formula>
    </cfRule>
  </conditionalFormatting>
  <conditionalFormatting sqref="A2:A3">
    <cfRule type="containsText" dxfId="0" priority="23" operator="between" text=" ">
      <formula>NOT(ISERROR(SEARCH(" ",A2)))</formula>
    </cfRule>
    <cfRule type="containsText" dxfId="1" priority="24" operator="between" text=" ">
      <formula>NOT(ISERROR(SEARCH(" ",A2)))</formula>
    </cfRule>
  </conditionalFormatting>
  <conditionalFormatting sqref="G3:I3 G2 A1 B1:F3 Q1:R3">
    <cfRule type="containsText" dxfId="0" priority="25" operator="between" text=" ">
      <formula>NOT(ISERROR(SEARCH(" ",A1)))</formula>
    </cfRule>
    <cfRule type="containsText" dxfId="1" priority="26" operator="between" text=" ">
      <formula>NOT(ISERROR(SEARCH(" ",A1)))</formula>
    </cfRule>
  </conditionalFormatting>
  <conditionalFormatting sqref="G1:H1 J2 I1:I2 H2">
    <cfRule type="containsText" dxfId="0" priority="21" operator="between" text=" ">
      <formula>NOT(ISERROR(SEARCH(" ",G1)))</formula>
    </cfRule>
    <cfRule type="containsText" dxfId="1" priority="22" operator="between" text=" ">
      <formula>NOT(ISERROR(SEARCH(" ",G1)))</formula>
    </cfRule>
  </conditionalFormatting>
  <conditionalFormatting sqref="A4:I4 K4 Q4:R4">
    <cfRule type="containsText" dxfId="0" priority="19" operator="between" text=" ">
      <formula>NOT(ISERROR(SEARCH(" ",A4)))</formula>
    </cfRule>
    <cfRule type="containsText" dxfId="1" priority="20" operator="between" text=" ">
      <formula>NOT(ISERROR(SEARCH(" ",A4)))</formula>
    </cfRule>
  </conditionalFormatting>
  <conditionalFormatting sqref="BA5:BQ35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V84 BX84:BY84">
    <cfRule type="containsText" dxfId="0" priority="3" operator="between" text=" ">
      <formula>NOT(ISERROR(SEARCH(" ",BV84)))</formula>
    </cfRule>
    <cfRule type="containsText" dxfId="1" priority="4" operator="between" text=" ">
      <formula>NOT(ISERROR(SEARCH(" ",BV84)))</formula>
    </cfRule>
  </conditionalFormatting>
  <pageMargins left="0.699305555555556" right="0.699305555555556" top="0.75" bottom="0.75" header="0.3" footer="0.3"/>
  <pageSetup paperSize="9" orientation="portrait"/>
  <headerFooter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鱼属性|FishAttribute</vt:lpstr>
      <vt:lpstr>track属性|TrackAttribute</vt:lpstr>
      <vt:lpstr>来袭特效|bosscome</vt:lpstr>
      <vt:lpstr>特殊鱼刷新配置|BossRefresh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、 小九</cp:lastModifiedBy>
  <dcterms:created xsi:type="dcterms:W3CDTF">2015-06-05T18:19:00Z</dcterms:created>
  <dcterms:modified xsi:type="dcterms:W3CDTF">2021-12-03T06:42:27Z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AF38BA6C5E4A402FA1A4FB242EF63FD8</vt:lpwstr>
  </property>
  <property fmtid="{D5CDD505-2E9C-101B-9397-08002B2CF9AE}" pid="3" name="KSOProductBuildVer">
    <vt:lpwstr>2052-11.1.0.11045</vt:lpwstr>
  </property>
</Properties>
</file>