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 tabRatio="800"/>
  </bookViews>
  <sheets>
    <sheet name="福利|Welfare" sheetId="1" r:id="rId1"/>
    <sheet name="每日任务|DailyTesks" sheetId="2" r:id="rId2"/>
    <sheet name="返回大厅|ReturnBack" sheetId="3" r:id="rId3"/>
    <sheet name="金牛返利|TaurusRebate" sheetId="4" r:id="rId4"/>
    <sheet name="鸿运福利福利金|LimitGold1" sheetId="5" r:id="rId5"/>
    <sheet name="鸿运福利骰子|LimitGold3" sheetId="7" r:id="rId6"/>
    <sheet name="鸿运福利转盘|LimitGold2" sheetId="6" r:id="rId7"/>
    <sheet name="验算" sheetId="8" r:id="rId8"/>
  </sheets>
  <calcPr calcId="162913"/>
</workbook>
</file>

<file path=xl/calcChain.xml><?xml version="1.0" encoding="utf-8"?>
<calcChain xmlns="http://schemas.openxmlformats.org/spreadsheetml/2006/main">
  <c r="T66" i="8" l="1"/>
  <c r="C46" i="8"/>
  <c r="K45" i="8"/>
  <c r="I45" i="8"/>
  <c r="G45" i="8"/>
  <c r="C45" i="8"/>
  <c r="M44" i="8"/>
  <c r="L44" i="8"/>
  <c r="K44" i="8"/>
  <c r="J44" i="8"/>
  <c r="I44" i="8"/>
  <c r="H44" i="8"/>
  <c r="G44" i="8"/>
  <c r="F44" i="8"/>
  <c r="E44" i="8"/>
  <c r="D44" i="8"/>
  <c r="M43" i="8"/>
  <c r="L43" i="8"/>
  <c r="K43" i="8"/>
  <c r="J43" i="8"/>
  <c r="I43" i="8"/>
  <c r="H43" i="8"/>
  <c r="G43" i="8"/>
  <c r="F43" i="8"/>
  <c r="E43" i="8"/>
  <c r="D43" i="8"/>
  <c r="M42" i="8"/>
  <c r="L42" i="8"/>
  <c r="K42" i="8"/>
  <c r="J42" i="8"/>
  <c r="I42" i="8"/>
  <c r="H42" i="8"/>
  <c r="G42" i="8"/>
  <c r="F42" i="8"/>
  <c r="E42" i="8"/>
  <c r="D42" i="8"/>
  <c r="M41" i="8"/>
  <c r="L41" i="8"/>
  <c r="K41" i="8"/>
  <c r="J41" i="8"/>
  <c r="I41" i="8"/>
  <c r="H41" i="8"/>
  <c r="G41" i="8"/>
  <c r="F41" i="8"/>
  <c r="E41" i="8"/>
  <c r="D41" i="8"/>
  <c r="M40" i="8"/>
  <c r="L40" i="8"/>
  <c r="K40" i="8"/>
  <c r="J40" i="8"/>
  <c r="I40" i="8"/>
  <c r="H40" i="8"/>
  <c r="G40" i="8"/>
  <c r="F40" i="8"/>
  <c r="E40" i="8"/>
  <c r="D40" i="8"/>
  <c r="M39" i="8"/>
  <c r="L39" i="8"/>
  <c r="L46" i="8" s="1"/>
  <c r="K39" i="8"/>
  <c r="J39" i="8"/>
  <c r="I39" i="8"/>
  <c r="H39" i="8"/>
  <c r="G39" i="8"/>
  <c r="F39" i="8"/>
  <c r="E39" i="8"/>
  <c r="D39" i="8"/>
  <c r="D46" i="8" s="1"/>
  <c r="M38" i="8"/>
  <c r="M46" i="8" s="1"/>
  <c r="L38" i="8"/>
  <c r="K38" i="8"/>
  <c r="K46" i="8" s="1"/>
  <c r="J38" i="8"/>
  <c r="I38" i="8"/>
  <c r="I46" i="8" s="1"/>
  <c r="H38" i="8"/>
  <c r="H46" i="8" s="1"/>
  <c r="G38" i="8"/>
  <c r="G46" i="8" s="1"/>
  <c r="F38" i="8"/>
  <c r="F46" i="8" s="1"/>
  <c r="E38" i="8"/>
  <c r="E46" i="8" s="1"/>
  <c r="D38" i="8"/>
  <c r="M37" i="8"/>
  <c r="L37" i="8"/>
  <c r="K37" i="8"/>
  <c r="J37" i="8"/>
  <c r="I37" i="8"/>
  <c r="H37" i="8"/>
  <c r="G37" i="8"/>
  <c r="F37" i="8"/>
  <c r="E37" i="8"/>
  <c r="D37" i="8"/>
  <c r="M36" i="8"/>
  <c r="L36" i="8"/>
  <c r="K36" i="8"/>
  <c r="J36" i="8"/>
  <c r="I36" i="8"/>
  <c r="H36" i="8"/>
  <c r="G36" i="8"/>
  <c r="F36" i="8"/>
  <c r="E36" i="8"/>
  <c r="D36" i="8"/>
  <c r="M35" i="8"/>
  <c r="L35" i="8"/>
  <c r="K35" i="8"/>
  <c r="J35" i="8"/>
  <c r="I35" i="8"/>
  <c r="H35" i="8"/>
  <c r="G35" i="8"/>
  <c r="F35" i="8"/>
  <c r="E35" i="8"/>
  <c r="D35" i="8"/>
  <c r="M34" i="8"/>
  <c r="L34" i="8"/>
  <c r="K34" i="8"/>
  <c r="J34" i="8"/>
  <c r="I34" i="8"/>
  <c r="H34" i="8"/>
  <c r="G34" i="8"/>
  <c r="F34" i="8"/>
  <c r="E34" i="8"/>
  <c r="D34" i="8"/>
  <c r="M33" i="8"/>
  <c r="L33" i="8"/>
  <c r="K33" i="8"/>
  <c r="J33" i="8"/>
  <c r="I33" i="8"/>
  <c r="H33" i="8"/>
  <c r="G33" i="8"/>
  <c r="F33" i="8"/>
  <c r="E33" i="8"/>
  <c r="D33" i="8"/>
  <c r="M32" i="8"/>
  <c r="L32" i="8"/>
  <c r="K32" i="8"/>
  <c r="J32" i="8"/>
  <c r="I32" i="8"/>
  <c r="H32" i="8"/>
  <c r="G32" i="8"/>
  <c r="F32" i="8"/>
  <c r="E32" i="8"/>
  <c r="D32" i="8"/>
  <c r="M31" i="8"/>
  <c r="M45" i="8" s="1"/>
  <c r="L31" i="8"/>
  <c r="L45" i="8" s="1"/>
  <c r="K31" i="8"/>
  <c r="J31" i="8"/>
  <c r="I31" i="8"/>
  <c r="H31" i="8"/>
  <c r="G31" i="8"/>
  <c r="F31" i="8"/>
  <c r="E31" i="8"/>
  <c r="E45" i="8" s="1"/>
  <c r="D31" i="8"/>
  <c r="D45" i="8" s="1"/>
  <c r="C27" i="8"/>
  <c r="M13" i="8"/>
  <c r="L13" i="8"/>
  <c r="K13" i="8"/>
  <c r="J13" i="8"/>
  <c r="I13" i="8"/>
  <c r="H13" i="8"/>
  <c r="G13" i="8"/>
  <c r="F13" i="8"/>
  <c r="E13" i="8"/>
  <c r="D13" i="8"/>
  <c r="M12" i="8"/>
  <c r="L12" i="8"/>
  <c r="K12" i="8"/>
  <c r="J12" i="8"/>
  <c r="I12" i="8"/>
  <c r="H12" i="8"/>
  <c r="G12" i="8"/>
  <c r="F12" i="8"/>
  <c r="E12" i="8"/>
  <c r="D12" i="8"/>
  <c r="M11" i="8"/>
  <c r="L11" i="8"/>
  <c r="K11" i="8"/>
  <c r="J11" i="8"/>
  <c r="I11" i="8"/>
  <c r="H11" i="8"/>
  <c r="G11" i="8"/>
  <c r="F11" i="8"/>
  <c r="E11" i="8"/>
  <c r="D11" i="8"/>
  <c r="M9" i="8"/>
  <c r="L9" i="8"/>
  <c r="K9" i="8"/>
  <c r="J9" i="8"/>
  <c r="I9" i="8"/>
  <c r="H9" i="8"/>
  <c r="G9" i="8"/>
  <c r="F9" i="8"/>
  <c r="E9" i="8"/>
  <c r="D9" i="8"/>
  <c r="O5" i="8"/>
  <c r="P5" i="8" s="1"/>
  <c r="Q5" i="8" s="1"/>
  <c r="R5" i="8" s="1"/>
  <c r="S5" i="8" s="1"/>
  <c r="T5" i="8" s="1"/>
  <c r="U5" i="8" s="1"/>
  <c r="V5" i="8" s="1"/>
  <c r="W5" i="8" s="1"/>
  <c r="X5" i="8" s="1"/>
  <c r="D5" i="8"/>
  <c r="E5" i="8" s="1"/>
  <c r="F5" i="8" s="1"/>
  <c r="G5" i="8" s="1"/>
  <c r="H5" i="8" s="1"/>
  <c r="I5" i="8" s="1"/>
  <c r="J5" i="8" s="1"/>
  <c r="K5" i="8" s="1"/>
  <c r="L5" i="8" s="1"/>
  <c r="M5" i="8" s="1"/>
  <c r="D4" i="8"/>
  <c r="E4" i="8" s="1"/>
  <c r="F4" i="8" s="1"/>
  <c r="G4" i="8" s="1"/>
  <c r="H4" i="8" s="1"/>
  <c r="I4" i="8" s="1"/>
  <c r="J4" i="8" s="1"/>
  <c r="K4" i="8" s="1"/>
  <c r="L4" i="8" s="1"/>
  <c r="M4" i="8" s="1"/>
  <c r="O3" i="8"/>
  <c r="P3" i="8" s="1"/>
  <c r="Q3" i="8" s="1"/>
  <c r="R3" i="8" s="1"/>
  <c r="S3" i="8" s="1"/>
  <c r="T3" i="8" s="1"/>
  <c r="U3" i="8" s="1"/>
  <c r="V3" i="8" s="1"/>
  <c r="W3" i="8" s="1"/>
  <c r="X3" i="8" s="1"/>
  <c r="D3" i="8"/>
  <c r="E3" i="8" s="1"/>
  <c r="F3" i="8" s="1"/>
  <c r="G3" i="8" s="1"/>
  <c r="H3" i="8" s="1"/>
  <c r="I3" i="8" s="1"/>
  <c r="J3" i="8" s="1"/>
  <c r="K3" i="8" s="1"/>
  <c r="L3" i="8" s="1"/>
  <c r="M3" i="8" s="1"/>
  <c r="O2" i="8"/>
  <c r="P2" i="8" s="1"/>
  <c r="Q2" i="8" s="1"/>
  <c r="R2" i="8" s="1"/>
  <c r="S2" i="8" s="1"/>
  <c r="T2" i="8" s="1"/>
  <c r="U2" i="8" s="1"/>
  <c r="V2" i="8" s="1"/>
  <c r="W2" i="8" s="1"/>
  <c r="X2" i="8" s="1"/>
  <c r="D2" i="8"/>
  <c r="O22" i="6"/>
  <c r="N22" i="6"/>
  <c r="L22" i="6"/>
  <c r="K22" i="6"/>
  <c r="I22" i="6"/>
  <c r="H22" i="6"/>
  <c r="C22" i="6"/>
  <c r="N21" i="6"/>
  <c r="O21" i="6" s="1"/>
  <c r="K21" i="6"/>
  <c r="L21" i="6" s="1"/>
  <c r="H21" i="6"/>
  <c r="I21" i="6" s="1"/>
  <c r="C21" i="6"/>
  <c r="O20" i="6"/>
  <c r="N20" i="6"/>
  <c r="L20" i="6"/>
  <c r="K20" i="6"/>
  <c r="I20" i="6"/>
  <c r="H20" i="6"/>
  <c r="C20" i="6"/>
  <c r="N19" i="6"/>
  <c r="O19" i="6" s="1"/>
  <c r="K19" i="6"/>
  <c r="L19" i="6" s="1"/>
  <c r="H19" i="6"/>
  <c r="I19" i="6" s="1"/>
  <c r="C19" i="6"/>
  <c r="O18" i="6"/>
  <c r="N18" i="6"/>
  <c r="L18" i="6"/>
  <c r="K18" i="6"/>
  <c r="I18" i="6"/>
  <c r="H18" i="6"/>
  <c r="C18" i="6"/>
  <c r="N17" i="6"/>
  <c r="O17" i="6" s="1"/>
  <c r="K17" i="6"/>
  <c r="L17" i="6" s="1"/>
  <c r="H17" i="6"/>
  <c r="I17" i="6" s="1"/>
  <c r="C17" i="6"/>
  <c r="O16" i="6"/>
  <c r="N16" i="6"/>
  <c r="L16" i="6"/>
  <c r="K16" i="6"/>
  <c r="I16" i="6"/>
  <c r="H16" i="6"/>
  <c r="C16" i="6"/>
  <c r="N15" i="6"/>
  <c r="O15" i="6" s="1"/>
  <c r="K15" i="6"/>
  <c r="L15" i="6" s="1"/>
  <c r="H15" i="6"/>
  <c r="I15" i="6" s="1"/>
  <c r="C15" i="6"/>
  <c r="O14" i="6"/>
  <c r="N14" i="6"/>
  <c r="L14" i="6"/>
  <c r="K14" i="6"/>
  <c r="I14" i="6"/>
  <c r="H14" i="6"/>
  <c r="C14" i="6"/>
  <c r="N13" i="6"/>
  <c r="O13" i="6" s="1"/>
  <c r="K13" i="6"/>
  <c r="L13" i="6" s="1"/>
  <c r="H13" i="6"/>
  <c r="I13" i="6" s="1"/>
  <c r="C13" i="6"/>
  <c r="O12" i="6"/>
  <c r="N12" i="6"/>
  <c r="L12" i="6"/>
  <c r="K12" i="6"/>
  <c r="I12" i="6"/>
  <c r="H12" i="6"/>
  <c r="C12" i="6"/>
  <c r="N11" i="6"/>
  <c r="O11" i="6" s="1"/>
  <c r="K11" i="6"/>
  <c r="L11" i="6" s="1"/>
  <c r="H11" i="6"/>
  <c r="I11" i="6" s="1"/>
  <c r="C11" i="6"/>
  <c r="O10" i="6"/>
  <c r="N10" i="6"/>
  <c r="L10" i="6"/>
  <c r="K10" i="6"/>
  <c r="I10" i="6"/>
  <c r="H10" i="6"/>
  <c r="C10" i="6"/>
  <c r="N9" i="6"/>
  <c r="O9" i="6" s="1"/>
  <c r="K9" i="6"/>
  <c r="L9" i="6" s="1"/>
  <c r="H9" i="6"/>
  <c r="I9" i="6" s="1"/>
  <c r="C9" i="6"/>
  <c r="O8" i="6"/>
  <c r="N8" i="6"/>
  <c r="L8" i="6"/>
  <c r="K8" i="6"/>
  <c r="I8" i="6"/>
  <c r="H8" i="6"/>
  <c r="C8" i="6"/>
  <c r="N7" i="6"/>
  <c r="O7" i="6" s="1"/>
  <c r="K7" i="6"/>
  <c r="L7" i="6" s="1"/>
  <c r="H7" i="6"/>
  <c r="I7" i="6" s="1"/>
  <c r="C7" i="6"/>
  <c r="O6" i="6"/>
  <c r="N6" i="6"/>
  <c r="L6" i="6"/>
  <c r="K6" i="6"/>
  <c r="I6" i="6"/>
  <c r="H6" i="6"/>
  <c r="C6" i="6"/>
  <c r="N5" i="6"/>
  <c r="O5" i="6" s="1"/>
  <c r="K5" i="6"/>
  <c r="L5" i="6" s="1"/>
  <c r="H5" i="6"/>
  <c r="I5" i="6" s="1"/>
  <c r="I23" i="6" s="1"/>
  <c r="I24" i="6" s="1"/>
  <c r="I26" i="6" s="1"/>
  <c r="C19" i="8" s="1"/>
  <c r="C5" i="6"/>
  <c r="F2" i="6"/>
  <c r="M15" i="7"/>
  <c r="N15" i="7" s="1"/>
  <c r="J15" i="7"/>
  <c r="K15" i="7" s="1"/>
  <c r="G15" i="7"/>
  <c r="H15" i="7" s="1"/>
  <c r="C15" i="7"/>
  <c r="N14" i="7"/>
  <c r="M14" i="7"/>
  <c r="K14" i="7"/>
  <c r="J14" i="7"/>
  <c r="H14" i="7"/>
  <c r="G14" i="7"/>
  <c r="C14" i="7"/>
  <c r="M13" i="7"/>
  <c r="N13" i="7" s="1"/>
  <c r="J13" i="7"/>
  <c r="K13" i="7" s="1"/>
  <c r="G13" i="7"/>
  <c r="H13" i="7" s="1"/>
  <c r="C13" i="7"/>
  <c r="N12" i="7"/>
  <c r="M12" i="7"/>
  <c r="K12" i="7"/>
  <c r="J12" i="7"/>
  <c r="H12" i="7"/>
  <c r="G12" i="7"/>
  <c r="C12" i="7"/>
  <c r="M11" i="7"/>
  <c r="N11" i="7" s="1"/>
  <c r="J11" i="7"/>
  <c r="K11" i="7" s="1"/>
  <c r="G11" i="7"/>
  <c r="H11" i="7" s="1"/>
  <c r="C11" i="7"/>
  <c r="N10" i="7"/>
  <c r="M10" i="7"/>
  <c r="K10" i="7"/>
  <c r="J10" i="7"/>
  <c r="H10" i="7"/>
  <c r="G10" i="7"/>
  <c r="C10" i="7"/>
  <c r="M9" i="7"/>
  <c r="N9" i="7" s="1"/>
  <c r="J9" i="7"/>
  <c r="K9" i="7" s="1"/>
  <c r="G9" i="7"/>
  <c r="H9" i="7" s="1"/>
  <c r="C9" i="7"/>
  <c r="N8" i="7"/>
  <c r="M8" i="7"/>
  <c r="K8" i="7"/>
  <c r="J8" i="7"/>
  <c r="H8" i="7"/>
  <c r="G8" i="7"/>
  <c r="C8" i="7"/>
  <c r="M7" i="7"/>
  <c r="N7" i="7" s="1"/>
  <c r="J7" i="7"/>
  <c r="K7" i="7" s="1"/>
  <c r="G7" i="7"/>
  <c r="H7" i="7" s="1"/>
  <c r="C7" i="7"/>
  <c r="N6" i="7"/>
  <c r="M6" i="7"/>
  <c r="K6" i="7"/>
  <c r="J6" i="7"/>
  <c r="H6" i="7"/>
  <c r="G6" i="7"/>
  <c r="C6" i="7"/>
  <c r="M5" i="7"/>
  <c r="N5" i="7" s="1"/>
  <c r="J5" i="7"/>
  <c r="K5" i="7" s="1"/>
  <c r="G5" i="7"/>
  <c r="H5" i="7" s="1"/>
  <c r="C5" i="7"/>
  <c r="T2" i="7"/>
  <c r="E2" i="7"/>
  <c r="C9" i="5"/>
  <c r="B9" i="5"/>
  <c r="C8" i="5"/>
  <c r="B8" i="5"/>
  <c r="C7" i="5"/>
  <c r="B7" i="5"/>
  <c r="C6" i="5"/>
  <c r="B6" i="5"/>
  <c r="B5" i="5"/>
  <c r="F2" i="5" s="1"/>
  <c r="C17" i="8" s="1"/>
  <c r="P13" i="4"/>
  <c r="N13" i="4"/>
  <c r="M13" i="4"/>
  <c r="K13" i="4"/>
  <c r="B13" i="4"/>
  <c r="AT12" i="4"/>
  <c r="AS12" i="4"/>
  <c r="P12" i="4"/>
  <c r="N12" i="4"/>
  <c r="M12" i="4"/>
  <c r="K12" i="4"/>
  <c r="B12" i="4"/>
  <c r="P11" i="4"/>
  <c r="N11" i="4"/>
  <c r="M11" i="4"/>
  <c r="K11" i="4"/>
  <c r="B11" i="4"/>
  <c r="P10" i="4"/>
  <c r="N10" i="4"/>
  <c r="M10" i="4"/>
  <c r="K10" i="4"/>
  <c r="B10" i="4"/>
  <c r="P9" i="4"/>
  <c r="N9" i="4"/>
  <c r="M9" i="4"/>
  <c r="K9" i="4"/>
  <c r="B9" i="4"/>
  <c r="P8" i="4"/>
  <c r="N8" i="4"/>
  <c r="M8" i="4"/>
  <c r="K8" i="4"/>
  <c r="B8" i="4"/>
  <c r="P7" i="4"/>
  <c r="N7" i="4"/>
  <c r="M7" i="4"/>
  <c r="K7" i="4"/>
  <c r="B7" i="4"/>
  <c r="P6" i="4"/>
  <c r="N6" i="4"/>
  <c r="M6" i="4"/>
  <c r="K6" i="4"/>
  <c r="B6" i="4"/>
  <c r="P5" i="4"/>
  <c r="N5" i="4"/>
  <c r="M5" i="4"/>
  <c r="K5" i="4"/>
  <c r="B5" i="4"/>
  <c r="Q35" i="2"/>
  <c r="Q34" i="2"/>
  <c r="Q33" i="2"/>
  <c r="Q32" i="2"/>
  <c r="Q31" i="2"/>
  <c r="Q30" i="2"/>
  <c r="Q29" i="2"/>
  <c r="Q28" i="2"/>
  <c r="AF23" i="2"/>
  <c r="AD23" i="2"/>
  <c r="AC23" i="2"/>
  <c r="AA23" i="2"/>
  <c r="Y23" i="2"/>
  <c r="X23" i="2"/>
  <c r="V23" i="2"/>
  <c r="T23" i="2"/>
  <c r="S23" i="2"/>
  <c r="J23" i="2" s="1"/>
  <c r="AF22" i="2"/>
  <c r="AD22" i="2"/>
  <c r="AC22" i="2"/>
  <c r="AA22" i="2"/>
  <c r="Y22" i="2"/>
  <c r="X22" i="2"/>
  <c r="V22" i="2"/>
  <c r="T22" i="2"/>
  <c r="S22" i="2"/>
  <c r="J22" i="2" s="1"/>
  <c r="AF21" i="2"/>
  <c r="AD21" i="2"/>
  <c r="AC21" i="2"/>
  <c r="AA21" i="2"/>
  <c r="Y21" i="2"/>
  <c r="J21" i="2" s="1"/>
  <c r="X21" i="2"/>
  <c r="V21" i="2"/>
  <c r="T21" i="2"/>
  <c r="S21" i="2"/>
  <c r="AF20" i="2"/>
  <c r="AD20" i="2"/>
  <c r="AC20" i="2"/>
  <c r="AA20" i="2"/>
  <c r="Y20" i="2"/>
  <c r="X20" i="2"/>
  <c r="V20" i="2"/>
  <c r="T20" i="2"/>
  <c r="S20" i="2"/>
  <c r="J20" i="2" s="1"/>
  <c r="AF19" i="2"/>
  <c r="AD19" i="2"/>
  <c r="AC19" i="2"/>
  <c r="AA19" i="2"/>
  <c r="Y19" i="2"/>
  <c r="X19" i="2"/>
  <c r="V19" i="2"/>
  <c r="T19" i="2"/>
  <c r="S19" i="2"/>
  <c r="J19" i="2" s="1"/>
  <c r="I19" i="2"/>
  <c r="AF18" i="2"/>
  <c r="AD18" i="2"/>
  <c r="AC18" i="2"/>
  <c r="AA18" i="2"/>
  <c r="Y18" i="2"/>
  <c r="X18" i="2"/>
  <c r="J18" i="2" s="1"/>
  <c r="V18" i="2"/>
  <c r="T18" i="2"/>
  <c r="S18" i="2"/>
  <c r="I18" i="2"/>
  <c r="AF17" i="2"/>
  <c r="AD17" i="2"/>
  <c r="AC17" i="2"/>
  <c r="AA17" i="2"/>
  <c r="Y17" i="2"/>
  <c r="X17" i="2"/>
  <c r="V17" i="2"/>
  <c r="T17" i="2"/>
  <c r="S17" i="2"/>
  <c r="J17" i="2" s="1"/>
  <c r="I17" i="2"/>
  <c r="AF16" i="2"/>
  <c r="AD16" i="2"/>
  <c r="AC16" i="2"/>
  <c r="AA16" i="2"/>
  <c r="Y16" i="2"/>
  <c r="X16" i="2"/>
  <c r="V16" i="2"/>
  <c r="T16" i="2"/>
  <c r="S16" i="2"/>
  <c r="J16" i="2" s="1"/>
  <c r="I16" i="2"/>
  <c r="AF15" i="2"/>
  <c r="AD15" i="2"/>
  <c r="AC15" i="2"/>
  <c r="AA15" i="2"/>
  <c r="Y15" i="2"/>
  <c r="J15" i="2" s="1"/>
  <c r="X15" i="2"/>
  <c r="V15" i="2"/>
  <c r="T15" i="2"/>
  <c r="S15" i="2"/>
  <c r="AF14" i="2"/>
  <c r="AD14" i="2"/>
  <c r="AC14" i="2"/>
  <c r="AA14" i="2"/>
  <c r="Y14" i="2"/>
  <c r="X14" i="2"/>
  <c r="V14" i="2"/>
  <c r="T14" i="2"/>
  <c r="S14" i="2"/>
  <c r="J14" i="2" s="1"/>
  <c r="AF13" i="2"/>
  <c r="AD13" i="2"/>
  <c r="AC13" i="2"/>
  <c r="AA13" i="2"/>
  <c r="Y13" i="2"/>
  <c r="X13" i="2"/>
  <c r="V13" i="2"/>
  <c r="T13" i="2"/>
  <c r="S13" i="2"/>
  <c r="J13" i="2" s="1"/>
  <c r="AZ12" i="2"/>
  <c r="AY12" i="2"/>
  <c r="AF12" i="2"/>
  <c r="AD12" i="2"/>
  <c r="AC12" i="2"/>
  <c r="AA12" i="2"/>
  <c r="Y12" i="2"/>
  <c r="X12" i="2"/>
  <c r="V12" i="2"/>
  <c r="T12" i="2"/>
  <c r="S12" i="2"/>
  <c r="J12" i="2"/>
  <c r="AF11" i="2"/>
  <c r="AD11" i="2"/>
  <c r="AC11" i="2"/>
  <c r="AA11" i="2"/>
  <c r="Y11" i="2"/>
  <c r="X11" i="2"/>
  <c r="V11" i="2"/>
  <c r="T11" i="2"/>
  <c r="S11" i="2"/>
  <c r="J11" i="2" s="1"/>
  <c r="AF10" i="2"/>
  <c r="AD10" i="2"/>
  <c r="AC10" i="2"/>
  <c r="AA10" i="2"/>
  <c r="Y10" i="2"/>
  <c r="X10" i="2"/>
  <c r="V10" i="2"/>
  <c r="T10" i="2"/>
  <c r="S10" i="2"/>
  <c r="J10" i="2" s="1"/>
  <c r="AU9" i="2"/>
  <c r="AS9" i="2"/>
  <c r="AR9" i="2"/>
  <c r="AP9" i="2"/>
  <c r="AN9" i="2"/>
  <c r="AM9" i="2"/>
  <c r="AK9" i="2"/>
  <c r="AI9" i="2"/>
  <c r="AH9" i="2"/>
  <c r="AF9" i="2"/>
  <c r="AD9" i="2"/>
  <c r="AC9" i="2"/>
  <c r="J9" i="2" s="1"/>
  <c r="AA9" i="2"/>
  <c r="Y9" i="2"/>
  <c r="X9" i="2"/>
  <c r="V9" i="2"/>
  <c r="T9" i="2"/>
  <c r="S9" i="2"/>
  <c r="AF8" i="2"/>
  <c r="AD8" i="2"/>
  <c r="AC8" i="2"/>
  <c r="AA8" i="2"/>
  <c r="Y8" i="2"/>
  <c r="X8" i="2"/>
  <c r="V8" i="2"/>
  <c r="T8" i="2"/>
  <c r="S8" i="2"/>
  <c r="J8" i="2" s="1"/>
  <c r="AF7" i="2"/>
  <c r="AD7" i="2"/>
  <c r="AC7" i="2"/>
  <c r="AA7" i="2"/>
  <c r="Y7" i="2"/>
  <c r="X7" i="2"/>
  <c r="V7" i="2"/>
  <c r="T7" i="2"/>
  <c r="S7" i="2"/>
  <c r="J7" i="2"/>
  <c r="AF6" i="2"/>
  <c r="AD6" i="2"/>
  <c r="AC6" i="2"/>
  <c r="AA6" i="2"/>
  <c r="Y6" i="2"/>
  <c r="X6" i="2"/>
  <c r="V6" i="2"/>
  <c r="T6" i="2"/>
  <c r="S6" i="2"/>
  <c r="J6" i="2" s="1"/>
  <c r="AF5" i="2"/>
  <c r="AD5" i="2"/>
  <c r="AC5" i="2"/>
  <c r="AA5" i="2"/>
  <c r="Y5" i="2"/>
  <c r="X5" i="2"/>
  <c r="J5" i="2" s="1"/>
  <c r="V5" i="2"/>
  <c r="T5" i="2"/>
  <c r="S5" i="2"/>
  <c r="K27" i="1"/>
  <c r="M19" i="8" l="1"/>
  <c r="K19" i="8"/>
  <c r="L19" i="8"/>
  <c r="J19" i="8"/>
  <c r="I19" i="8"/>
  <c r="H19" i="8"/>
  <c r="G19" i="8"/>
  <c r="F19" i="8"/>
  <c r="E19" i="8"/>
  <c r="D19" i="8"/>
  <c r="O23" i="6"/>
  <c r="O24" i="6" s="1"/>
  <c r="H16" i="7"/>
  <c r="H17" i="7" s="1"/>
  <c r="C18" i="8" s="1"/>
  <c r="C51" i="8" s="1"/>
  <c r="D17" i="8"/>
  <c r="K16" i="7"/>
  <c r="K17" i="7" s="1"/>
  <c r="C20" i="8" s="1"/>
  <c r="N16" i="7"/>
  <c r="N17" i="7" s="1"/>
  <c r="C21" i="8" s="1"/>
  <c r="L23" i="6"/>
  <c r="L24" i="6" s="1"/>
  <c r="F45" i="8"/>
  <c r="D27" i="8"/>
  <c r="H45" i="8"/>
  <c r="J46" i="8"/>
  <c r="E2" i="8"/>
  <c r="J45" i="8"/>
  <c r="C73" i="8" l="1"/>
  <c r="C67" i="8"/>
  <c r="C22" i="8"/>
  <c r="L26" i="6"/>
  <c r="F2" i="8"/>
  <c r="E27" i="8"/>
  <c r="K21" i="8"/>
  <c r="G21" i="8"/>
  <c r="M21" i="8"/>
  <c r="E21" i="8"/>
  <c r="L21" i="8"/>
  <c r="J21" i="8"/>
  <c r="I21" i="8"/>
  <c r="H21" i="8"/>
  <c r="F21" i="8"/>
  <c r="D21" i="8"/>
  <c r="D28" i="8"/>
  <c r="D60" i="8" s="1"/>
  <c r="E17" i="8"/>
  <c r="C53" i="8"/>
  <c r="C50" i="8"/>
  <c r="C52" i="8"/>
  <c r="M18" i="8"/>
  <c r="E18" i="8"/>
  <c r="L18" i="8"/>
  <c r="D18" i="8"/>
  <c r="K18" i="8"/>
  <c r="C54" i="8"/>
  <c r="J18" i="8"/>
  <c r="I18" i="8"/>
  <c r="H18" i="8"/>
  <c r="G18" i="8"/>
  <c r="F18" i="8"/>
  <c r="C23" i="8"/>
  <c r="O26" i="6"/>
  <c r="J20" i="8"/>
  <c r="H20" i="8"/>
  <c r="L20" i="8"/>
  <c r="K20" i="8"/>
  <c r="I20" i="8"/>
  <c r="G20" i="8"/>
  <c r="C48" i="8"/>
  <c r="F20" i="8"/>
  <c r="E20" i="8"/>
  <c r="E48" i="8" s="1"/>
  <c r="D20" i="8"/>
  <c r="D48" i="8" s="1"/>
  <c r="M20" i="8"/>
  <c r="C28" i="8"/>
  <c r="C60" i="8" s="1"/>
  <c r="H22" i="8" l="1"/>
  <c r="M22" i="8"/>
  <c r="E22" i="8"/>
  <c r="L22" i="8"/>
  <c r="D22" i="8"/>
  <c r="D49" i="8" s="1"/>
  <c r="J22" i="8"/>
  <c r="K22" i="8"/>
  <c r="I22" i="8"/>
  <c r="G22" i="8"/>
  <c r="F22" i="8"/>
  <c r="E54" i="8"/>
  <c r="E53" i="8"/>
  <c r="E50" i="8"/>
  <c r="C82" i="8"/>
  <c r="C97" i="8" s="1"/>
  <c r="C88" i="8"/>
  <c r="C103" i="8"/>
  <c r="C68" i="8"/>
  <c r="C74" i="8"/>
  <c r="C49" i="8"/>
  <c r="C65" i="8" s="1"/>
  <c r="E49" i="8"/>
  <c r="E65" i="8" s="1"/>
  <c r="D64" i="8"/>
  <c r="C66" i="8"/>
  <c r="C72" i="8"/>
  <c r="E64" i="8"/>
  <c r="C76" i="8"/>
  <c r="C70" i="8"/>
  <c r="C75" i="8"/>
  <c r="C69" i="8"/>
  <c r="E28" i="8"/>
  <c r="E60" i="8" s="1"/>
  <c r="E51" i="8"/>
  <c r="F17" i="8"/>
  <c r="F49" i="8" s="1"/>
  <c r="F65" i="8" s="1"/>
  <c r="F27" i="8"/>
  <c r="G2" i="8"/>
  <c r="C64" i="8"/>
  <c r="M23" i="8"/>
  <c r="E23" i="8"/>
  <c r="E52" i="8" s="1"/>
  <c r="K23" i="8"/>
  <c r="J23" i="8"/>
  <c r="I23" i="8"/>
  <c r="G23" i="8"/>
  <c r="L23" i="8"/>
  <c r="H23" i="8"/>
  <c r="F23" i="8"/>
  <c r="D23" i="8"/>
  <c r="D55" i="8" s="1"/>
  <c r="C55" i="8"/>
  <c r="D50" i="8"/>
  <c r="D54" i="8"/>
  <c r="D53" i="8"/>
  <c r="D51" i="8"/>
  <c r="F80" i="8" l="1"/>
  <c r="F95" i="8" s="1"/>
  <c r="D65" i="8"/>
  <c r="E68" i="8"/>
  <c r="E74" i="8"/>
  <c r="D71" i="8"/>
  <c r="D77" i="8"/>
  <c r="E73" i="8"/>
  <c r="E67" i="8"/>
  <c r="C83" i="8"/>
  <c r="C98" i="8" s="1"/>
  <c r="E75" i="8"/>
  <c r="E69" i="8"/>
  <c r="C99" i="8"/>
  <c r="C84" i="8"/>
  <c r="D79" i="8"/>
  <c r="D94" i="8" s="1"/>
  <c r="F53" i="8"/>
  <c r="E76" i="8"/>
  <c r="E70" i="8"/>
  <c r="D67" i="8"/>
  <c r="D73" i="8"/>
  <c r="C56" i="8"/>
  <c r="C58" i="8" s="1"/>
  <c r="E55" i="8"/>
  <c r="E56" i="8" s="1"/>
  <c r="E58" i="8" s="1"/>
  <c r="C105" i="8"/>
  <c r="C90" i="8"/>
  <c r="C87" i="8"/>
  <c r="C102" i="8" s="1"/>
  <c r="F50" i="8"/>
  <c r="D70" i="8"/>
  <c r="D76" i="8"/>
  <c r="C71" i="8"/>
  <c r="C77" i="8"/>
  <c r="F48" i="8"/>
  <c r="D69" i="8"/>
  <c r="D75" i="8"/>
  <c r="C94" i="8"/>
  <c r="C79" i="8"/>
  <c r="C85" i="8"/>
  <c r="C100" i="8"/>
  <c r="C96" i="8"/>
  <c r="C81" i="8"/>
  <c r="F54" i="8"/>
  <c r="G27" i="8"/>
  <c r="H2" i="8"/>
  <c r="C106" i="8"/>
  <c r="C91" i="8"/>
  <c r="E80" i="8"/>
  <c r="E95" i="8" s="1"/>
  <c r="F52" i="8"/>
  <c r="D52" i="8"/>
  <c r="C80" i="8"/>
  <c r="C95" i="8"/>
  <c r="D66" i="8"/>
  <c r="D72" i="8"/>
  <c r="E79" i="8"/>
  <c r="E94" i="8"/>
  <c r="F51" i="8"/>
  <c r="F55" i="8"/>
  <c r="G17" i="8"/>
  <c r="F28" i="8"/>
  <c r="F60" i="8" s="1"/>
  <c r="C104" i="8"/>
  <c r="C89" i="8"/>
  <c r="E66" i="8"/>
  <c r="E72" i="8"/>
  <c r="E87" i="8" l="1"/>
  <c r="E102" i="8" s="1"/>
  <c r="C107" i="8"/>
  <c r="C92" i="8"/>
  <c r="E82" i="8"/>
  <c r="E97" i="8" s="1"/>
  <c r="C101" i="8"/>
  <c r="C86" i="8"/>
  <c r="D96" i="8"/>
  <c r="D81" i="8"/>
  <c r="D85" i="8"/>
  <c r="D100" i="8" s="1"/>
  <c r="D103" i="8"/>
  <c r="D88" i="8"/>
  <c r="D101" i="8"/>
  <c r="D86" i="8"/>
  <c r="H27" i="8"/>
  <c r="I2" i="8"/>
  <c r="D82" i="8"/>
  <c r="D97" i="8" s="1"/>
  <c r="E99" i="8"/>
  <c r="E84" i="8"/>
  <c r="D90" i="8"/>
  <c r="D105" i="8" s="1"/>
  <c r="E90" i="8"/>
  <c r="E105" i="8" s="1"/>
  <c r="D74" i="8"/>
  <c r="D68" i="8"/>
  <c r="D99" i="8"/>
  <c r="D84" i="8"/>
  <c r="E106" i="8"/>
  <c r="E91" i="8"/>
  <c r="E98" i="8"/>
  <c r="E83" i="8"/>
  <c r="D95" i="8"/>
  <c r="D80" i="8"/>
  <c r="F66" i="8"/>
  <c r="F72" i="8"/>
  <c r="G28" i="8"/>
  <c r="G60" i="8" s="1"/>
  <c r="G51" i="8"/>
  <c r="G55" i="8"/>
  <c r="H17" i="8"/>
  <c r="G54" i="8"/>
  <c r="G53" i="8"/>
  <c r="G52" i="8"/>
  <c r="G50" i="8"/>
  <c r="G48" i="8"/>
  <c r="G49" i="8"/>
  <c r="G65" i="8" s="1"/>
  <c r="E100" i="8"/>
  <c r="E85" i="8"/>
  <c r="E104" i="8"/>
  <c r="E89" i="8"/>
  <c r="F77" i="8"/>
  <c r="F71" i="8"/>
  <c r="F70" i="8"/>
  <c r="F76" i="8"/>
  <c r="F73" i="8"/>
  <c r="F67" i="8"/>
  <c r="F68" i="8"/>
  <c r="F74" i="8"/>
  <c r="F56" i="8"/>
  <c r="F58" i="8" s="1"/>
  <c r="F64" i="8"/>
  <c r="F69" i="8"/>
  <c r="F75" i="8"/>
  <c r="D56" i="8"/>
  <c r="D58" i="8" s="1"/>
  <c r="E81" i="8"/>
  <c r="E96" i="8" s="1"/>
  <c r="E77" i="8"/>
  <c r="E71" i="8"/>
  <c r="E88" i="8"/>
  <c r="E103" i="8" s="1"/>
  <c r="D87" i="8"/>
  <c r="D102" i="8" s="1"/>
  <c r="D91" i="8"/>
  <c r="D106" i="8" s="1"/>
  <c r="D92" i="8"/>
  <c r="D107" i="8" s="1"/>
  <c r="D89" i="8" l="1"/>
  <c r="D104" i="8" s="1"/>
  <c r="F103" i="8"/>
  <c r="F88" i="8"/>
  <c r="G77" i="8"/>
  <c r="G71" i="8"/>
  <c r="F105" i="8"/>
  <c r="F90" i="8"/>
  <c r="F91" i="8"/>
  <c r="F106" i="8" s="1"/>
  <c r="G95" i="8"/>
  <c r="G80" i="8"/>
  <c r="G73" i="8"/>
  <c r="G67" i="8"/>
  <c r="F100" i="8"/>
  <c r="F85" i="8"/>
  <c r="F79" i="8"/>
  <c r="F94" i="8"/>
  <c r="F101" i="8"/>
  <c r="F86" i="8"/>
  <c r="G66" i="8"/>
  <c r="G72" i="8"/>
  <c r="F87" i="8"/>
  <c r="F102" i="8" s="1"/>
  <c r="F84" i="8"/>
  <c r="F99" i="8"/>
  <c r="E101" i="8"/>
  <c r="E86" i="8"/>
  <c r="F81" i="8"/>
  <c r="F96" i="8" s="1"/>
  <c r="G56" i="8"/>
  <c r="G58" i="8" s="1"/>
  <c r="G64" i="8"/>
  <c r="F92" i="8"/>
  <c r="F107" i="8"/>
  <c r="G74" i="8"/>
  <c r="G68" i="8"/>
  <c r="E92" i="8"/>
  <c r="E107" i="8" s="1"/>
  <c r="F104" i="8"/>
  <c r="F89" i="8"/>
  <c r="G75" i="8"/>
  <c r="G69" i="8"/>
  <c r="D98" i="8"/>
  <c r="D83" i="8"/>
  <c r="G70" i="8"/>
  <c r="G76" i="8"/>
  <c r="F97" i="8"/>
  <c r="F82" i="8"/>
  <c r="H51" i="8"/>
  <c r="H28" i="8"/>
  <c r="H60" i="8" s="1"/>
  <c r="H55" i="8"/>
  <c r="I17" i="8"/>
  <c r="H54" i="8"/>
  <c r="H53" i="8"/>
  <c r="H49" i="8"/>
  <c r="H65" i="8" s="1"/>
  <c r="H50" i="8"/>
  <c r="H48" i="8"/>
  <c r="H52" i="8"/>
  <c r="I27" i="8"/>
  <c r="J2" i="8"/>
  <c r="F83" i="8"/>
  <c r="F98" i="8" s="1"/>
  <c r="G84" i="8" l="1"/>
  <c r="G99" i="8"/>
  <c r="H56" i="8"/>
  <c r="H58" i="8" s="1"/>
  <c r="H64" i="8"/>
  <c r="H67" i="8"/>
  <c r="H73" i="8"/>
  <c r="G105" i="8"/>
  <c r="G90" i="8"/>
  <c r="H66" i="8"/>
  <c r="H72" i="8"/>
  <c r="G94" i="8"/>
  <c r="G79" i="8"/>
  <c r="H77" i="8"/>
  <c r="H71" i="8"/>
  <c r="H95" i="8"/>
  <c r="H80" i="8"/>
  <c r="H69" i="8"/>
  <c r="H75" i="8"/>
  <c r="G106" i="8"/>
  <c r="G91" i="8"/>
  <c r="G87" i="8"/>
  <c r="G102" i="8" s="1"/>
  <c r="G97" i="8"/>
  <c r="G82" i="8"/>
  <c r="G86" i="8"/>
  <c r="G101" i="8" s="1"/>
  <c r="H76" i="8"/>
  <c r="H70" i="8"/>
  <c r="G85" i="8"/>
  <c r="G100" i="8" s="1"/>
  <c r="G81" i="8"/>
  <c r="G96" i="8" s="1"/>
  <c r="G88" i="8"/>
  <c r="G103" i="8" s="1"/>
  <c r="G92" i="8"/>
  <c r="G107" i="8" s="1"/>
  <c r="J27" i="8"/>
  <c r="K2" i="8"/>
  <c r="I51" i="8"/>
  <c r="I55" i="8"/>
  <c r="I28" i="8"/>
  <c r="I60" i="8" s="1"/>
  <c r="J17" i="8"/>
  <c r="I53" i="8"/>
  <c r="I50" i="8"/>
  <c r="I48" i="8"/>
  <c r="I54" i="8"/>
  <c r="I52" i="8"/>
  <c r="I49" i="8"/>
  <c r="I65" i="8" s="1"/>
  <c r="G83" i="8"/>
  <c r="G98" i="8" s="1"/>
  <c r="G89" i="8"/>
  <c r="G104" i="8" s="1"/>
  <c r="H74" i="8"/>
  <c r="H68" i="8"/>
  <c r="J55" i="8" l="1"/>
  <c r="J28" i="8"/>
  <c r="J60" i="8" s="1"/>
  <c r="J51" i="8"/>
  <c r="K17" i="8"/>
  <c r="J50" i="8"/>
  <c r="J49" i="8"/>
  <c r="J65" i="8" s="1"/>
  <c r="J52" i="8"/>
  <c r="J48" i="8"/>
  <c r="J54" i="8"/>
  <c r="J53" i="8"/>
  <c r="H90" i="8"/>
  <c r="H105" i="8" s="1"/>
  <c r="H87" i="8"/>
  <c r="H102" i="8" s="1"/>
  <c r="H84" i="8"/>
  <c r="H99" i="8" s="1"/>
  <c r="H81" i="8"/>
  <c r="H96" i="8"/>
  <c r="I80" i="8"/>
  <c r="I95" i="8" s="1"/>
  <c r="I71" i="8"/>
  <c r="I77" i="8"/>
  <c r="H91" i="8"/>
  <c r="H106" i="8" s="1"/>
  <c r="I68" i="8"/>
  <c r="I74" i="8"/>
  <c r="I67" i="8"/>
  <c r="I73" i="8"/>
  <c r="H83" i="8"/>
  <c r="H98" i="8" s="1"/>
  <c r="I70" i="8"/>
  <c r="I76" i="8"/>
  <c r="L2" i="8"/>
  <c r="K27" i="8"/>
  <c r="H86" i="8"/>
  <c r="H101" i="8"/>
  <c r="H88" i="8"/>
  <c r="H103" i="8" s="1"/>
  <c r="H89" i="8"/>
  <c r="H104" i="8"/>
  <c r="I56" i="8"/>
  <c r="I58" i="8" s="1"/>
  <c r="I64" i="8"/>
  <c r="H92" i="8"/>
  <c r="H107" i="8" s="1"/>
  <c r="H82" i="8"/>
  <c r="H97" i="8" s="1"/>
  <c r="I72" i="8"/>
  <c r="I66" i="8"/>
  <c r="H85" i="8"/>
  <c r="H100" i="8" s="1"/>
  <c r="H79" i="8"/>
  <c r="H94" i="8" s="1"/>
  <c r="I75" i="8"/>
  <c r="I69" i="8"/>
  <c r="I91" i="8" l="1"/>
  <c r="I106" i="8"/>
  <c r="J56" i="8"/>
  <c r="J58" i="8" s="1"/>
  <c r="J64" i="8"/>
  <c r="I87" i="8"/>
  <c r="I102" i="8" s="1"/>
  <c r="I100" i="8"/>
  <c r="I85" i="8"/>
  <c r="J74" i="8"/>
  <c r="J68" i="8"/>
  <c r="I92" i="8"/>
  <c r="I107" i="8" s="1"/>
  <c r="J80" i="8"/>
  <c r="J95" i="8"/>
  <c r="I105" i="8"/>
  <c r="I90" i="8"/>
  <c r="I86" i="8"/>
  <c r="I101" i="8"/>
  <c r="J72" i="8"/>
  <c r="J66" i="8"/>
  <c r="I88" i="8"/>
  <c r="I103" i="8" s="1"/>
  <c r="K55" i="8"/>
  <c r="K28" i="8"/>
  <c r="K60" i="8" s="1"/>
  <c r="K51" i="8"/>
  <c r="L17" i="8"/>
  <c r="K53" i="8"/>
  <c r="K50" i="8"/>
  <c r="K52" i="8"/>
  <c r="K48" i="8"/>
  <c r="K54" i="8"/>
  <c r="K49" i="8"/>
  <c r="K65" i="8" s="1"/>
  <c r="I84" i="8"/>
  <c r="I99" i="8" s="1"/>
  <c r="I82" i="8"/>
  <c r="I97" i="8" s="1"/>
  <c r="J73" i="8"/>
  <c r="J67" i="8"/>
  <c r="I81" i="8"/>
  <c r="I96" i="8" s="1"/>
  <c r="I79" i="8"/>
  <c r="I94" i="8" s="1"/>
  <c r="I89" i="8"/>
  <c r="I104" i="8" s="1"/>
  <c r="J75" i="8"/>
  <c r="J69" i="8"/>
  <c r="L27" i="8"/>
  <c r="M2" i="8"/>
  <c r="M27" i="8" s="1"/>
  <c r="I83" i="8"/>
  <c r="I98" i="8"/>
  <c r="J70" i="8"/>
  <c r="J76" i="8"/>
  <c r="J71" i="8"/>
  <c r="J77" i="8"/>
  <c r="J84" i="8" l="1"/>
  <c r="J99" i="8" s="1"/>
  <c r="J92" i="8"/>
  <c r="J107" i="8" s="1"/>
  <c r="J86" i="8"/>
  <c r="J101" i="8" s="1"/>
  <c r="J88" i="8"/>
  <c r="J103" i="8"/>
  <c r="K74" i="8"/>
  <c r="K68" i="8"/>
  <c r="J82" i="8"/>
  <c r="J97" i="8" s="1"/>
  <c r="J79" i="8"/>
  <c r="J94" i="8" s="1"/>
  <c r="K77" i="8"/>
  <c r="K71" i="8"/>
  <c r="J81" i="8"/>
  <c r="J96" i="8" s="1"/>
  <c r="J85" i="8"/>
  <c r="J100" i="8" s="1"/>
  <c r="K75" i="8"/>
  <c r="K69" i="8"/>
  <c r="J87" i="8"/>
  <c r="J102" i="8" s="1"/>
  <c r="K80" i="8"/>
  <c r="K95" i="8"/>
  <c r="K76" i="8"/>
  <c r="K70" i="8"/>
  <c r="J91" i="8"/>
  <c r="J106" i="8"/>
  <c r="K72" i="8"/>
  <c r="K66" i="8"/>
  <c r="L55" i="8"/>
  <c r="L28" i="8"/>
  <c r="L60" i="8" s="1"/>
  <c r="L51" i="8"/>
  <c r="M17" i="8"/>
  <c r="L50" i="8"/>
  <c r="L54" i="8"/>
  <c r="L48" i="8"/>
  <c r="L53" i="8"/>
  <c r="L52" i="8"/>
  <c r="L49" i="8"/>
  <c r="L65" i="8" s="1"/>
  <c r="J83" i="8"/>
  <c r="J98" i="8"/>
  <c r="K56" i="8"/>
  <c r="K58" i="8" s="1"/>
  <c r="K64" i="8"/>
  <c r="J90" i="8"/>
  <c r="J105" i="8" s="1"/>
  <c r="K73" i="8"/>
  <c r="K67" i="8"/>
  <c r="J89" i="8"/>
  <c r="J104" i="8" s="1"/>
  <c r="K84" i="8" l="1"/>
  <c r="K99" i="8" s="1"/>
  <c r="L70" i="8"/>
  <c r="L76" i="8"/>
  <c r="K90" i="8"/>
  <c r="K105" i="8" s="1"/>
  <c r="K81" i="8"/>
  <c r="K96" i="8" s="1"/>
  <c r="L56" i="8"/>
  <c r="L58" i="8" s="1"/>
  <c r="L64" i="8"/>
  <c r="M55" i="8"/>
  <c r="M28" i="8"/>
  <c r="M60" i="8" s="1"/>
  <c r="M51" i="8"/>
  <c r="M49" i="8"/>
  <c r="M65" i="8" s="1"/>
  <c r="M52" i="8"/>
  <c r="M48" i="8"/>
  <c r="M54" i="8"/>
  <c r="M53" i="8"/>
  <c r="M50" i="8"/>
  <c r="K87" i="8"/>
  <c r="K102" i="8" s="1"/>
  <c r="L72" i="8"/>
  <c r="L66" i="8"/>
  <c r="K85" i="8"/>
  <c r="K100" i="8" s="1"/>
  <c r="L73" i="8"/>
  <c r="L67" i="8"/>
  <c r="K91" i="8"/>
  <c r="K106" i="8" s="1"/>
  <c r="K86" i="8"/>
  <c r="K101" i="8" s="1"/>
  <c r="K94" i="8"/>
  <c r="K79" i="8"/>
  <c r="K83" i="8"/>
  <c r="K98" i="8" s="1"/>
  <c r="L75" i="8"/>
  <c r="L69" i="8"/>
  <c r="K92" i="8"/>
  <c r="K107" i="8" s="1"/>
  <c r="K97" i="8"/>
  <c r="K82" i="8"/>
  <c r="L80" i="8"/>
  <c r="L95" i="8" s="1"/>
  <c r="K88" i="8"/>
  <c r="K103" i="8"/>
  <c r="L68" i="8"/>
  <c r="L74" i="8"/>
  <c r="L77" i="8"/>
  <c r="L71" i="8"/>
  <c r="K89" i="8"/>
  <c r="K104" i="8" s="1"/>
  <c r="M56" i="8" l="1"/>
  <c r="M58" i="8" s="1"/>
  <c r="M64" i="8"/>
  <c r="M68" i="8"/>
  <c r="M74" i="8"/>
  <c r="M73" i="8"/>
  <c r="M67" i="8"/>
  <c r="L89" i="8"/>
  <c r="L104" i="8" s="1"/>
  <c r="L87" i="8"/>
  <c r="L102" i="8" s="1"/>
  <c r="L91" i="8"/>
  <c r="L106" i="8" s="1"/>
  <c r="L92" i="8"/>
  <c r="L107" i="8" s="1"/>
  <c r="L84" i="8"/>
  <c r="L99" i="8" s="1"/>
  <c r="L90" i="8"/>
  <c r="L105" i="8"/>
  <c r="L82" i="8"/>
  <c r="L97" i="8"/>
  <c r="M66" i="8"/>
  <c r="M72" i="8"/>
  <c r="M77" i="8"/>
  <c r="M71" i="8"/>
  <c r="L85" i="8"/>
  <c r="L100" i="8"/>
  <c r="L83" i="8"/>
  <c r="L98" i="8" s="1"/>
  <c r="L88" i="8"/>
  <c r="L103" i="8" s="1"/>
  <c r="M69" i="8"/>
  <c r="M75" i="8"/>
  <c r="L79" i="8"/>
  <c r="L94" i="8" s="1"/>
  <c r="L81" i="8"/>
  <c r="L96" i="8" s="1"/>
  <c r="M80" i="8"/>
  <c r="M95" i="8" s="1"/>
  <c r="L86" i="8"/>
  <c r="L101" i="8" s="1"/>
  <c r="M76" i="8"/>
  <c r="M70" i="8"/>
  <c r="M86" i="8" l="1"/>
  <c r="M101" i="8" s="1"/>
  <c r="M82" i="8"/>
  <c r="M97" i="8"/>
  <c r="M87" i="8"/>
  <c r="M102" i="8"/>
  <c r="M88" i="8"/>
  <c r="M103" i="8" s="1"/>
  <c r="M90" i="8"/>
  <c r="M105" i="8"/>
  <c r="M89" i="8"/>
  <c r="M104" i="8" s="1"/>
  <c r="M81" i="8"/>
  <c r="M96" i="8" s="1"/>
  <c r="M83" i="8"/>
  <c r="M98" i="8" s="1"/>
  <c r="M84" i="8"/>
  <c r="M99" i="8" s="1"/>
  <c r="M79" i="8"/>
  <c r="M94" i="8"/>
  <c r="M92" i="8"/>
  <c r="M107" i="8" s="1"/>
  <c r="M85" i="8"/>
  <c r="M100" i="8" s="1"/>
  <c r="M91" i="8"/>
  <c r="M106" i="8" s="1"/>
</calcChain>
</file>

<file path=xl/comments1.xml><?xml version="1.0" encoding="utf-8"?>
<comments xmlns="http://schemas.openxmlformats.org/spreadsheetml/2006/main">
  <authors>
    <author>user</author>
    <author>作者</author>
    <author>jianlong wo</author>
  </authors>
  <commentList>
    <comment ref="H4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获得金币，此处填写获得金币的途径，做之前与程序商定</t>
        </r>
      </text>
    </comment>
    <comment ref="I5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活跃度数值</t>
        </r>
      </text>
    </comment>
    <comment ref="J9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只做展示用，实际奖励以掉落组为准</t>
        </r>
      </text>
    </comment>
    <comment ref="Q9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从里面随机3～4个物品
必掉金币</t>
        </r>
      </text>
    </comment>
    <comment ref="I10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击杀数量</t>
        </r>
      </text>
    </comment>
    <comment ref="I11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击杀数量</t>
        </r>
      </text>
    </comment>
    <comment ref="I12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3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参与次数</t>
        </r>
      </text>
    </comment>
    <comment ref="I14" authorId="1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使用次数</t>
        </r>
      </text>
    </comment>
    <comment ref="I16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秒</t>
        </r>
      </text>
    </comment>
    <comment ref="I20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秒</t>
        </r>
      </text>
    </comment>
    <comment ref="Q27" authorId="2" shapeId="0">
      <text>
        <r>
          <rPr>
            <sz val="9"/>
            <rFont val="宋体"/>
            <charset val="134"/>
          </rPr>
          <t>未考虑概率掉落情况</t>
        </r>
      </text>
    </comment>
  </commentList>
</comments>
</file>

<file path=xl/comments2.xml><?xml version="1.0" encoding="utf-8"?>
<comments xmlns="http://schemas.openxmlformats.org/spreadsheetml/2006/main">
  <authors>
    <author>user</author>
    <author>jianlong wo</author>
    <author>燕</author>
    <author>admin</author>
  </authors>
  <commentList>
    <comment ref="C4" authorId="0" shape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多目标任务格式："2,4":表示捕获鱼+悬赏任务
渔场中，不含竞技场
2.捕获鱼类型（配置使用N倍炮以上捕获鱼，0表示不需要炮倍，&gt;0表示需要炮倍）</t>
        </r>
      </text>
    </comment>
    <comment ref="I41" authorId="1" shapeId="0">
      <text>
        <r>
          <rPr>
            <b/>
            <sz val="9"/>
            <rFont val="宋体"/>
            <charset val="134"/>
          </rPr>
          <t>是海盗船哦</t>
        </r>
      </text>
    </comment>
    <comment ref="I44" authorId="1" shape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I49" authorId="1" shapeId="0">
      <text>
        <r>
          <rPr>
            <sz val="9"/>
            <rFont val="宋体"/>
            <charset val="134"/>
          </rPr>
          <t xml:space="preserve">
彩金boss
不掉抽奖券、小游戏卡牌、福卡、免费开火增加时间、无充值池子必中</t>
        </r>
      </text>
    </comment>
    <comment ref="I51" authorId="1" shapeId="0">
      <text>
        <r>
          <rPr>
            <b/>
            <sz val="9"/>
            <rFont val="宋体"/>
            <charset val="134"/>
          </rPr>
          <t>3房间出现</t>
        </r>
        <r>
          <rPr>
            <sz val="9"/>
            <rFont val="宋体"/>
            <charset val="134"/>
          </rPr>
          <t xml:space="preserve">
</t>
        </r>
      </text>
    </comment>
    <comment ref="I52" authorId="1" shapeId="0">
      <text>
        <r>
          <rPr>
            <b/>
            <sz val="9"/>
            <rFont val="宋体"/>
            <charset val="134"/>
          </rPr>
          <t>水母</t>
        </r>
      </text>
    </comment>
    <comment ref="I54" authorId="1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只生效了新手阶段
方案C的</t>
        </r>
        <r>
          <rPr>
            <b/>
            <sz val="9"/>
            <rFont val="宋体"/>
            <charset val="134"/>
          </rPr>
          <t>EC</t>
        </r>
      </text>
    </comment>
    <comment ref="I58" authorId="2" shapeId="0">
      <text>
        <r>
          <rPr>
            <sz val="9"/>
            <rFont val="宋体"/>
            <charset val="134"/>
          </rPr>
          <t>原龙舟</t>
        </r>
      </text>
    </comment>
    <comment ref="I60" authorId="1" shapeId="0">
      <text>
        <r>
          <rPr>
            <b/>
            <sz val="9"/>
            <rFont val="宋体"/>
            <charset val="134"/>
          </rPr>
          <t>jianlong wo:</t>
        </r>
        <r>
          <rPr>
            <sz val="9"/>
            <rFont val="宋体"/>
            <charset val="134"/>
          </rPr>
          <t xml:space="preserve">
漩涡鱼</t>
        </r>
      </text>
    </comment>
    <comment ref="I67" authorId="1" shapeId="0">
      <text>
        <r>
          <rPr>
            <b/>
            <sz val="9"/>
            <rFont val="宋体"/>
            <charset val="134"/>
          </rPr>
          <t>3D圣龙</t>
        </r>
      </text>
    </comment>
    <comment ref="I68" authorId="1" shapeId="0">
      <text>
        <r>
          <rPr>
            <b/>
            <sz val="9"/>
            <rFont val="宋体"/>
            <charset val="134"/>
          </rPr>
          <t>是凤凰哦</t>
        </r>
      </text>
    </comment>
    <comment ref="I77" authorId="1" shapeId="0">
      <text>
        <r>
          <rPr>
            <b/>
            <sz val="9"/>
            <rFont val="宋体"/>
            <charset val="134"/>
          </rPr>
          <t>水母</t>
        </r>
      </text>
    </comment>
    <comment ref="I78" authorId="3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  <comment ref="I79" authorId="3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  <comment ref="I80" authorId="3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  <comment ref="I81" authorId="3" shape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小倍率</t>
        </r>
      </text>
    </comment>
  </commentList>
</comments>
</file>

<file path=xl/comments3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sz val="9"/>
            <rFont val="宋体"/>
            <charset val="134"/>
          </rPr>
          <t>玩家注册后的第N次</t>
        </r>
      </text>
    </comment>
    <comment ref="D4" authorId="0" shapeId="0">
      <text>
        <r>
          <rPr>
            <sz val="9"/>
            <rFont val="宋体"/>
            <charset val="134"/>
          </rPr>
          <t>玩家注册后的第N次</t>
        </r>
      </text>
    </comment>
  </commentList>
</comments>
</file>

<file path=xl/comments4.xml><?xml version="1.0" encoding="utf-8"?>
<comments xmlns="http://schemas.openxmlformats.org/spreadsheetml/2006/main">
  <authors>
    <author>jianlong wo</author>
  </authors>
  <commentList>
    <comment ref="C4" authorId="0" shapeId="0">
      <text>
        <r>
          <rPr>
            <sz val="9"/>
            <rFont val="宋体"/>
            <charset val="134"/>
          </rPr>
          <t>玩家注册后的第N次</t>
        </r>
      </text>
    </comment>
    <comment ref="D4" authorId="0" shapeId="0">
      <text>
        <r>
          <rPr>
            <sz val="9"/>
            <rFont val="宋体"/>
            <charset val="134"/>
          </rPr>
          <t>玩家注册后的第N次</t>
        </r>
      </text>
    </comment>
  </commentList>
</comments>
</file>

<file path=xl/sharedStrings.xml><?xml version="1.0" encoding="utf-8"?>
<sst xmlns="http://schemas.openxmlformats.org/spreadsheetml/2006/main" count="806" uniqueCount="433">
  <si>
    <t>cs</t>
  </si>
  <si>
    <t>c</t>
  </si>
  <si>
    <t>备注</t>
  </si>
  <si>
    <t>int</t>
  </si>
  <si>
    <t>string</t>
  </si>
  <si>
    <t>id</t>
  </si>
  <si>
    <t>weight</t>
  </si>
  <si>
    <t>page</t>
  </si>
  <si>
    <t>navigate</t>
  </si>
  <si>
    <t>tagname</t>
  </si>
  <si>
    <t>picCantShare</t>
  </si>
  <si>
    <t>pic</t>
  </si>
  <si>
    <t>back</t>
  </si>
  <si>
    <t>唯一不能变</t>
  </si>
  <si>
    <t>权重</t>
  </si>
  <si>
    <t>当前对应需要显示福利模块</t>
  </si>
  <si>
    <t>需要导航到的功能名称</t>
  </si>
  <si>
    <t>页签名称</t>
  </si>
  <si>
    <t>不可以分享时
图片名字</t>
  </si>
  <si>
    <t>图片名字，注意与美术命名一致</t>
  </si>
  <si>
    <t>关闭模块时是否回到福利</t>
  </si>
  <si>
    <t>welfareGuContent</t>
  </si>
  <si>
    <t>te_fl_04</t>
  </si>
  <si>
    <t>成长礼包</t>
  </si>
  <si>
    <t>收藏有礼</t>
  </si>
  <si>
    <t>welfareImgContent</t>
  </si>
  <si>
    <t>signView</t>
  </si>
  <si>
    <t>te_fl_05</t>
  </si>
  <si>
    <t>ui_fl_qd</t>
  </si>
  <si>
    <t>7天签到</t>
  </si>
  <si>
    <t>每日任务</t>
  </si>
  <si>
    <t>welfareSevenContent</t>
  </si>
  <si>
    <t>sevenDayLift</t>
  </si>
  <si>
    <t>welfare_7</t>
  </si>
  <si>
    <t>welfare_3</t>
  </si>
  <si>
    <t>新手七天乐</t>
  </si>
  <si>
    <t>鱼潮</t>
  </si>
  <si>
    <t>welfareArenaContent</t>
  </si>
  <si>
    <t>arenaView</t>
  </si>
  <si>
    <t>te_fl_15</t>
  </si>
  <si>
    <t>ui_fl_jjc</t>
  </si>
  <si>
    <t>竞技场</t>
  </si>
  <si>
    <t>每日充值</t>
  </si>
  <si>
    <t>welfareBillContent</t>
  </si>
  <si>
    <t>billView</t>
  </si>
  <si>
    <t>te_fl_16</t>
  </si>
  <si>
    <t>ui_fl_wqlz</t>
  </si>
  <si>
    <t>话费赛</t>
  </si>
  <si>
    <t>welfareCollectContent</t>
  </si>
  <si>
    <t>welfareTotalRecharge</t>
  </si>
  <si>
    <t>te_fl_19</t>
  </si>
  <si>
    <t>累计充值</t>
  </si>
  <si>
    <t>welfareFishTContent</t>
  </si>
  <si>
    <t>te_fl_03</t>
  </si>
  <si>
    <t>ui_fl_fklx</t>
  </si>
  <si>
    <t>welfareDailyContent</t>
  </si>
  <si>
    <t>te_fl_01</t>
  </si>
  <si>
    <t>ui_fl_mrrw</t>
  </si>
  <si>
    <t>月签到</t>
  </si>
  <si>
    <t>welfareNationalDay</t>
  </si>
  <si>
    <t>te_fl_06</t>
  </si>
  <si>
    <t>welfare_10</t>
  </si>
  <si>
    <t>国庆活动</t>
  </si>
  <si>
    <t>welfareLotteryContent</t>
  </si>
  <si>
    <t>te_fl_02</t>
  </si>
  <si>
    <t>ui_fl_gfjc</t>
  </si>
  <si>
    <t>奖金池</t>
  </si>
  <si>
    <t>welfareEggContent</t>
  </si>
  <si>
    <t>welfare_11</t>
  </si>
  <si>
    <t>砸金蛋</t>
  </si>
  <si>
    <t>welfareCashBack</t>
  </si>
  <si>
    <t>czflViex</t>
  </si>
  <si>
    <t>ui_fl_wmd</t>
  </si>
  <si>
    <t>你游戏我买单</t>
  </si>
  <si>
    <t>welfareDragonSword</t>
  </si>
  <si>
    <t>te_fl_18</t>
  </si>
  <si>
    <t>bg_yzdel_gb</t>
  </si>
  <si>
    <t>勇者斗恶龙</t>
  </si>
  <si>
    <t>welfareCornucopiaContent</t>
  </si>
  <si>
    <t>te_fl_20</t>
  </si>
  <si>
    <t>福至今来(翻牌)</t>
  </si>
  <si>
    <t>welfareWpskinContent</t>
  </si>
  <si>
    <t>te_fl_21</t>
  </si>
  <si>
    <t>猴王炮台活动</t>
  </si>
  <si>
    <t>welfareZhuanZhuanContent</t>
  </si>
  <si>
    <t>te_fl_22</t>
  </si>
  <si>
    <t>ui_fl_zp</t>
  </si>
  <si>
    <t>复购转盘</t>
  </si>
  <si>
    <t>welfarePinballContent</t>
  </si>
  <si>
    <t>te_fl_23</t>
  </si>
  <si>
    <t>弹珠碰碰碰</t>
  </si>
  <si>
    <t>welfareCumulativeRecharge</t>
  </si>
  <si>
    <t>te_fl_24</t>
  </si>
  <si>
    <t>金牛返利的累计充值</t>
  </si>
  <si>
    <t>welfareTaurus</t>
  </si>
  <si>
    <t>te_fl_25</t>
  </si>
  <si>
    <t>金牛返利的任务</t>
  </si>
  <si>
    <t>welfarePushGiftContent</t>
  </si>
  <si>
    <t>te_fl_26</t>
  </si>
  <si>
    <t>推送每周奖励</t>
  </si>
  <si>
    <t>welfareTimeGiftContent</t>
  </si>
  <si>
    <t>te_fl_28</t>
  </si>
  <si>
    <t>鸿运福利-定时领宝箱</t>
  </si>
  <si>
    <t>welfareHDContent</t>
  </si>
  <si>
    <t>te_fl_29</t>
  </si>
  <si>
    <t>高清有礼</t>
  </si>
  <si>
    <t>[100,0,0,0,0,0,0,0,121,0,99,0,160,0,150,129,90,125,140,130,0,0,150]</t>
  </si>
  <si>
    <t>s</t>
  </si>
  <si>
    <t>后续考虑去掉每日累计充值任务</t>
  </si>
  <si>
    <t>验算表</t>
  </si>
  <si>
    <t>qudaoID</t>
  </si>
  <si>
    <t>tesktype</t>
  </si>
  <si>
    <t>desc</t>
  </si>
  <si>
    <t>descImg</t>
  </si>
  <si>
    <t>posX</t>
  </si>
  <si>
    <t>boxType</t>
  </si>
  <si>
    <t>teskaim</t>
  </si>
  <si>
    <t>aimvalue</t>
  </si>
  <si>
    <t>reward</t>
  </si>
  <si>
    <t>dropGroup</t>
  </si>
  <si>
    <t>icon</t>
  </si>
  <si>
    <t>testname</t>
  </si>
  <si>
    <t>物品1</t>
  </si>
  <si>
    <t>物品2</t>
  </si>
  <si>
    <t>物品3</t>
  </si>
  <si>
    <t>物品4</t>
  </si>
  <si>
    <t>物品5</t>
  </si>
  <si>
    <t>物品6</t>
  </si>
  <si>
    <r>
      <rPr>
        <sz val="9"/>
        <color theme="1"/>
        <rFont val="微软雅黑"/>
        <charset val="134"/>
      </rPr>
      <t xml:space="preserve">任务id
</t>
    </r>
    <r>
      <rPr>
        <sz val="9"/>
        <color rgb="FFFF0000"/>
        <rFont val="微软雅黑"/>
        <charset val="134"/>
      </rPr>
      <t>正式上线后id不能随便删除或修改，最好增加
与新手任务共用一套任务id，不能重复</t>
    </r>
  </si>
  <si>
    <t>微信小程序暂时不用</t>
  </si>
  <si>
    <r>
      <rPr>
        <sz val="9"/>
        <color theme="1"/>
        <rFont val="微软雅黑"/>
        <charset val="134"/>
      </rPr>
      <t>任务目标类型(支持同一个任务多个任务目标)
1.活跃度宝箱
2.捕获鱼，</t>
    </r>
    <r>
      <rPr>
        <sz val="9"/>
        <color rgb="FFFF0000"/>
        <rFont val="微软雅黑"/>
        <charset val="134"/>
      </rPr>
      <t>3.获得金币(暂缓)</t>
    </r>
    <r>
      <rPr>
        <sz val="9"/>
        <color theme="1"/>
        <rFont val="微软雅黑"/>
        <charset val="134"/>
      </rPr>
      <t xml:space="preserve">
4.悬赏任务，5.话费赛，6.竞技场，7.抽话费，8.任意充值，9.小游戏
10.邀请好友,11免费金币抽奖
12点赞,13渔场互动,14捕鱼时长
15被点赞(暂时不要随便用)
28看广告</t>
    </r>
  </si>
  <si>
    <t>对应的文本描述</t>
  </si>
  <si>
    <t>对应的文本描述的图片</t>
  </si>
  <si>
    <t>活跃度宝箱奖励类型
1固定N个物品
2从N个物品随机几个物品</t>
  </si>
  <si>
    <t>任务目标id
根据鱼的type走
没有就写0</t>
  </si>
  <si>
    <t>任务需求
目标的数量，没有就写0</t>
  </si>
  <si>
    <t>物品类型和奖励内容
固定物品此列用来展示掉落物品</t>
  </si>
  <si>
    <r>
      <rPr>
        <sz val="9"/>
        <color theme="1"/>
        <rFont val="微软雅黑"/>
        <charset val="134"/>
      </rPr>
      <t xml:space="preserve">物品掉落组
</t>
    </r>
    <r>
      <rPr>
        <sz val="9"/>
        <color rgb="FFFF0000"/>
        <rFont val="微软雅黑"/>
        <charset val="134"/>
      </rPr>
      <t>掉落组物品与reward展示物品要一直！</t>
    </r>
  </si>
  <si>
    <t>显示顺序权重
0表示没有权重</t>
  </si>
  <si>
    <t>每个任务使用的小icon（可以让美术出特定名字的图，就不用配这行了）</t>
  </si>
  <si>
    <t>任务类型的中文名字（数据后台显示）</t>
  </si>
  <si>
    <t>编号</t>
  </si>
  <si>
    <t>任务类型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</si>
  <si>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</si>
  <si>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</si>
  <si>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</si>
  <si>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</si>
  <si>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</si>
  <si>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</si>
  <si>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</si>
  <si>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1活跃度宝箱30</t>
  </si>
  <si>
    <t>活跃度宝箱</t>
  </si>
  <si>
    <t>锁定</t>
  </si>
  <si>
    <t>冰冻</t>
  </si>
  <si>
    <t>金币</t>
  </si>
  <si>
    <t>人民币</t>
  </si>
  <si>
    <t>2活跃度宝箱60</t>
  </si>
  <si>
    <t>召唤</t>
  </si>
  <si>
    <t>钻石</t>
  </si>
  <si>
    <t>3活跃度宝箱90</t>
  </si>
  <si>
    <t>4活跃度宝箱120</t>
  </si>
  <si>
    <t>狂暴</t>
  </si>
  <si>
    <t>wdaily_5</t>
  </si>
  <si>
    <t>4501,4502,4503,4504</t>
  </si>
  <si>
    <t>5活跃度宝箱150</t>
  </si>
  <si>
    <t>wdaily_6</t>
  </si>
  <si>
    <t>tx_mrrw_ms_01</t>
  </si>
  <si>
    <t>icon_renwutubiao_huangjinyu_01</t>
  </si>
  <si>
    <t>6捕获黄金鱼10</t>
  </si>
  <si>
    <t>捕获黄金鱼</t>
  </si>
  <si>
    <t>活跃度</t>
  </si>
  <si>
    <t>wdaily_7</t>
  </si>
  <si>
    <t>tx_mrrw_ms_02</t>
  </si>
  <si>
    <t>icon_renwutubiao_boss_01</t>
  </si>
  <si>
    <t>7捕获霸主1</t>
  </si>
  <si>
    <t>捕获霸主</t>
  </si>
  <si>
    <t>wdaily_10</t>
  </si>
  <si>
    <t>tx_mrrw_ms_09</t>
  </si>
  <si>
    <t>icon_renwutubiao_jingjichang_01</t>
  </si>
  <si>
    <t>9竞技场1</t>
  </si>
  <si>
    <t>福卡</t>
  </si>
  <si>
    <t>wdaily_12</t>
  </si>
  <si>
    <t>tx_mrrw_ms_05</t>
  </si>
  <si>
    <t>icon_renwutubiao_chongzhi_01</t>
  </si>
  <si>
    <t>11任意充值1</t>
  </si>
  <si>
    <t>任意充值</t>
  </si>
  <si>
    <t>超级武器2</t>
  </si>
  <si>
    <t>wdaily_13</t>
  </si>
  <si>
    <t>tx_mrrw_ms_08</t>
  </si>
  <si>
    <t>icon_renwutubiao_xiaoyouxi_01</t>
  </si>
  <si>
    <t>12小游戏1</t>
  </si>
  <si>
    <t>小游戏</t>
  </si>
  <si>
    <t>超级武器3</t>
  </si>
  <si>
    <t>wdaily_16</t>
  </si>
  <si>
    <t>tx_mrrw_ms_06</t>
  </si>
  <si>
    <t>icon_renwutubiao_hudong_01</t>
  </si>
  <si>
    <t>13渔场互动1</t>
  </si>
  <si>
    <t>渔场互动</t>
  </si>
  <si>
    <t>超级武器4</t>
  </si>
  <si>
    <t>wdaily_17</t>
  </si>
  <si>
    <t>tx_mrrw_ms_11</t>
  </si>
  <si>
    <t>icon_renwutubiao_shichang_01</t>
  </si>
  <si>
    <t>14在线时长900</t>
  </si>
  <si>
    <t>在线时长</t>
  </si>
  <si>
    <t>10元话费卡</t>
  </si>
  <si>
    <t>15在线时长1800</t>
  </si>
  <si>
    <t>2元话费卡</t>
  </si>
  <si>
    <t>16在线时长2700</t>
  </si>
  <si>
    <t>高压锅</t>
  </si>
  <si>
    <t>17在线时长3600</t>
  </si>
  <si>
    <t>30元话费卡</t>
  </si>
  <si>
    <t>wdaily_20</t>
  </si>
  <si>
    <t>tx_mrrw_ms_12</t>
  </si>
  <si>
    <t>icon_renwutubiao_dianzan_01</t>
  </si>
  <si>
    <t>18点赞1</t>
  </si>
  <si>
    <t>点赞</t>
  </si>
  <si>
    <t>50元话费卡</t>
  </si>
  <si>
    <t>wdaily_28</t>
  </si>
  <si>
    <t>tx_mrrw_ms_28</t>
  </si>
  <si>
    <t>icon_renwutubiao_ad_01</t>
  </si>
  <si>
    <t>19看广告</t>
  </si>
  <si>
    <t>VIP经验</t>
  </si>
  <si>
    <t>20看广告</t>
  </si>
  <si>
    <t>21看广告</t>
  </si>
  <si>
    <t>物品</t>
  </si>
  <si>
    <t>总数量</t>
  </si>
  <si>
    <t>key</t>
  </si>
  <si>
    <t>weight1</t>
  </si>
  <si>
    <t>weight2</t>
  </si>
  <si>
    <t>mask</t>
  </si>
  <si>
    <t>needTomorrow</t>
  </si>
  <si>
    <t>序号</t>
  </si>
  <si>
    <t>显示模块</t>
  </si>
  <si>
    <t>展示权重</t>
  </si>
  <si>
    <t>保底权重
不配置则不进入保底权重</t>
  </si>
  <si>
    <t>角标
1必得
2最高
不配不显示</t>
  </si>
  <si>
    <t>模块展示信息（多语言key）
1待领取
2可签到
3三日迎新礼
4可翻牌
5去看看
6还可领xN次
不配置的为特殊处理</t>
  </si>
  <si>
    <t>是否计入明日可领统计模块
1计入
不配置为不计入
vip补充至特殊计入</t>
  </si>
  <si>
    <t>threedayGift</t>
  </si>
  <si>
    <t>returnback3</t>
  </si>
  <si>
    <t>迎新礼（三日礼）</t>
  </si>
  <si>
    <t>sign</t>
  </si>
  <si>
    <t>returnback2</t>
  </si>
  <si>
    <t>签到</t>
  </si>
  <si>
    <t>luckyGold</t>
  </si>
  <si>
    <t>returnback1</t>
  </si>
  <si>
    <t>抽抽乐</t>
  </si>
  <si>
    <t>xctjGift</t>
  </si>
  <si>
    <t>喜从天降礼包</t>
  </si>
  <si>
    <t>privateGift</t>
  </si>
  <si>
    <t>私人定制</t>
  </si>
  <si>
    <t>cardGame</t>
  </si>
  <si>
    <t>returnback4</t>
  </si>
  <si>
    <t>小游戏卡</t>
  </si>
  <si>
    <t>dialyGift</t>
  </si>
  <si>
    <t>returnback5</t>
  </si>
  <si>
    <t>hyCard</t>
  </si>
  <si>
    <t>会员卡</t>
  </si>
  <si>
    <t>facaijin</t>
  </si>
  <si>
    <t>returnback6</t>
  </si>
  <si>
    <t>发财金</t>
  </si>
  <si>
    <t>onlineGift</t>
  </si>
  <si>
    <t>在线礼包</t>
  </si>
  <si>
    <t>danzhu</t>
  </si>
  <si>
    <t>type</t>
  </si>
  <si>
    <t>arm</t>
  </si>
  <si>
    <t>armValue</t>
  </si>
  <si>
    <r>
      <rPr>
        <sz val="9"/>
        <color theme="1"/>
        <rFont val="微软雅黑"/>
        <charset val="134"/>
      </rPr>
      <t>任务目标类型(支持一个任务多个任务目标)
1.活跃度宝箱,2.捕获鱼，</t>
    </r>
    <r>
      <rPr>
        <sz val="9"/>
        <color rgb="FF7030A0"/>
        <rFont val="微软雅黑"/>
        <charset val="134"/>
      </rPr>
      <t>3.获得金币</t>
    </r>
    <r>
      <rPr>
        <sz val="9"/>
        <color theme="1"/>
        <rFont val="微软雅黑"/>
        <charset val="134"/>
      </rPr>
      <t xml:space="preserve">
4.悬赏任务,5.话费赛，6.竞技场，</t>
    </r>
    <r>
      <rPr>
        <sz val="9"/>
        <color rgb="FF7030A0"/>
        <rFont val="微软雅黑"/>
        <charset val="134"/>
      </rPr>
      <t>7.抽话费</t>
    </r>
    <r>
      <rPr>
        <sz val="9"/>
        <color theme="1"/>
        <rFont val="微软雅黑"/>
        <charset val="134"/>
      </rPr>
      <t xml:space="preserve">，
8.任意充值，9.小游戏10.邀请好友,
</t>
    </r>
    <r>
      <rPr>
        <sz val="9"/>
        <color rgb="FF7030A0"/>
        <rFont val="微软雅黑"/>
        <charset val="134"/>
      </rPr>
      <t>11免费金币抽奖</t>
    </r>
    <r>
      <rPr>
        <sz val="9"/>
        <color theme="1"/>
        <rFont val="微软雅黑"/>
        <charset val="134"/>
      </rPr>
      <t>,12点赞,</t>
    </r>
    <r>
      <rPr>
        <sz val="9"/>
        <color rgb="FF7030A0"/>
        <rFont val="微软雅黑"/>
        <charset val="134"/>
      </rPr>
      <t>13渔场互动</t>
    </r>
    <r>
      <rPr>
        <sz val="9"/>
        <color theme="1"/>
        <rFont val="微软雅黑"/>
        <charset val="134"/>
      </rPr>
      <t xml:space="preserve">,14捕鱼时长
</t>
    </r>
    <r>
      <rPr>
        <sz val="9"/>
        <color rgb="FFFF0000"/>
        <rFont val="微软雅黑"/>
        <charset val="134"/>
      </rPr>
      <t>15被点赞(暂时废弃)</t>
    </r>
    <r>
      <rPr>
        <b/>
        <sz val="9"/>
        <color rgb="FF7030A0"/>
        <rFont val="微软雅黑"/>
        <charset val="134"/>
      </rPr>
      <t>19开火N次,20使用道具,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>21解锁N次炮(直升炮倍和钻石直升都算1次)</t>
    </r>
    <r>
      <rPr>
        <b/>
        <sz val="9"/>
        <color theme="1"/>
        <rFont val="微软雅黑"/>
        <charset val="134"/>
      </rPr>
      <t xml:space="preserve">
</t>
    </r>
    <r>
      <rPr>
        <b/>
        <sz val="9"/>
        <color rgb="FF7030A0"/>
        <rFont val="微软雅黑"/>
        <charset val="134"/>
      </rPr>
      <t>22解锁指定炮倍,23福利每日任务领奖
24拆红包，25角色升级，26捕获指定鱼</t>
    </r>
  </si>
  <si>
    <t>tesktype=26，代表指定鱼id</t>
  </si>
  <si>
    <t>形象数量</t>
  </si>
  <si>
    <t>原来的鱼</t>
  </si>
  <si>
    <t>鱼id</t>
  </si>
  <si>
    <t>名称</t>
  </si>
  <si>
    <t>xiaohuangyu</t>
  </si>
  <si>
    <t>星星</t>
  </si>
  <si>
    <t>hudieyu</t>
  </si>
  <si>
    <t>fangyu</t>
  </si>
  <si>
    <t>qingyi</t>
  </si>
  <si>
    <t>yinggehong</t>
  </si>
  <si>
    <t>heibaimo</t>
  </si>
  <si>
    <t>huangbaoshi</t>
  </si>
  <si>
    <t>muguayu</t>
  </si>
  <si>
    <t>超级武器1</t>
  </si>
  <si>
    <t>huashuimu</t>
  </si>
  <si>
    <t>fengweiyu</t>
  </si>
  <si>
    <t>bimuyu</t>
  </si>
  <si>
    <t>lvqiyu</t>
  </si>
  <si>
    <t>qiyu</t>
  </si>
  <si>
    <t>damaha</t>
  </si>
  <si>
    <t>hetun</t>
  </si>
  <si>
    <t>zhangyu</t>
  </si>
  <si>
    <t>xingbanyu</t>
  </si>
  <si>
    <t>landiaodiao</t>
  </si>
  <si>
    <t>paodanyu</t>
  </si>
  <si>
    <t>shiziyu</t>
  </si>
  <si>
    <t>bianfuyu</t>
  </si>
  <si>
    <t>shayu</t>
  </si>
  <si>
    <t>jinsanjiao</t>
  </si>
  <si>
    <t>jinwuzei</t>
  </si>
  <si>
    <t>huangjindie</t>
  </si>
  <si>
    <t>jinlongxia</t>
  </si>
  <si>
    <t>yaoyu</t>
  </si>
  <si>
    <t>bixi</t>
  </si>
  <si>
    <t>jinjialouluo</t>
  </si>
  <si>
    <t>hujing</t>
  </si>
  <si>
    <t>chuitousha</t>
  </si>
  <si>
    <t>youlingchuan</t>
  </si>
  <si>
    <t>huojiansha</t>
  </si>
  <si>
    <t>xiejiangjun</t>
  </si>
  <si>
    <t>kedaya</t>
  </si>
  <si>
    <t>jiatelin</t>
  </si>
  <si>
    <t>aisha</t>
  </si>
  <si>
    <t>caishen</t>
  </si>
  <si>
    <t>longjing</t>
  </si>
  <si>
    <t>jinchan</t>
  </si>
  <si>
    <t>shihunsha</t>
  </si>
  <si>
    <t>shuimuboss</t>
  </si>
  <si>
    <t>leishenchui</t>
  </si>
  <si>
    <t>aishaskill</t>
  </si>
  <si>
    <t>jubaopen</t>
  </si>
  <si>
    <t>piaoliuping</t>
  </si>
  <si>
    <t>baobaohetun</t>
  </si>
  <si>
    <t>jiguangjing</t>
  </si>
  <si>
    <t>xuanwoyu</t>
  </si>
  <si>
    <t>baozhahetun</t>
  </si>
  <si>
    <t>sanxinggaozhao</t>
  </si>
  <si>
    <t>sanyangkaitai</t>
  </si>
  <si>
    <t>sijifacai</t>
  </si>
  <si>
    <t>sixilinmen</t>
  </si>
  <si>
    <t>wuzidengke</t>
  </si>
  <si>
    <t>fenghuang</t>
  </si>
  <si>
    <t>wulingzhu</t>
  </si>
  <si>
    <t>dawangwuzei</t>
  </si>
  <si>
    <t>fantianyin</t>
  </si>
  <si>
    <t>yinyangjing</t>
  </si>
  <si>
    <t>wuseshenniu</t>
  </si>
  <si>
    <t>henggongyu</t>
  </si>
  <si>
    <t>baozangjue</t>
  </si>
  <si>
    <t>lianhuanzdx</t>
  </si>
  <si>
    <t>huahudiao</t>
  </si>
  <si>
    <t>kuiniugu</t>
  </si>
  <si>
    <t>zhuxianjian</t>
  </si>
  <si>
    <t>baihu</t>
  </si>
  <si>
    <t>duobaodaoren</t>
  </si>
  <si>
    <t>xuanwu</t>
  </si>
  <si>
    <t>shejitu</t>
  </si>
  <si>
    <t>基础奖励</t>
  </si>
  <si>
    <t>每日期望</t>
  </si>
  <si>
    <t>times</t>
  </si>
  <si>
    <t>number</t>
  </si>
  <si>
    <t>wait</t>
  </si>
  <si>
    <t>每天领取的第n次</t>
  </si>
  <si>
    <t>每天领取第n次的金币数量</t>
  </si>
  <si>
    <t>每天领取第n次
所需的间隔时间/秒</t>
  </si>
  <si>
    <t>multiple</t>
  </si>
  <si>
    <t>骰子出现倍数</t>
  </si>
  <si>
    <t>第1档充值权重
[0,x]中0表示默认概率
第N次权重</t>
  </si>
  <si>
    <t>倍率</t>
  </si>
  <si>
    <t>默认权重</t>
  </si>
  <si>
    <t>概率</t>
  </si>
  <si>
    <t>期望</t>
  </si>
  <si>
    <t>第1次权重</t>
  </si>
  <si>
    <t>第2次权重</t>
  </si>
  <si>
    <t>转盘出现倍数</t>
  </si>
  <si>
    <t>权重
[0,x]中0表示默认概率
第N次权重</t>
  </si>
  <si>
    <t>单次期望</t>
  </si>
  <si>
    <t>单次期望(老）</t>
  </si>
  <si>
    <t>平均每日期望</t>
  </si>
  <si>
    <t>平均每日期望(老）</t>
  </si>
  <si>
    <t>当前免费金币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</si>
  <si>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0</t>
    </r>
  </si>
  <si>
    <t>V1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</si>
  <si>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2</t>
    </r>
  </si>
  <si>
    <t>V3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</si>
  <si>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4</t>
    </r>
  </si>
  <si>
    <t>V5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</si>
  <si>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6</t>
    </r>
  </si>
  <si>
    <t>V7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</si>
  <si>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8</t>
    </r>
  </si>
  <si>
    <t>V9</t>
  </si>
  <si>
    <r>
      <rPr>
        <sz val="11"/>
        <color theme="1"/>
        <rFont val="宋体"/>
        <charset val="134"/>
        <scheme val="minor"/>
      </rPr>
      <t>V</t>
    </r>
    <r>
      <rPr>
        <sz val="11"/>
        <color theme="1"/>
        <rFont val="宋体"/>
        <charset val="134"/>
        <scheme val="minor"/>
      </rPr>
      <t>10</t>
    </r>
  </si>
  <si>
    <r>
      <rPr>
        <sz val="11"/>
        <color theme="1"/>
        <rFont val="宋体"/>
        <charset val="134"/>
        <scheme val="minor"/>
      </rPr>
      <t>活跃度宝箱1</t>
    </r>
    <r>
      <rPr>
        <sz val="11"/>
        <color theme="1"/>
        <rFont val="宋体"/>
        <charset val="134"/>
        <scheme val="minor"/>
      </rPr>
      <t>20</t>
    </r>
  </si>
  <si>
    <t>非充值日常任务</t>
  </si>
  <si>
    <t>商城免费金币</t>
  </si>
  <si>
    <t>商城免费钻石</t>
  </si>
  <si>
    <t>vip上线补齐</t>
  </si>
  <si>
    <t>倍数</t>
  </si>
  <si>
    <t>签到平均值(常规）</t>
  </si>
  <si>
    <t>起航礼包</t>
  </si>
  <si>
    <t>迎新礼1</t>
  </si>
  <si>
    <t>迎新礼2</t>
  </si>
  <si>
    <t>迎新礼3</t>
  </si>
  <si>
    <r>
      <rPr>
        <sz val="11"/>
        <color theme="1"/>
        <rFont val="宋体"/>
        <charset val="134"/>
        <scheme val="minor"/>
      </rPr>
      <t>钻石1</t>
    </r>
    <r>
      <rPr>
        <sz val="11"/>
        <color theme="1"/>
        <rFont val="宋体"/>
        <charset val="134"/>
        <scheme val="minor"/>
      </rPr>
      <t>000000</t>
    </r>
  </si>
  <si>
    <t>鸿运</t>
  </si>
  <si>
    <t>vip额外</t>
  </si>
  <si>
    <t>鸿运福利福利金</t>
  </si>
  <si>
    <t>鸿运福利骰子</t>
  </si>
  <si>
    <t>鸿运福利转盘(平均）</t>
  </si>
  <si>
    <t>骰子第一次</t>
  </si>
  <si>
    <t>骰子第二次</t>
  </si>
  <si>
    <t>转盘第一次(一次）</t>
  </si>
  <si>
    <t>转盘第二次(一次）</t>
  </si>
  <si>
    <t>签到平均值（常规）</t>
  </si>
  <si>
    <t>鸿运平均值（常规）</t>
  </si>
  <si>
    <t>签到（前14天）</t>
  </si>
  <si>
    <t>平均值（前7天）</t>
  </si>
  <si>
    <t>平均值（之后）</t>
  </si>
  <si>
    <t>鸿运金币（前8天）</t>
  </si>
  <si>
    <t>鸿运/签到（新手）</t>
  </si>
  <si>
    <t>鸿运/签到（常规）</t>
  </si>
  <si>
    <t>免费金币数量</t>
  </si>
  <si>
    <t>包括</t>
  </si>
  <si>
    <t>新手第1天</t>
  </si>
  <si>
    <t>活跃度宝箱120</t>
  </si>
  <si>
    <t>新手第2天</t>
  </si>
  <si>
    <t>新手第3天</t>
  </si>
  <si>
    <t>新手第4天</t>
  </si>
  <si>
    <t>新手第5天</t>
  </si>
  <si>
    <t>新手第6天</t>
  </si>
  <si>
    <t>新手第7天</t>
  </si>
  <si>
    <t>新手第8天</t>
  </si>
  <si>
    <t>迎新礼</t>
  </si>
  <si>
    <t>新手第9天</t>
  </si>
  <si>
    <t>鸿运福利</t>
  </si>
  <si>
    <t>新手第10天</t>
  </si>
  <si>
    <t>新手第11天</t>
  </si>
  <si>
    <t>新手第12天</t>
  </si>
  <si>
    <t>新手第13天</t>
  </si>
  <si>
    <t>新手第14天</t>
  </si>
  <si>
    <t>房间</t>
  </si>
  <si>
    <t>rtp</t>
  </si>
  <si>
    <t>游戏时长分钟(最高炮倍10万）</t>
  </si>
  <si>
    <t>炮速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</si>
</sst>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9" formatCode="0.000%"/>
  </numFmts>
  <fonts count="29" x14ac:knownFonts="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1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B050"/>
      <name val="微软雅黑"/>
      <charset val="134"/>
    </font>
    <font>
      <u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0"/>
      <color rgb="FF7030A0"/>
      <name val="微软雅黑"/>
      <charset val="134"/>
    </font>
    <font>
      <u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11"/>
      <color rgb="FFFF0000"/>
      <name val="微软雅黑"/>
      <charset val="134"/>
    </font>
    <font>
      <sz val="9"/>
      <color rgb="FF7030A0"/>
      <name val="微软雅黑"/>
      <charset val="134"/>
    </font>
    <font>
      <b/>
      <sz val="9"/>
      <color rgb="FF7030A0"/>
      <name val="微软雅黑"/>
      <charset val="134"/>
    </font>
    <font>
      <b/>
      <sz val="9"/>
      <color theme="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58494827112647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5544297616504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24314096499525"/>
        <bgColor indexed="64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3" tint="0.3992431409649952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3713187047945"/>
        <bgColor indexed="64"/>
      </patternFill>
    </fill>
    <fill>
      <patternFill patternType="solid">
        <fgColor theme="9" tint="0.7995239112521744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>
      <alignment vertical="center"/>
    </xf>
  </cellStyleXfs>
  <cellXfs count="10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9" fontId="1" fillId="0" borderId="0" xfId="0" applyNumberFormat="1" applyFont="1" applyAlignment="1">
      <alignment horizontal="right" vertical="center"/>
    </xf>
    <xf numFmtId="10" fontId="0" fillId="0" borderId="0" xfId="1" applyNumberFormat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176" fontId="0" fillId="0" borderId="0" xfId="0" applyNumberFormat="1"/>
    <xf numFmtId="0" fontId="0" fillId="0" borderId="0" xfId="0" applyFill="1"/>
    <xf numFmtId="0" fontId="0" fillId="0" borderId="0" xfId="0" applyAlignment="1">
      <alignment horizontal="left"/>
    </xf>
    <xf numFmtId="0" fontId="4" fillId="0" borderId="0" xfId="0" applyFont="1" applyFill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/>
    </xf>
    <xf numFmtId="179" fontId="6" fillId="0" borderId="0" xfId="1" applyNumberFormat="1" applyFont="1" applyFill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/>
    </xf>
    <xf numFmtId="10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10" fontId="0" fillId="0" borderId="0" xfId="1" applyNumberFormat="1" applyFont="1" applyFill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3" fillId="0" borderId="0" xfId="0" applyFont="1" applyFill="1"/>
    <xf numFmtId="10" fontId="3" fillId="0" borderId="0" xfId="1" applyNumberFormat="1" applyFont="1" applyFill="1" applyAlignment="1"/>
    <xf numFmtId="0" fontId="0" fillId="0" borderId="0" xfId="0" applyFont="1" applyFill="1"/>
    <xf numFmtId="0" fontId="6" fillId="4" borderId="1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6" fillId="7" borderId="0" xfId="0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9" borderId="0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6" fillId="0" borderId="0" xfId="0" applyFont="1" applyFill="1"/>
    <xf numFmtId="0" fontId="15" fillId="0" borderId="0" xfId="0" applyFont="1" applyFill="1"/>
    <xf numFmtId="0" fontId="11" fillId="1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left" vertical="center"/>
    </xf>
    <xf numFmtId="0" fontId="6" fillId="9" borderId="5" xfId="0" applyFont="1" applyFill="1" applyBorder="1" applyAlignment="1">
      <alignment horizontal="left" vertical="center"/>
    </xf>
    <xf numFmtId="0" fontId="17" fillId="9" borderId="5" xfId="0" applyFont="1" applyFill="1" applyBorder="1" applyAlignment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4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top" wrapText="1"/>
    </xf>
    <xf numFmtId="0" fontId="19" fillId="0" borderId="0" xfId="0" applyFont="1"/>
    <xf numFmtId="0" fontId="6" fillId="12" borderId="1" xfId="0" applyFont="1" applyFill="1" applyBorder="1" applyAlignment="1">
      <alignment horizontal="left"/>
    </xf>
    <xf numFmtId="0" fontId="20" fillId="1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/>
    <xf numFmtId="0" fontId="4" fillId="0" borderId="5" xfId="0" applyFont="1" applyBorder="1"/>
    <xf numFmtId="0" fontId="4" fillId="0" borderId="8" xfId="0" applyFont="1" applyBorder="1"/>
    <xf numFmtId="0" fontId="21" fillId="0" borderId="0" xfId="0" applyFont="1" applyAlignment="1">
      <alignment horizontal="left"/>
    </xf>
    <xf numFmtId="0" fontId="10" fillId="9" borderId="0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4" fillId="0" borderId="4" xfId="0" applyFont="1" applyBorder="1"/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5" fillId="9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0" fillId="13" borderId="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</cellXfs>
  <cellStyles count="2">
    <cellStyle name="百分比" xfId="1" builtinId="5"/>
    <cellStyle name="常规" xfId="0" builtinId="0"/>
  </cellStyles>
  <dxfs count="42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312420</xdr:colOff>
      <xdr:row>15</xdr:row>
      <xdr:rowOff>83820</xdr:rowOff>
    </xdr:from>
    <xdr:to>
      <xdr:col>20</xdr:col>
      <xdr:colOff>281940</xdr:colOff>
      <xdr:row>20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3400" y="3185160"/>
          <a:ext cx="587502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892810</xdr:colOff>
      <xdr:row>31</xdr:row>
      <xdr:rowOff>45085</xdr:rowOff>
    </xdr:from>
    <xdr:to>
      <xdr:col>16</xdr:col>
      <xdr:colOff>422275</xdr:colOff>
      <xdr:row>37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4950" y="6316345"/>
          <a:ext cx="8924925" cy="1303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784860</xdr:colOff>
      <xdr:row>26</xdr:row>
      <xdr:rowOff>27114</xdr:rowOff>
    </xdr:from>
    <xdr:to>
      <xdr:col>32</xdr:col>
      <xdr:colOff>333808</xdr:colOff>
      <xdr:row>45</xdr:row>
      <xdr:rowOff>71840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2540" y="6656070"/>
          <a:ext cx="9782175" cy="3656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</xdr:colOff>
      <xdr:row>3</xdr:row>
      <xdr:rowOff>571500</xdr:rowOff>
    </xdr:from>
    <xdr:to>
      <xdr:col>18</xdr:col>
      <xdr:colOff>228600</xdr:colOff>
      <xdr:row>8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1143000"/>
          <a:ext cx="5654040" cy="1760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792480</xdr:colOff>
      <xdr:row>0</xdr:row>
      <xdr:rowOff>121920</xdr:rowOff>
    </xdr:from>
    <xdr:to>
      <xdr:col>23</xdr:col>
      <xdr:colOff>50260</xdr:colOff>
      <xdr:row>25</xdr:row>
      <xdr:rowOff>183998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8360" y="121920"/>
          <a:ext cx="9399905" cy="6287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510540</xdr:colOff>
      <xdr:row>2</xdr:row>
      <xdr:rowOff>30480</xdr:rowOff>
    </xdr:from>
    <xdr:to>
      <xdr:col>32</xdr:col>
      <xdr:colOff>528826</xdr:colOff>
      <xdr:row>29</xdr:row>
      <xdr:rowOff>71626</xdr:rowOff>
    </xdr:to>
    <xdr:grpSp>
      <xdr:nvGrpSpPr>
        <xdr:cNvPr id="23" name="组合 22"/>
        <xdr:cNvGrpSpPr/>
      </xdr:nvGrpSpPr>
      <xdr:grpSpPr>
        <a:xfrm>
          <a:off x="17929860" y="411480"/>
          <a:ext cx="6113780" cy="6111875"/>
          <a:chOff x="13997940" y="723900"/>
          <a:chExt cx="6114286" cy="6114286"/>
        </a:xfrm>
      </xdr:grpSpPr>
      <xdr:pic>
        <xdr:nvPicPr>
          <xdr:cNvPr id="2" name="图片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997940" y="723900"/>
            <a:ext cx="6114286" cy="6114286"/>
          </a:xfrm>
          <a:prstGeom prst="rect">
            <a:avLst/>
          </a:prstGeom>
        </xdr:spPr>
      </xdr:pic>
      <xdr:sp macro="" textlink="">
        <xdr:nvSpPr>
          <xdr:cNvPr id="3" name="矩形 2"/>
          <xdr:cNvSpPr/>
        </xdr:nvSpPr>
        <xdr:spPr>
          <a:xfrm>
            <a:off x="16476710" y="1808760"/>
            <a:ext cx="57458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" name="矩形 3"/>
          <xdr:cNvSpPr/>
        </xdr:nvSpPr>
        <xdr:spPr>
          <a:xfrm>
            <a:off x="15192955" y="4117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40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" name="矩形 4"/>
          <xdr:cNvSpPr/>
        </xdr:nvSpPr>
        <xdr:spPr>
          <a:xfrm>
            <a:off x="18370494" y="30279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40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" name="矩形 5"/>
          <xdr:cNvSpPr/>
        </xdr:nvSpPr>
        <xdr:spPr>
          <a:xfrm>
            <a:off x="17106900" y="5173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7" name="矩形 6"/>
          <xdr:cNvSpPr/>
        </xdr:nvSpPr>
        <xdr:spPr>
          <a:xfrm>
            <a:off x="15346680" y="29565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8" name="矩形 7"/>
          <xdr:cNvSpPr/>
        </xdr:nvSpPr>
        <xdr:spPr>
          <a:xfrm>
            <a:off x="18425160" y="41757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9" name="矩形 8"/>
          <xdr:cNvSpPr/>
        </xdr:nvSpPr>
        <xdr:spPr>
          <a:xfrm>
            <a:off x="17716500" y="2125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0" name="矩形 9"/>
          <xdr:cNvSpPr/>
        </xdr:nvSpPr>
        <xdr:spPr>
          <a:xfrm>
            <a:off x="15979140" y="50215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1" name="矩形 10"/>
          <xdr:cNvSpPr/>
        </xdr:nvSpPr>
        <xdr:spPr>
          <a:xfrm>
            <a:off x="18181320" y="47167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2" name="矩形 11"/>
          <xdr:cNvSpPr/>
        </xdr:nvSpPr>
        <xdr:spPr>
          <a:xfrm>
            <a:off x="15651480" y="26060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3" name="矩形 12"/>
          <xdr:cNvSpPr/>
        </xdr:nvSpPr>
        <xdr:spPr>
          <a:xfrm>
            <a:off x="17232846" y="181356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4" name="矩形 13"/>
          <xdr:cNvSpPr/>
        </xdr:nvSpPr>
        <xdr:spPr>
          <a:xfrm>
            <a:off x="16646106" y="514350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5" name="矩形 14"/>
          <xdr:cNvSpPr/>
        </xdr:nvSpPr>
        <xdr:spPr>
          <a:xfrm>
            <a:off x="17655540" y="4960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7" name="矩形 16"/>
          <xdr:cNvSpPr/>
        </xdr:nvSpPr>
        <xdr:spPr>
          <a:xfrm>
            <a:off x="16051313" y="21640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8" name="矩形 17"/>
          <xdr:cNvSpPr/>
        </xdr:nvSpPr>
        <xdr:spPr>
          <a:xfrm>
            <a:off x="18402300" y="35966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19" name="矩形 18"/>
          <xdr:cNvSpPr/>
        </xdr:nvSpPr>
        <xdr:spPr>
          <a:xfrm>
            <a:off x="15163800" y="35433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0" name="矩形 19"/>
          <xdr:cNvSpPr/>
        </xdr:nvSpPr>
        <xdr:spPr>
          <a:xfrm>
            <a:off x="18173700" y="23926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21" name="矩形 20"/>
          <xdr:cNvSpPr/>
        </xdr:nvSpPr>
        <xdr:spPr>
          <a:xfrm>
            <a:off x="15529560" y="46024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>
    <xdr:from>
      <xdr:col>16</xdr:col>
      <xdr:colOff>106680</xdr:colOff>
      <xdr:row>2</xdr:row>
      <xdr:rowOff>144780</xdr:rowOff>
    </xdr:from>
    <xdr:to>
      <xdr:col>26</xdr:col>
      <xdr:colOff>124966</xdr:colOff>
      <xdr:row>29</xdr:row>
      <xdr:rowOff>185926</xdr:rowOff>
    </xdr:to>
    <xdr:grpSp>
      <xdr:nvGrpSpPr>
        <xdr:cNvPr id="45" name="组合 44"/>
        <xdr:cNvGrpSpPr/>
      </xdr:nvGrpSpPr>
      <xdr:grpSpPr>
        <a:xfrm>
          <a:off x="13868400" y="525780"/>
          <a:ext cx="6113780" cy="6111875"/>
          <a:chOff x="13997940" y="723900"/>
          <a:chExt cx="6114286" cy="6114286"/>
        </a:xfrm>
      </xdr:grpSpPr>
      <xdr:pic>
        <xdr:nvPicPr>
          <xdr:cNvPr id="46" name="图片 45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997940" y="723900"/>
            <a:ext cx="6114286" cy="6114286"/>
          </a:xfrm>
          <a:prstGeom prst="rect">
            <a:avLst/>
          </a:prstGeom>
        </xdr:spPr>
      </xdr:pic>
      <xdr:sp macro="" textlink="">
        <xdr:nvSpPr>
          <xdr:cNvPr id="47" name="矩形 46"/>
          <xdr:cNvSpPr/>
        </xdr:nvSpPr>
        <xdr:spPr>
          <a:xfrm>
            <a:off x="16476710" y="1808760"/>
            <a:ext cx="57458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8" name="矩形 47"/>
          <xdr:cNvSpPr/>
        </xdr:nvSpPr>
        <xdr:spPr>
          <a:xfrm>
            <a:off x="15257941" y="411762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49" name="矩形 48"/>
          <xdr:cNvSpPr/>
        </xdr:nvSpPr>
        <xdr:spPr>
          <a:xfrm>
            <a:off x="18370494" y="30279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0" name="矩形 49"/>
          <xdr:cNvSpPr/>
        </xdr:nvSpPr>
        <xdr:spPr>
          <a:xfrm>
            <a:off x="17106900" y="5173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1" name="矩形 50"/>
          <xdr:cNvSpPr/>
        </xdr:nvSpPr>
        <xdr:spPr>
          <a:xfrm>
            <a:off x="15346680" y="29565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2" name="矩形 51"/>
          <xdr:cNvSpPr/>
        </xdr:nvSpPr>
        <xdr:spPr>
          <a:xfrm>
            <a:off x="18425160" y="417576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3" name="矩形 52"/>
          <xdr:cNvSpPr/>
        </xdr:nvSpPr>
        <xdr:spPr>
          <a:xfrm>
            <a:off x="17716500" y="21259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4" name="矩形 53"/>
          <xdr:cNvSpPr/>
        </xdr:nvSpPr>
        <xdr:spPr>
          <a:xfrm>
            <a:off x="15979140" y="50215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5" name="矩形 54"/>
          <xdr:cNvSpPr/>
        </xdr:nvSpPr>
        <xdr:spPr>
          <a:xfrm>
            <a:off x="18246306" y="471678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6" name="矩形 55"/>
          <xdr:cNvSpPr/>
        </xdr:nvSpPr>
        <xdr:spPr>
          <a:xfrm>
            <a:off x="15651480" y="26060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7" name="矩形 56"/>
          <xdr:cNvSpPr/>
        </xdr:nvSpPr>
        <xdr:spPr>
          <a:xfrm>
            <a:off x="17232846" y="1813560"/>
            <a:ext cx="314637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8" name="矩形 57"/>
          <xdr:cNvSpPr/>
        </xdr:nvSpPr>
        <xdr:spPr>
          <a:xfrm>
            <a:off x="16581120" y="51435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59" name="矩形 58"/>
          <xdr:cNvSpPr/>
        </xdr:nvSpPr>
        <xdr:spPr>
          <a:xfrm>
            <a:off x="17655540" y="496062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0" name="矩形 59"/>
          <xdr:cNvSpPr/>
        </xdr:nvSpPr>
        <xdr:spPr>
          <a:xfrm>
            <a:off x="16051313" y="21640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1" name="矩形 60"/>
          <xdr:cNvSpPr/>
        </xdr:nvSpPr>
        <xdr:spPr>
          <a:xfrm>
            <a:off x="18402300" y="359664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10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2" name="矩形 61"/>
          <xdr:cNvSpPr/>
        </xdr:nvSpPr>
        <xdr:spPr>
          <a:xfrm>
            <a:off x="15163800" y="354330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20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3" name="矩形 62"/>
          <xdr:cNvSpPr/>
        </xdr:nvSpPr>
        <xdr:spPr>
          <a:xfrm>
            <a:off x="18173700" y="23926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30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64" name="矩形 63"/>
          <xdr:cNvSpPr/>
        </xdr:nvSpPr>
        <xdr:spPr>
          <a:xfrm>
            <a:off x="15529560" y="4602480"/>
            <a:ext cx="444610" cy="405432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n-US" altLang="zh-CN" sz="2000" b="1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75</a:t>
            </a:r>
            <a:endParaRPr lang="zh-CN" altLang="en-US" sz="2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28"/>
  <sheetViews>
    <sheetView tabSelected="1" zoomScale="85" zoomScaleNormal="85" workbookViewId="0">
      <selection activeCell="Y33" sqref="Y33"/>
    </sheetView>
  </sheetViews>
  <sheetFormatPr defaultColWidth="9" defaultRowHeight="15.6" x14ac:dyDescent="0.35"/>
  <cols>
    <col min="1" max="1" width="7.21875" style="33" customWidth="1"/>
    <col min="2" max="2" width="9" style="33"/>
    <col min="3" max="3" width="25.88671875" style="33" customWidth="1"/>
    <col min="4" max="4" width="16.77734375" style="33" customWidth="1"/>
    <col min="5" max="6" width="24.109375" style="33" customWidth="1"/>
    <col min="7" max="8" width="16.77734375" style="33" customWidth="1"/>
    <col min="9" max="9" width="11.21875" style="33" customWidth="1"/>
    <col min="10" max="14" width="9" style="33"/>
    <col min="15" max="15" width="14.109375" style="33" customWidth="1"/>
    <col min="16" max="16384" width="9" style="33"/>
  </cols>
  <sheetData>
    <row r="1" spans="1:17" x14ac:dyDescent="0.35">
      <c r="A1" s="13" t="s">
        <v>0</v>
      </c>
      <c r="B1" s="13" t="s">
        <v>0</v>
      </c>
      <c r="C1" s="13" t="s">
        <v>1</v>
      </c>
      <c r="D1" s="13" t="s">
        <v>1</v>
      </c>
      <c r="E1" s="13" t="s">
        <v>1</v>
      </c>
      <c r="F1" s="13" t="s">
        <v>1</v>
      </c>
      <c r="G1" s="13" t="s">
        <v>1</v>
      </c>
      <c r="H1" s="13" t="s">
        <v>1</v>
      </c>
      <c r="J1" s="33" t="s">
        <v>2</v>
      </c>
    </row>
    <row r="2" spans="1:17" x14ac:dyDescent="0.35">
      <c r="A2" s="13" t="s">
        <v>3</v>
      </c>
      <c r="B2" s="13" t="s">
        <v>3</v>
      </c>
      <c r="C2" s="13" t="s">
        <v>4</v>
      </c>
      <c r="D2" s="13" t="s">
        <v>4</v>
      </c>
      <c r="E2" s="13" t="s">
        <v>4</v>
      </c>
      <c r="F2" s="13" t="s">
        <v>4</v>
      </c>
      <c r="G2" s="13" t="s">
        <v>4</v>
      </c>
      <c r="H2" s="13" t="s">
        <v>3</v>
      </c>
    </row>
    <row r="3" spans="1:17" x14ac:dyDescent="0.35">
      <c r="A3" s="13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</row>
    <row r="4" spans="1:17" ht="26.4" x14ac:dyDescent="0.35">
      <c r="A4" s="78" t="s">
        <v>13</v>
      </c>
      <c r="B4" s="78" t="s">
        <v>14</v>
      </c>
      <c r="C4" s="78" t="s">
        <v>15</v>
      </c>
      <c r="D4" s="78" t="s">
        <v>16</v>
      </c>
      <c r="E4" s="78" t="s">
        <v>17</v>
      </c>
      <c r="F4" s="78" t="s">
        <v>18</v>
      </c>
      <c r="G4" s="78" t="s">
        <v>19</v>
      </c>
      <c r="H4" s="78" t="s">
        <v>20</v>
      </c>
    </row>
    <row r="5" spans="1:17" x14ac:dyDescent="0.35">
      <c r="A5" s="33">
        <v>1</v>
      </c>
      <c r="B5" s="33">
        <v>100</v>
      </c>
      <c r="C5" s="33" t="s">
        <v>21</v>
      </c>
      <c r="E5" s="33" t="s">
        <v>22</v>
      </c>
      <c r="H5" s="33">
        <v>0</v>
      </c>
      <c r="J5" s="33" t="s">
        <v>23</v>
      </c>
      <c r="O5" s="33" t="s">
        <v>24</v>
      </c>
      <c r="Q5" s="33">
        <v>70</v>
      </c>
    </row>
    <row r="6" spans="1:17" x14ac:dyDescent="0.35">
      <c r="A6" s="33">
        <v>2</v>
      </c>
      <c r="B6" s="33">
        <v>0</v>
      </c>
      <c r="C6" s="33" t="s">
        <v>25</v>
      </c>
      <c r="D6" s="33" t="s">
        <v>26</v>
      </c>
      <c r="E6" s="33" t="s">
        <v>27</v>
      </c>
      <c r="F6" s="33" t="s">
        <v>28</v>
      </c>
      <c r="G6" s="33" t="s">
        <v>28</v>
      </c>
      <c r="H6" s="33">
        <v>0</v>
      </c>
      <c r="J6" s="33" t="s">
        <v>29</v>
      </c>
      <c r="O6" s="33" t="s">
        <v>30</v>
      </c>
      <c r="Q6" s="33">
        <v>100</v>
      </c>
    </row>
    <row r="7" spans="1:17" ht="16.2" x14ac:dyDescent="0.4">
      <c r="A7" s="33">
        <v>3</v>
      </c>
      <c r="B7" s="33">
        <v>0</v>
      </c>
      <c r="C7" s="33" t="s">
        <v>31</v>
      </c>
      <c r="D7" s="33" t="s">
        <v>32</v>
      </c>
      <c r="F7" s="101" t="s">
        <v>33</v>
      </c>
      <c r="G7" s="33" t="s">
        <v>34</v>
      </c>
      <c r="H7" s="33">
        <v>0</v>
      </c>
      <c r="J7" s="33" t="s">
        <v>35</v>
      </c>
      <c r="O7" s="33" t="s">
        <v>36</v>
      </c>
      <c r="Q7" s="33">
        <v>62</v>
      </c>
    </row>
    <row r="8" spans="1:17" x14ac:dyDescent="0.35">
      <c r="A8" s="33">
        <v>4</v>
      </c>
      <c r="B8" s="33">
        <v>0</v>
      </c>
      <c r="C8" s="33" t="s">
        <v>37</v>
      </c>
      <c r="D8" s="33" t="s">
        <v>38</v>
      </c>
      <c r="E8" s="33" t="s">
        <v>39</v>
      </c>
      <c r="F8" s="33" t="s">
        <v>40</v>
      </c>
      <c r="G8" s="33" t="s">
        <v>40</v>
      </c>
      <c r="H8" s="33">
        <v>0</v>
      </c>
      <c r="J8" s="33" t="s">
        <v>41</v>
      </c>
      <c r="O8" s="33" t="s">
        <v>42</v>
      </c>
      <c r="Q8" s="33">
        <v>61</v>
      </c>
    </row>
    <row r="9" spans="1:17" x14ac:dyDescent="0.35">
      <c r="A9" s="33">
        <v>5</v>
      </c>
      <c r="B9" s="33">
        <v>0</v>
      </c>
      <c r="C9" s="33" t="s">
        <v>43</v>
      </c>
      <c r="D9" s="33" t="s">
        <v>44</v>
      </c>
      <c r="E9" s="33" t="s">
        <v>45</v>
      </c>
      <c r="G9" s="33" t="s">
        <v>46</v>
      </c>
      <c r="H9" s="33">
        <v>0</v>
      </c>
      <c r="J9" s="33" t="s">
        <v>47</v>
      </c>
      <c r="O9" s="33" t="s">
        <v>41</v>
      </c>
      <c r="Q9" s="33">
        <v>60</v>
      </c>
    </row>
    <row r="10" spans="1:17" x14ac:dyDescent="0.35">
      <c r="A10" s="33">
        <v>6</v>
      </c>
      <c r="B10" s="33">
        <v>0</v>
      </c>
      <c r="C10" s="33" t="s">
        <v>48</v>
      </c>
      <c r="H10" s="33">
        <v>0</v>
      </c>
      <c r="J10" s="33" t="s">
        <v>24</v>
      </c>
      <c r="O10" s="33" t="s">
        <v>23</v>
      </c>
      <c r="Q10" s="33">
        <v>50</v>
      </c>
    </row>
    <row r="11" spans="1:17" x14ac:dyDescent="0.35">
      <c r="A11" s="33">
        <v>7</v>
      </c>
      <c r="B11" s="33">
        <v>0</v>
      </c>
      <c r="C11" s="33" t="s">
        <v>49</v>
      </c>
      <c r="E11" s="33" t="s">
        <v>50</v>
      </c>
      <c r="H11" s="33">
        <v>1</v>
      </c>
      <c r="J11" s="33" t="s">
        <v>42</v>
      </c>
      <c r="K11" s="33" t="s">
        <v>51</v>
      </c>
      <c r="O11" s="33" t="s">
        <v>35</v>
      </c>
      <c r="Q11" s="33">
        <v>40</v>
      </c>
    </row>
    <row r="12" spans="1:17" x14ac:dyDescent="0.35">
      <c r="A12" s="33">
        <v>8</v>
      </c>
      <c r="B12" s="33">
        <v>0</v>
      </c>
      <c r="C12" s="33" t="s">
        <v>52</v>
      </c>
      <c r="E12" s="33" t="s">
        <v>53</v>
      </c>
      <c r="F12" s="33" t="s">
        <v>54</v>
      </c>
      <c r="G12" s="33" t="s">
        <v>54</v>
      </c>
      <c r="H12" s="33">
        <v>0</v>
      </c>
      <c r="J12" s="33" t="s">
        <v>36</v>
      </c>
      <c r="O12" s="33" t="s">
        <v>47</v>
      </c>
      <c r="Q12" s="33">
        <v>30</v>
      </c>
    </row>
    <row r="13" spans="1:17" x14ac:dyDescent="0.35">
      <c r="A13" s="33">
        <v>9</v>
      </c>
      <c r="B13" s="33">
        <v>121</v>
      </c>
      <c r="C13" s="33" t="s">
        <v>55</v>
      </c>
      <c r="E13" s="33" t="s">
        <v>56</v>
      </c>
      <c r="G13" t="s">
        <v>57</v>
      </c>
      <c r="H13" s="33">
        <v>0</v>
      </c>
      <c r="J13" s="33" t="s">
        <v>30</v>
      </c>
      <c r="O13" s="33" t="s">
        <v>58</v>
      </c>
      <c r="Q13" s="33">
        <v>20</v>
      </c>
    </row>
    <row r="14" spans="1:17" x14ac:dyDescent="0.35">
      <c r="A14" s="33">
        <v>10</v>
      </c>
      <c r="B14" s="33">
        <v>0</v>
      </c>
      <c r="C14" s="33" t="s">
        <v>59</v>
      </c>
      <c r="E14" s="33" t="s">
        <v>60</v>
      </c>
      <c r="F14" s="33" t="s">
        <v>61</v>
      </c>
      <c r="H14" s="33">
        <v>0</v>
      </c>
      <c r="J14" s="33" t="s">
        <v>62</v>
      </c>
    </row>
    <row r="15" spans="1:17" x14ac:dyDescent="0.35">
      <c r="A15" s="33">
        <v>11</v>
      </c>
      <c r="B15" s="33">
        <v>99</v>
      </c>
      <c r="C15" s="33" t="s">
        <v>63</v>
      </c>
      <c r="E15" s="33" t="s">
        <v>64</v>
      </c>
      <c r="G15" t="s">
        <v>65</v>
      </c>
      <c r="H15" s="33">
        <v>0</v>
      </c>
      <c r="J15" s="33" t="s">
        <v>66</v>
      </c>
    </row>
    <row r="16" spans="1:17" x14ac:dyDescent="0.35">
      <c r="A16" s="33">
        <v>12</v>
      </c>
      <c r="B16" s="33">
        <v>0</v>
      </c>
      <c r="C16" s="33" t="s">
        <v>67</v>
      </c>
      <c r="F16" s="33" t="s">
        <v>68</v>
      </c>
      <c r="G16" s="33" t="s">
        <v>68</v>
      </c>
      <c r="H16" s="33">
        <v>0</v>
      </c>
      <c r="J16" s="33" t="s">
        <v>69</v>
      </c>
    </row>
    <row r="17" spans="1:11" x14ac:dyDescent="0.35">
      <c r="A17" s="33">
        <v>13</v>
      </c>
      <c r="B17" s="33">
        <v>160</v>
      </c>
      <c r="C17" s="33" t="s">
        <v>70</v>
      </c>
      <c r="D17" s="33" t="s">
        <v>71</v>
      </c>
      <c r="E17" s="33" t="s">
        <v>60</v>
      </c>
      <c r="G17" s="33" t="s">
        <v>72</v>
      </c>
      <c r="H17" s="33">
        <v>0</v>
      </c>
      <c r="J17" s="33" t="s">
        <v>73</v>
      </c>
    </row>
    <row r="18" spans="1:11" x14ac:dyDescent="0.35">
      <c r="A18" s="33">
        <v>14</v>
      </c>
      <c r="B18" s="33">
        <v>0</v>
      </c>
      <c r="C18" t="s">
        <v>74</v>
      </c>
      <c r="E18" s="33" t="s">
        <v>75</v>
      </c>
      <c r="G18" t="s">
        <v>76</v>
      </c>
      <c r="H18" s="33">
        <v>0</v>
      </c>
      <c r="J18" s="33" t="s">
        <v>77</v>
      </c>
    </row>
    <row r="19" spans="1:11" x14ac:dyDescent="0.35">
      <c r="A19" s="33">
        <v>15</v>
      </c>
      <c r="B19" s="33">
        <v>150</v>
      </c>
      <c r="C19" s="33" t="s">
        <v>78</v>
      </c>
      <c r="E19" s="33" t="s">
        <v>79</v>
      </c>
      <c r="H19" s="33">
        <v>0</v>
      </c>
      <c r="J19" s="33" t="s">
        <v>80</v>
      </c>
    </row>
    <row r="20" spans="1:11" x14ac:dyDescent="0.35">
      <c r="A20" s="33">
        <v>16</v>
      </c>
      <c r="B20" s="33">
        <v>129</v>
      </c>
      <c r="C20" t="s">
        <v>81</v>
      </c>
      <c r="E20" t="s">
        <v>82</v>
      </c>
      <c r="H20" s="33">
        <v>0</v>
      </c>
      <c r="J20" s="33" t="s">
        <v>83</v>
      </c>
    </row>
    <row r="21" spans="1:11" x14ac:dyDescent="0.35">
      <c r="A21" s="33">
        <v>17</v>
      </c>
      <c r="B21" s="33">
        <v>90</v>
      </c>
      <c r="C21" t="s">
        <v>84</v>
      </c>
      <c r="E21" s="1" t="s">
        <v>85</v>
      </c>
      <c r="G21" t="s">
        <v>86</v>
      </c>
      <c r="H21" s="33">
        <v>0</v>
      </c>
      <c r="J21" s="33" t="s">
        <v>87</v>
      </c>
    </row>
    <row r="22" spans="1:11" x14ac:dyDescent="0.35">
      <c r="A22" s="33">
        <v>18</v>
      </c>
      <c r="B22" s="33">
        <v>125</v>
      </c>
      <c r="C22" s="33" t="s">
        <v>88</v>
      </c>
      <c r="E22" s="1" t="s">
        <v>89</v>
      </c>
      <c r="H22" s="33">
        <v>0</v>
      </c>
      <c r="J22" s="33" t="s">
        <v>90</v>
      </c>
    </row>
    <row r="23" spans="1:11" x14ac:dyDescent="0.35">
      <c r="A23" s="33">
        <v>19</v>
      </c>
      <c r="B23" s="33">
        <v>140</v>
      </c>
      <c r="C23" t="s">
        <v>91</v>
      </c>
      <c r="E23" t="s">
        <v>92</v>
      </c>
      <c r="H23" s="33">
        <v>0</v>
      </c>
      <c r="J23" s="33" t="s">
        <v>93</v>
      </c>
    </row>
    <row r="24" spans="1:11" x14ac:dyDescent="0.35">
      <c r="A24" s="33">
        <v>20</v>
      </c>
      <c r="B24" s="33">
        <v>130</v>
      </c>
      <c r="C24" t="s">
        <v>94</v>
      </c>
      <c r="E24" t="s">
        <v>95</v>
      </c>
      <c r="H24" s="33">
        <v>0</v>
      </c>
      <c r="J24" t="s">
        <v>96</v>
      </c>
    </row>
    <row r="25" spans="1:11" x14ac:dyDescent="0.35">
      <c r="A25" s="33">
        <v>21</v>
      </c>
      <c r="B25" s="33">
        <v>0</v>
      </c>
      <c r="C25" s="33" t="s">
        <v>97</v>
      </c>
      <c r="E25" t="s">
        <v>98</v>
      </c>
      <c r="H25" s="33">
        <v>0</v>
      </c>
      <c r="J25" s="33" t="s">
        <v>99</v>
      </c>
    </row>
    <row r="26" spans="1:11" x14ac:dyDescent="0.35">
      <c r="A26" s="33">
        <v>22</v>
      </c>
      <c r="B26" s="33">
        <v>0</v>
      </c>
      <c r="C26" t="s">
        <v>100</v>
      </c>
      <c r="E26" t="s">
        <v>101</v>
      </c>
      <c r="H26" s="33">
        <v>0</v>
      </c>
      <c r="J26" s="33" t="s">
        <v>102</v>
      </c>
    </row>
    <row r="27" spans="1:11" x14ac:dyDescent="0.35">
      <c r="A27" s="33">
        <v>23</v>
      </c>
      <c r="B27" s="33">
        <v>155</v>
      </c>
      <c r="C27" t="s">
        <v>103</v>
      </c>
      <c r="E27" s="79" t="s">
        <v>104</v>
      </c>
      <c r="H27" s="33">
        <v>0</v>
      </c>
      <c r="J27" s="33" t="s">
        <v>105</v>
      </c>
      <c r="K27" s="33" t="str">
        <f>"["&amp;B5&amp;","&amp;B6&amp;","&amp;B7&amp;","&amp;B8&amp;","&amp;B9&amp;","&amp;B10&amp;","&amp;B11&amp;","&amp;B12&amp;","&amp;B13&amp;","&amp;B14&amp;","&amp;B15&amp;","&amp;B16&amp;","&amp;B17&amp;","&amp;B18&amp;","&amp;B19&amp;","&amp;B20&amp;","&amp;B21&amp;","&amp;B22&amp;","&amp;B23&amp;","&amp;B24&amp;","&amp;B25&amp;","&amp;B26&amp;","&amp;B27&amp;"]"</f>
        <v>[100,0,0,0,0,0,0,0,121,0,99,0,160,0,150,129,90,125,140,130,0,0,155]</v>
      </c>
    </row>
    <row r="28" spans="1:11" x14ac:dyDescent="0.35">
      <c r="K28" s="33" t="s">
        <v>106</v>
      </c>
    </row>
  </sheetData>
  <phoneticPr fontId="28" type="noConversion"/>
  <conditionalFormatting sqref="F6:F13">
    <cfRule type="containsText" dxfId="424" priority="1" operator="containsText" text=" ">
      <formula>NOT(ISERROR(SEARCH(" ",F6)))</formula>
    </cfRule>
  </conditionalFormatting>
  <conditionalFormatting sqref="F14:F1048576">
    <cfRule type="containsText" dxfId="423" priority="2" operator="containsText" text=" ">
      <formula>NOT(ISERROR(SEARCH(" ",F14)))</formula>
    </cfRule>
  </conditionalFormatting>
  <conditionalFormatting sqref="A5:C5 J10:M10 J8:N9 J11:N11 O8:O13 P9:XFD13 Q8:XFD8 J1:XFD7 L14:XFD26 A22:D22 G22:I26 K14:K19 J21:K26 H21:I21 G19:I20 G12:N12 H13:N13 A6:D17 G14:I14 H15:I15 G16:I17 H18:I18 A19:E19 A20:B21 D20:D21 A23:E26 J19 D18:E18 G6:H11 J14:J17 A18:B18 G27:XFD1048576 A28:E1048576 A27:B27 D27:E27">
    <cfRule type="containsText" dxfId="422" priority="3" operator="containsText" text=" ">
      <formula>NOT(ISERROR(SEARCH(" ",A1)))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B35"/>
  <sheetViews>
    <sheetView topLeftCell="L1" workbookViewId="0">
      <selection activeCell="Z24" sqref="Z24"/>
    </sheetView>
  </sheetViews>
  <sheetFormatPr defaultColWidth="9" defaultRowHeight="14.4" x14ac:dyDescent="0.25"/>
  <cols>
    <col min="1" max="1" width="11.6640625" customWidth="1"/>
    <col min="3" max="3" width="27.33203125" customWidth="1"/>
    <col min="4" max="4" width="19.88671875" customWidth="1"/>
    <col min="5" max="5" width="22.109375" customWidth="1"/>
    <col min="6" max="6" width="16.33203125" customWidth="1"/>
    <col min="7" max="7" width="12" customWidth="1"/>
    <col min="8" max="8" width="9.44140625" customWidth="1"/>
    <col min="10" max="10" width="51.88671875" customWidth="1"/>
    <col min="13" max="14" width="30.109375" customWidth="1"/>
    <col min="17" max="17" width="14.21875" customWidth="1"/>
    <col min="51" max="51" width="10.109375" customWidth="1"/>
  </cols>
  <sheetData>
    <row r="1" spans="1:54" ht="15.6" x14ac:dyDescent="0.35">
      <c r="A1" s="26" t="s">
        <v>0</v>
      </c>
      <c r="B1" s="80" t="s">
        <v>0</v>
      </c>
      <c r="C1" s="26" t="s">
        <v>0</v>
      </c>
      <c r="D1" s="26" t="s">
        <v>1</v>
      </c>
      <c r="E1" s="26" t="s">
        <v>1</v>
      </c>
      <c r="F1" s="13" t="s">
        <v>1</v>
      </c>
      <c r="G1" s="26" t="s">
        <v>0</v>
      </c>
      <c r="H1" s="26" t="s">
        <v>0</v>
      </c>
      <c r="I1" s="26" t="s">
        <v>0</v>
      </c>
      <c r="J1" s="26" t="s">
        <v>0</v>
      </c>
      <c r="K1" s="26" t="s">
        <v>107</v>
      </c>
      <c r="L1" s="13" t="s">
        <v>1</v>
      </c>
      <c r="M1" s="13" t="s">
        <v>1</v>
      </c>
      <c r="N1" s="26" t="s">
        <v>107</v>
      </c>
      <c r="O1" s="27"/>
      <c r="P1" s="33"/>
      <c r="Q1" s="33" t="s">
        <v>108</v>
      </c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ht="15.6" x14ac:dyDescent="0.35">
      <c r="A2" s="13" t="s">
        <v>3</v>
      </c>
      <c r="B2" s="26" t="s">
        <v>4</v>
      </c>
      <c r="C2" s="13" t="s">
        <v>4</v>
      </c>
      <c r="D2" s="13" t="s">
        <v>4</v>
      </c>
      <c r="E2" s="13" t="s">
        <v>4</v>
      </c>
      <c r="F2" s="13" t="s">
        <v>3</v>
      </c>
      <c r="G2" s="13" t="s">
        <v>3</v>
      </c>
      <c r="H2" s="13" t="s">
        <v>4</v>
      </c>
      <c r="I2" s="13" t="s">
        <v>4</v>
      </c>
      <c r="J2" s="13" t="s">
        <v>4</v>
      </c>
      <c r="K2" s="13" t="s">
        <v>4</v>
      </c>
      <c r="L2" s="13" t="s">
        <v>3</v>
      </c>
      <c r="M2" s="13" t="s">
        <v>4</v>
      </c>
      <c r="N2" s="13" t="s">
        <v>4</v>
      </c>
      <c r="O2" s="28"/>
      <c r="P2" s="33"/>
      <c r="Q2" s="33"/>
      <c r="R2" s="41" t="s">
        <v>109</v>
      </c>
      <c r="S2" s="42"/>
      <c r="T2" s="42"/>
      <c r="U2" s="27"/>
      <c r="V2" s="27"/>
      <c r="W2" s="42"/>
      <c r="X2" s="42"/>
      <c r="Y2" s="42"/>
      <c r="Z2" s="27"/>
      <c r="AA2" s="27"/>
      <c r="AB2" s="42"/>
      <c r="AC2" s="42"/>
      <c r="AD2" s="42"/>
      <c r="AE2" s="27"/>
      <c r="AF2" s="27"/>
      <c r="AG2" s="42"/>
      <c r="AH2" s="42"/>
      <c r="AI2" s="42"/>
      <c r="AJ2" s="27"/>
      <c r="AK2" s="27"/>
      <c r="AL2" s="42"/>
      <c r="AM2" s="42"/>
      <c r="AN2" s="42"/>
      <c r="AO2" s="27"/>
      <c r="AP2" s="27"/>
      <c r="AQ2" s="42"/>
      <c r="AR2" s="42"/>
      <c r="AS2" s="42"/>
      <c r="AT2" s="27"/>
      <c r="AU2" s="27"/>
      <c r="AV2" s="27"/>
      <c r="AW2" s="27"/>
      <c r="AX2" s="27"/>
      <c r="AY2" s="27"/>
      <c r="AZ2" s="27"/>
      <c r="BA2" s="27"/>
      <c r="BB2" s="27"/>
    </row>
    <row r="3" spans="1:54" ht="15.6" x14ac:dyDescent="0.35">
      <c r="A3" s="13" t="s">
        <v>5</v>
      </c>
      <c r="B3" s="26" t="s">
        <v>110</v>
      </c>
      <c r="C3" s="13" t="s">
        <v>111</v>
      </c>
      <c r="D3" s="13" t="s">
        <v>112</v>
      </c>
      <c r="E3" s="13" t="s">
        <v>113</v>
      </c>
      <c r="F3" s="13" t="s">
        <v>114</v>
      </c>
      <c r="G3" s="13" t="s">
        <v>115</v>
      </c>
      <c r="H3" s="13" t="s">
        <v>116</v>
      </c>
      <c r="I3" s="13" t="s">
        <v>117</v>
      </c>
      <c r="J3" s="13" t="s">
        <v>118</v>
      </c>
      <c r="K3" s="13" t="s">
        <v>119</v>
      </c>
      <c r="L3" s="13" t="s">
        <v>6</v>
      </c>
      <c r="M3" s="13" t="s">
        <v>120</v>
      </c>
      <c r="N3" s="13" t="s">
        <v>121</v>
      </c>
      <c r="O3" s="27"/>
      <c r="P3" s="33"/>
      <c r="Q3" s="33"/>
      <c r="R3" s="43"/>
      <c r="S3" s="43"/>
      <c r="T3" s="43" t="s">
        <v>122</v>
      </c>
      <c r="U3" s="43"/>
      <c r="V3" s="43"/>
      <c r="W3" s="57"/>
      <c r="X3" s="57"/>
      <c r="Y3" s="57" t="s">
        <v>123</v>
      </c>
      <c r="Z3" s="57"/>
      <c r="AA3" s="57"/>
      <c r="AB3" s="58"/>
      <c r="AC3" s="58"/>
      <c r="AD3" s="58" t="s">
        <v>124</v>
      </c>
      <c r="AE3" s="58"/>
      <c r="AF3" s="58"/>
      <c r="AG3" s="57"/>
      <c r="AH3" s="57"/>
      <c r="AI3" s="57" t="s">
        <v>125</v>
      </c>
      <c r="AJ3" s="57"/>
      <c r="AK3" s="57"/>
      <c r="AL3" s="58"/>
      <c r="AM3" s="58"/>
      <c r="AN3" s="58" t="s">
        <v>126</v>
      </c>
      <c r="AO3" s="58"/>
      <c r="AP3" s="58"/>
      <c r="AQ3" s="57" t="s">
        <v>127</v>
      </c>
      <c r="AR3" s="57"/>
      <c r="AS3" s="57"/>
      <c r="AT3" s="57"/>
      <c r="AU3" s="57"/>
      <c r="AV3" s="27"/>
      <c r="AW3" s="27"/>
      <c r="AX3" s="27"/>
      <c r="AY3" s="27"/>
      <c r="AZ3" s="27"/>
      <c r="BA3" s="27"/>
      <c r="BB3" s="27"/>
    </row>
    <row r="4" spans="1:54" ht="132" x14ac:dyDescent="0.35">
      <c r="A4" s="29" t="s">
        <v>128</v>
      </c>
      <c r="B4" s="81" t="s">
        <v>129</v>
      </c>
      <c r="C4" s="29" t="s">
        <v>130</v>
      </c>
      <c r="D4" s="29" t="s">
        <v>131</v>
      </c>
      <c r="E4" s="29" t="s">
        <v>132</v>
      </c>
      <c r="F4" s="29"/>
      <c r="G4" s="29" t="s">
        <v>133</v>
      </c>
      <c r="H4" s="29" t="s">
        <v>134</v>
      </c>
      <c r="I4" s="29" t="s">
        <v>135</v>
      </c>
      <c r="J4" s="29" t="s">
        <v>136</v>
      </c>
      <c r="K4" s="29" t="s">
        <v>137</v>
      </c>
      <c r="L4" s="29" t="s">
        <v>138</v>
      </c>
      <c r="M4" s="82" t="s">
        <v>139</v>
      </c>
      <c r="N4" s="13" t="s">
        <v>140</v>
      </c>
      <c r="O4" s="32"/>
      <c r="P4" s="44" t="s">
        <v>141</v>
      </c>
      <c r="Q4" s="45" t="s">
        <v>142</v>
      </c>
      <c r="R4" s="46" t="s">
        <v>143</v>
      </c>
      <c r="S4" s="47" t="s">
        <v>144</v>
      </c>
      <c r="T4" s="47" t="s">
        <v>145</v>
      </c>
      <c r="U4" s="47" t="s">
        <v>146</v>
      </c>
      <c r="V4" s="48" t="s">
        <v>147</v>
      </c>
      <c r="W4" s="46" t="s">
        <v>143</v>
      </c>
      <c r="X4" s="47" t="s">
        <v>144</v>
      </c>
      <c r="Y4" s="47" t="s">
        <v>145</v>
      </c>
      <c r="Z4" s="47" t="s">
        <v>146</v>
      </c>
      <c r="AA4" s="48" t="s">
        <v>147</v>
      </c>
      <c r="AB4" s="46" t="s">
        <v>143</v>
      </c>
      <c r="AC4" s="47" t="s">
        <v>144</v>
      </c>
      <c r="AD4" s="47" t="s">
        <v>145</v>
      </c>
      <c r="AE4" s="47" t="s">
        <v>146</v>
      </c>
      <c r="AF4" s="48" t="s">
        <v>147</v>
      </c>
      <c r="AG4" s="46" t="s">
        <v>143</v>
      </c>
      <c r="AH4" s="47" t="s">
        <v>144</v>
      </c>
      <c r="AI4" s="47" t="s">
        <v>145</v>
      </c>
      <c r="AJ4" s="47" t="s">
        <v>146</v>
      </c>
      <c r="AK4" s="48" t="s">
        <v>147</v>
      </c>
      <c r="AL4" s="46" t="s">
        <v>143</v>
      </c>
      <c r="AM4" s="47" t="s">
        <v>144</v>
      </c>
      <c r="AN4" s="47" t="s">
        <v>145</v>
      </c>
      <c r="AO4" s="47" t="s">
        <v>146</v>
      </c>
      <c r="AP4" s="48" t="s">
        <v>147</v>
      </c>
      <c r="AQ4" s="46" t="s">
        <v>143</v>
      </c>
      <c r="AR4" s="47" t="s">
        <v>144</v>
      </c>
      <c r="AS4" s="47" t="s">
        <v>145</v>
      </c>
      <c r="AT4" s="47" t="s">
        <v>146</v>
      </c>
      <c r="AU4" s="48" t="s">
        <v>147</v>
      </c>
      <c r="AV4" s="76"/>
      <c r="AW4" s="76"/>
      <c r="AX4" s="63">
        <v>0</v>
      </c>
      <c r="AY4" s="63" t="s">
        <v>148</v>
      </c>
      <c r="AZ4" s="63" t="s">
        <v>149</v>
      </c>
      <c r="BA4" s="63" t="s">
        <v>144</v>
      </c>
      <c r="BB4" s="63" t="s">
        <v>5</v>
      </c>
    </row>
    <row r="5" spans="1:54" ht="15.6" x14ac:dyDescent="0.35">
      <c r="A5" s="33">
        <v>1</v>
      </c>
      <c r="B5" s="33"/>
      <c r="C5" s="27">
        <v>1</v>
      </c>
      <c r="D5" s="27"/>
      <c r="E5" s="27"/>
      <c r="F5" s="27"/>
      <c r="G5" s="27">
        <v>1</v>
      </c>
      <c r="H5" s="27">
        <v>0</v>
      </c>
      <c r="I5" s="27">
        <v>30</v>
      </c>
      <c r="J5" s="27" t="str">
        <f t="shared" ref="J5:J23" si="0">IF(AQ5&lt;&gt;"",S5&amp;"|"&amp;T5&amp;"|"&amp;U5&amp;","&amp;X5&amp;"|"&amp;Y5&amp;"|"&amp;Z5&amp;","&amp;AC5&amp;"|"&amp;AD5&amp;"|"&amp;AE5&amp;","&amp;AH5&amp;"|"&amp;AI5&amp;"|"&amp;AJ5&amp;","&amp;AM5&amp;"|"&amp;AN5&amp;"|"&amp;AO5&amp;","&amp;AR5&amp;"|"&amp;AS5&amp;"|"&amp;AT5,IF(AL5&lt;&gt;"",S5&amp;"|"&amp;T5&amp;"|"&amp;U5&amp;","&amp;X5&amp;"|"&amp;Y5&amp;"|"&amp;Z5&amp;","&amp;AC5&amp;"|"&amp;AD5&amp;"|"&amp;AE5&amp;","&amp;AH5&amp;"|"&amp;AI5&amp;"|"&amp;AJ5&amp;","&amp;AM5&amp;"|"&amp;AN5&amp;"|"&amp;AO5,IF(AG5&lt;&gt;"",S5&amp;"|"&amp;T5&amp;"|"&amp;U5&amp;","&amp;X5&amp;"|"&amp;Y5&amp;"|"&amp;Z5&amp;","&amp;AC5&amp;"|"&amp;AD5&amp;"|"&amp;AE5&amp;","&amp;AH5&amp;"|"&amp;AI5&amp;"|"&amp;AJ5,IF(AB5&lt;&gt;"",S5&amp;"|"&amp;T5&amp;"|"&amp;U5&amp;","&amp;X5&amp;"|"&amp;Y5&amp;"|"&amp;Z5&amp;","&amp;AC5&amp;"|"&amp;AD5&amp;"|"&amp;AE5,IF(W5&lt;&gt;"",S5&amp;"|"&amp;T5&amp;"|"&amp;U5&amp;","&amp;X5&amp;"|"&amp;Y5&amp;"|"&amp;Z5,S5&amp;"|"&amp;T5&amp;"|"&amp;U5)))))</f>
        <v>2|1001|1,2|1002|1,1|2|8888</v>
      </c>
      <c r="K5" s="83"/>
      <c r="L5" s="33">
        <v>0</v>
      </c>
      <c r="M5" s="27"/>
      <c r="N5" s="84" t="s">
        <v>150</v>
      </c>
      <c r="O5" s="27"/>
      <c r="P5" s="33">
        <v>1</v>
      </c>
      <c r="Q5" s="45" t="s">
        <v>151</v>
      </c>
      <c r="R5" s="60" t="s">
        <v>152</v>
      </c>
      <c r="S5" s="50">
        <f t="shared" ref="S5:S23" si="1">VLOOKUP(R5,AX$1:BB$30,4,0)</f>
        <v>2</v>
      </c>
      <c r="T5" s="50">
        <f t="shared" ref="T5:T23" si="2">VLOOKUP(R5,AX$1:BB$30,5,0)</f>
        <v>1001</v>
      </c>
      <c r="U5" s="51">
        <v>1</v>
      </c>
      <c r="V5" s="52">
        <f t="shared" ref="V5:V23" si="3">VLOOKUP(R5,AX$1:BB$30,2,0)*U5</f>
        <v>0.2</v>
      </c>
      <c r="W5" s="60" t="s">
        <v>153</v>
      </c>
      <c r="X5" s="50">
        <f t="shared" ref="X5:X23" si="4">VLOOKUP(W5,AX$1:BB$30,4,0)</f>
        <v>2</v>
      </c>
      <c r="Y5" s="50">
        <f t="shared" ref="Y5:Y23" si="5">VLOOKUP(W5,AX$1:BB$30,5,0)</f>
        <v>1002</v>
      </c>
      <c r="Z5" s="51">
        <v>1</v>
      </c>
      <c r="AA5" s="52">
        <f t="shared" ref="AA5:AA23" si="6">VLOOKUP(W5,AX$1:BB$30,2,0)*Z5</f>
        <v>0.5</v>
      </c>
      <c r="AB5" s="96" t="s">
        <v>154</v>
      </c>
      <c r="AC5" s="50">
        <f t="shared" ref="AC5:AC23" si="7">VLOOKUP(AB5,AX$1:BB$30,4,0)</f>
        <v>1</v>
      </c>
      <c r="AD5" s="50">
        <f t="shared" ref="AD5:AD23" si="8">VLOOKUP(AB5,AX$1:BB$30,5,0)</f>
        <v>2</v>
      </c>
      <c r="AE5" s="62">
        <v>8888</v>
      </c>
      <c r="AF5" s="52">
        <f t="shared" ref="AF5:AF23" si="9">VLOOKUP(AB5,AX$1:BB$30,2,0)*AE5</f>
        <v>8.8880000000000001E-2</v>
      </c>
      <c r="AG5" s="68"/>
      <c r="AH5" s="50"/>
      <c r="AI5" s="50"/>
      <c r="AJ5" s="50"/>
      <c r="AK5" s="73"/>
      <c r="AL5" s="68"/>
      <c r="AM5" s="50"/>
      <c r="AN5" s="50"/>
      <c r="AO5" s="50"/>
      <c r="AP5" s="73"/>
      <c r="AQ5" s="68"/>
      <c r="AR5" s="50"/>
      <c r="AS5" s="50"/>
      <c r="AT5" s="50"/>
      <c r="AU5" s="73"/>
      <c r="AV5" s="27"/>
      <c r="AW5" s="27"/>
      <c r="AX5" s="63" t="s">
        <v>155</v>
      </c>
      <c r="AY5" s="63">
        <v>1</v>
      </c>
      <c r="AZ5" s="63">
        <v>0.1</v>
      </c>
      <c r="BA5" s="63">
        <v>1</v>
      </c>
      <c r="BB5" s="63">
        <v>0</v>
      </c>
    </row>
    <row r="6" spans="1:54" ht="15.6" x14ac:dyDescent="0.35">
      <c r="A6" s="33">
        <v>2</v>
      </c>
      <c r="B6" s="33"/>
      <c r="C6" s="27">
        <v>1</v>
      </c>
      <c r="D6" s="27"/>
      <c r="E6" s="27"/>
      <c r="F6" s="27"/>
      <c r="G6" s="27">
        <v>1</v>
      </c>
      <c r="H6" s="27">
        <v>0</v>
      </c>
      <c r="I6" s="27">
        <v>60</v>
      </c>
      <c r="J6" s="27" t="str">
        <f t="shared" si="0"/>
        <v>2|1002|1,2|1004|1,1|2|12888</v>
      </c>
      <c r="K6" s="83"/>
      <c r="L6" s="33">
        <v>0</v>
      </c>
      <c r="M6" s="27"/>
      <c r="N6" s="84" t="s">
        <v>156</v>
      </c>
      <c r="O6" s="27"/>
      <c r="P6" s="33">
        <v>1</v>
      </c>
      <c r="Q6" s="45" t="s">
        <v>151</v>
      </c>
      <c r="R6" s="60" t="s">
        <v>153</v>
      </c>
      <c r="S6" s="50">
        <f t="shared" si="1"/>
        <v>2</v>
      </c>
      <c r="T6" s="50">
        <f t="shared" si="2"/>
        <v>1002</v>
      </c>
      <c r="U6" s="51">
        <v>1</v>
      </c>
      <c r="V6" s="52">
        <f t="shared" si="3"/>
        <v>0.5</v>
      </c>
      <c r="W6" s="60" t="s">
        <v>157</v>
      </c>
      <c r="X6" s="50">
        <f t="shared" si="4"/>
        <v>2</v>
      </c>
      <c r="Y6" s="50">
        <f t="shared" si="5"/>
        <v>1004</v>
      </c>
      <c r="Z6" s="51">
        <v>1</v>
      </c>
      <c r="AA6" s="52">
        <f t="shared" si="6"/>
        <v>0.2</v>
      </c>
      <c r="AB6" s="61" t="s">
        <v>154</v>
      </c>
      <c r="AC6" s="50">
        <f t="shared" si="7"/>
        <v>1</v>
      </c>
      <c r="AD6" s="50">
        <f t="shared" si="8"/>
        <v>2</v>
      </c>
      <c r="AE6" s="61">
        <v>12888</v>
      </c>
      <c r="AF6" s="52">
        <f t="shared" si="9"/>
        <v>0.12888000000000002</v>
      </c>
      <c r="AG6" s="68"/>
      <c r="AH6" s="50"/>
      <c r="AI6" s="50"/>
      <c r="AJ6" s="50"/>
      <c r="AK6" s="73"/>
      <c r="AL6" s="68"/>
      <c r="AM6" s="50"/>
      <c r="AN6" s="50"/>
      <c r="AO6" s="50"/>
      <c r="AP6" s="73"/>
      <c r="AQ6" s="68"/>
      <c r="AR6" s="50"/>
      <c r="AS6" s="50"/>
      <c r="AT6" s="50"/>
      <c r="AU6" s="73"/>
      <c r="AV6" s="27"/>
      <c r="AW6" s="27"/>
      <c r="AX6" s="63" t="s">
        <v>158</v>
      </c>
      <c r="AY6" s="63">
        <v>0.1</v>
      </c>
      <c r="AZ6" s="63">
        <v>1</v>
      </c>
      <c r="BA6" s="63">
        <v>1</v>
      </c>
      <c r="BB6" s="63">
        <v>1</v>
      </c>
    </row>
    <row r="7" spans="1:54" ht="15.6" x14ac:dyDescent="0.35">
      <c r="A7" s="33">
        <v>3</v>
      </c>
      <c r="B7" s="33"/>
      <c r="C7" s="27">
        <v>1</v>
      </c>
      <c r="D7" s="27"/>
      <c r="E7" s="27"/>
      <c r="F7" s="27"/>
      <c r="G7" s="27">
        <v>1</v>
      </c>
      <c r="H7" s="27">
        <v>0</v>
      </c>
      <c r="I7" s="27">
        <v>90</v>
      </c>
      <c r="J7" s="27" t="str">
        <f t="shared" si="0"/>
        <v>2|1001|1,2|1004|1,1|2|19888</v>
      </c>
      <c r="K7" s="83"/>
      <c r="L7" s="33">
        <v>0</v>
      </c>
      <c r="M7" s="27"/>
      <c r="N7" s="84" t="s">
        <v>159</v>
      </c>
      <c r="O7" s="27"/>
      <c r="P7" s="33">
        <v>1</v>
      </c>
      <c r="Q7" s="45" t="s">
        <v>151</v>
      </c>
      <c r="R7" s="60" t="s">
        <v>152</v>
      </c>
      <c r="S7" s="50">
        <f t="shared" si="1"/>
        <v>2</v>
      </c>
      <c r="T7" s="50">
        <f t="shared" si="2"/>
        <v>1001</v>
      </c>
      <c r="U7" s="51">
        <v>1</v>
      </c>
      <c r="V7" s="52">
        <f t="shared" si="3"/>
        <v>0.2</v>
      </c>
      <c r="W7" s="60" t="s">
        <v>157</v>
      </c>
      <c r="X7" s="50">
        <f t="shared" si="4"/>
        <v>2</v>
      </c>
      <c r="Y7" s="50">
        <f t="shared" si="5"/>
        <v>1004</v>
      </c>
      <c r="Z7" s="51">
        <v>1</v>
      </c>
      <c r="AA7" s="52">
        <f t="shared" si="6"/>
        <v>0.2</v>
      </c>
      <c r="AB7" s="59" t="s">
        <v>154</v>
      </c>
      <c r="AC7" s="50">
        <f t="shared" si="7"/>
        <v>1</v>
      </c>
      <c r="AD7" s="50">
        <f t="shared" si="8"/>
        <v>2</v>
      </c>
      <c r="AE7" s="51">
        <v>19888</v>
      </c>
      <c r="AF7" s="52">
        <f t="shared" si="9"/>
        <v>0.19888000000000003</v>
      </c>
      <c r="AG7" s="68"/>
      <c r="AH7" s="50"/>
      <c r="AI7" s="50"/>
      <c r="AJ7" s="50"/>
      <c r="AK7" s="73"/>
      <c r="AL7" s="68"/>
      <c r="AM7" s="50"/>
      <c r="AN7" s="50"/>
      <c r="AO7" s="50"/>
      <c r="AP7" s="73"/>
      <c r="AQ7" s="68"/>
      <c r="AR7" s="50"/>
      <c r="AS7" s="50"/>
      <c r="AT7" s="50"/>
      <c r="AU7" s="73"/>
      <c r="AV7" s="27"/>
      <c r="AW7" s="27"/>
      <c r="AX7" s="63" t="s">
        <v>154</v>
      </c>
      <c r="AY7" s="63">
        <v>1.0000000000000001E-5</v>
      </c>
      <c r="AZ7" s="63">
        <v>1E-4</v>
      </c>
      <c r="BA7" s="63">
        <v>1</v>
      </c>
      <c r="BB7" s="63">
        <v>2</v>
      </c>
    </row>
    <row r="8" spans="1:54" ht="15.6" x14ac:dyDescent="0.35">
      <c r="A8" s="33">
        <v>4</v>
      </c>
      <c r="B8" s="33"/>
      <c r="C8" s="27">
        <v>1</v>
      </c>
      <c r="D8" s="27"/>
      <c r="E8" s="27"/>
      <c r="F8" s="27"/>
      <c r="G8" s="27">
        <v>1</v>
      </c>
      <c r="H8" s="27">
        <v>0</v>
      </c>
      <c r="I8" s="27">
        <v>120</v>
      </c>
      <c r="J8" s="27" t="str">
        <f t="shared" si="0"/>
        <v>2|1003|1,2|1002|1,1|2|28888</v>
      </c>
      <c r="K8" s="83"/>
      <c r="L8" s="33">
        <v>0</v>
      </c>
      <c r="M8" s="27"/>
      <c r="N8" s="84" t="s">
        <v>160</v>
      </c>
      <c r="O8" s="27"/>
      <c r="P8" s="33">
        <v>1</v>
      </c>
      <c r="Q8" s="45" t="s">
        <v>151</v>
      </c>
      <c r="R8" s="60" t="s">
        <v>161</v>
      </c>
      <c r="S8" s="50">
        <f t="shared" si="1"/>
        <v>2</v>
      </c>
      <c r="T8" s="50">
        <f t="shared" si="2"/>
        <v>1003</v>
      </c>
      <c r="U8" s="51">
        <v>1</v>
      </c>
      <c r="V8" s="52">
        <f t="shared" si="3"/>
        <v>2</v>
      </c>
      <c r="W8" s="60" t="s">
        <v>153</v>
      </c>
      <c r="X8" s="50">
        <f t="shared" si="4"/>
        <v>2</v>
      </c>
      <c r="Y8" s="50">
        <f t="shared" si="5"/>
        <v>1002</v>
      </c>
      <c r="Z8" s="51">
        <v>1</v>
      </c>
      <c r="AA8" s="52">
        <f t="shared" si="6"/>
        <v>0.5</v>
      </c>
      <c r="AB8" s="60" t="s">
        <v>154</v>
      </c>
      <c r="AC8" s="50">
        <f t="shared" si="7"/>
        <v>1</v>
      </c>
      <c r="AD8" s="50">
        <f t="shared" si="8"/>
        <v>2</v>
      </c>
      <c r="AE8" s="62">
        <v>28888</v>
      </c>
      <c r="AF8" s="52">
        <f t="shared" si="9"/>
        <v>0.28888000000000003</v>
      </c>
      <c r="AG8" s="68"/>
      <c r="AH8" s="50"/>
      <c r="AI8" s="50"/>
      <c r="AJ8" s="50"/>
      <c r="AK8" s="73"/>
      <c r="AL8" s="68"/>
      <c r="AM8" s="50"/>
      <c r="AN8" s="50"/>
      <c r="AO8" s="50"/>
      <c r="AP8" s="73"/>
      <c r="AQ8" s="68"/>
      <c r="AR8" s="50"/>
      <c r="AS8" s="50"/>
      <c r="AT8" s="50"/>
      <c r="AU8" s="73"/>
      <c r="AV8" s="27"/>
      <c r="AW8" s="27"/>
      <c r="AX8" s="63" t="s">
        <v>152</v>
      </c>
      <c r="AY8" s="63">
        <v>0.2</v>
      </c>
      <c r="AZ8" s="63">
        <v>2</v>
      </c>
      <c r="BA8" s="63">
        <v>2</v>
      </c>
      <c r="BB8" s="63">
        <v>1001</v>
      </c>
    </row>
    <row r="9" spans="1:54" ht="15.6" x14ac:dyDescent="0.35">
      <c r="A9" s="33">
        <v>5</v>
      </c>
      <c r="B9" s="33"/>
      <c r="C9" s="27">
        <v>1</v>
      </c>
      <c r="D9" s="27" t="s">
        <v>162</v>
      </c>
      <c r="E9" s="27"/>
      <c r="F9" s="27"/>
      <c r="G9" s="27">
        <v>2</v>
      </c>
      <c r="H9" s="27">
        <v>0</v>
      </c>
      <c r="I9" s="27">
        <v>150</v>
      </c>
      <c r="J9" s="27" t="str">
        <f t="shared" si="0"/>
        <v>1|1|50,1|2|288888,2|1001|5,2|1002|5,2|1003|2,2|1004|5</v>
      </c>
      <c r="K9" s="85" t="s">
        <v>163</v>
      </c>
      <c r="L9" s="33">
        <v>0</v>
      </c>
      <c r="M9" s="27"/>
      <c r="N9" s="84" t="s">
        <v>164</v>
      </c>
      <c r="O9" s="27"/>
      <c r="P9" s="33">
        <v>1</v>
      </c>
      <c r="Q9" s="90" t="s">
        <v>151</v>
      </c>
      <c r="R9" s="60" t="s">
        <v>158</v>
      </c>
      <c r="S9" s="50">
        <f t="shared" si="1"/>
        <v>1</v>
      </c>
      <c r="T9" s="50">
        <f t="shared" si="2"/>
        <v>1</v>
      </c>
      <c r="U9" s="51">
        <v>50</v>
      </c>
      <c r="V9" s="52">
        <f t="shared" si="3"/>
        <v>5</v>
      </c>
      <c r="W9" s="60" t="s">
        <v>154</v>
      </c>
      <c r="X9" s="50">
        <f t="shared" si="4"/>
        <v>1</v>
      </c>
      <c r="Y9" s="50">
        <f t="shared" si="5"/>
        <v>2</v>
      </c>
      <c r="Z9" s="62">
        <v>288888</v>
      </c>
      <c r="AA9" s="52">
        <f t="shared" si="6"/>
        <v>2.8888800000000003</v>
      </c>
      <c r="AB9" s="97" t="s">
        <v>152</v>
      </c>
      <c r="AC9" s="50">
        <f t="shared" si="7"/>
        <v>2</v>
      </c>
      <c r="AD9" s="50">
        <f t="shared" si="8"/>
        <v>1001</v>
      </c>
      <c r="AE9" s="62">
        <v>5</v>
      </c>
      <c r="AF9" s="52">
        <f t="shared" si="9"/>
        <v>1</v>
      </c>
      <c r="AG9" s="99" t="s">
        <v>153</v>
      </c>
      <c r="AH9" s="50">
        <f>VLOOKUP(AG9,AX$1:BB$30,4,0)</f>
        <v>2</v>
      </c>
      <c r="AI9" s="50">
        <f>VLOOKUP(AG9,AX$1:BB$30,5,0)</f>
        <v>1002</v>
      </c>
      <c r="AJ9" s="100">
        <v>5</v>
      </c>
      <c r="AK9" s="52">
        <f>VLOOKUP(AG9,AX$1:BB$30,2,0)*AJ9</f>
        <v>2.5</v>
      </c>
      <c r="AL9" s="99" t="s">
        <v>161</v>
      </c>
      <c r="AM9" s="50">
        <f>VLOOKUP(AL9,AX$1:BB$30,4,0)</f>
        <v>2</v>
      </c>
      <c r="AN9" s="50">
        <f>VLOOKUP(AL9,AX$1:BB$30,5,0)</f>
        <v>1003</v>
      </c>
      <c r="AO9" s="100">
        <v>2</v>
      </c>
      <c r="AP9" s="52">
        <f>VLOOKUP(AL9,AX$1:BB$30,2,0)*AO9</f>
        <v>4</v>
      </c>
      <c r="AQ9" s="99" t="s">
        <v>157</v>
      </c>
      <c r="AR9" s="50">
        <f>VLOOKUP(AQ9,AX$1:BB$30,4,0)</f>
        <v>2</v>
      </c>
      <c r="AS9" s="50">
        <f>VLOOKUP(AQ9,AX$1:BB$30,5,0)</f>
        <v>1004</v>
      </c>
      <c r="AT9" s="100">
        <v>5</v>
      </c>
      <c r="AU9" s="52">
        <f>VLOOKUP(AQ9,AX$1:BB$30,2,0)*AT9</f>
        <v>1</v>
      </c>
      <c r="AV9" s="27"/>
      <c r="AW9" s="27"/>
      <c r="AX9" s="63" t="s">
        <v>153</v>
      </c>
      <c r="AY9" s="63">
        <v>0.5</v>
      </c>
      <c r="AZ9" s="63">
        <v>5</v>
      </c>
      <c r="BA9" s="63">
        <v>2</v>
      </c>
      <c r="BB9" s="63">
        <v>1002</v>
      </c>
    </row>
    <row r="10" spans="1:54" ht="15.6" x14ac:dyDescent="0.35">
      <c r="A10" s="33">
        <v>6</v>
      </c>
      <c r="B10" s="33"/>
      <c r="C10" s="11">
        <v>2</v>
      </c>
      <c r="D10" s="27" t="s">
        <v>165</v>
      </c>
      <c r="E10" s="27" t="s">
        <v>166</v>
      </c>
      <c r="F10" s="27">
        <v>83</v>
      </c>
      <c r="G10" s="11">
        <v>1</v>
      </c>
      <c r="H10" s="11">
        <v>4</v>
      </c>
      <c r="I10" s="11">
        <v>10</v>
      </c>
      <c r="J10" s="27" t="str">
        <f t="shared" si="0"/>
        <v>1|6|15,2|1001|1,2|1002|1</v>
      </c>
      <c r="K10" s="83"/>
      <c r="L10" s="33">
        <v>100</v>
      </c>
      <c r="M10" s="35" t="s">
        <v>167</v>
      </c>
      <c r="N10" s="84" t="s">
        <v>168</v>
      </c>
      <c r="O10" s="27"/>
      <c r="P10" s="33">
        <v>2</v>
      </c>
      <c r="Q10" s="45" t="s">
        <v>169</v>
      </c>
      <c r="R10" s="49" t="s">
        <v>170</v>
      </c>
      <c r="S10" s="50">
        <f t="shared" si="1"/>
        <v>1</v>
      </c>
      <c r="T10" s="50">
        <f t="shared" si="2"/>
        <v>6</v>
      </c>
      <c r="U10" s="51">
        <v>15</v>
      </c>
      <c r="V10" s="52">
        <f t="shared" si="3"/>
        <v>15</v>
      </c>
      <c r="W10" s="59" t="s">
        <v>152</v>
      </c>
      <c r="X10" s="50">
        <f t="shared" si="4"/>
        <v>2</v>
      </c>
      <c r="Y10" s="50">
        <f t="shared" si="5"/>
        <v>1001</v>
      </c>
      <c r="Z10" s="51">
        <v>1</v>
      </c>
      <c r="AA10" s="52">
        <f t="shared" si="6"/>
        <v>0.2</v>
      </c>
      <c r="AB10" s="60" t="s">
        <v>153</v>
      </c>
      <c r="AC10" s="50">
        <f t="shared" si="7"/>
        <v>2</v>
      </c>
      <c r="AD10" s="50">
        <f t="shared" si="8"/>
        <v>1002</v>
      </c>
      <c r="AE10" s="51">
        <v>1</v>
      </c>
      <c r="AF10" s="52">
        <f t="shared" si="9"/>
        <v>0.5</v>
      </c>
      <c r="AG10" s="66"/>
      <c r="AH10" s="63"/>
      <c r="AI10" s="63"/>
      <c r="AJ10" s="63"/>
      <c r="AK10" s="67"/>
      <c r="AL10" s="68"/>
      <c r="AM10" s="50"/>
      <c r="AN10" s="50"/>
      <c r="AO10" s="50"/>
      <c r="AP10" s="73"/>
      <c r="AQ10" s="66"/>
      <c r="AR10" s="63"/>
      <c r="AS10" s="63"/>
      <c r="AT10" s="63"/>
      <c r="AU10" s="67"/>
      <c r="AV10" s="27"/>
      <c r="AW10" s="27"/>
      <c r="AX10" s="63" t="s">
        <v>161</v>
      </c>
      <c r="AY10" s="63">
        <v>2</v>
      </c>
      <c r="AZ10" s="63">
        <v>20</v>
      </c>
      <c r="BA10" s="63">
        <v>2</v>
      </c>
      <c r="BB10" s="63">
        <v>1003</v>
      </c>
    </row>
    <row r="11" spans="1:54" ht="15.6" x14ac:dyDescent="0.35">
      <c r="A11" s="33">
        <v>7</v>
      </c>
      <c r="B11" s="33"/>
      <c r="C11" s="11">
        <v>2</v>
      </c>
      <c r="D11" s="27" t="s">
        <v>171</v>
      </c>
      <c r="E11" s="27" t="s">
        <v>172</v>
      </c>
      <c r="F11" s="27"/>
      <c r="G11" s="11">
        <v>1</v>
      </c>
      <c r="H11" s="11">
        <v>6</v>
      </c>
      <c r="I11" s="11">
        <v>1</v>
      </c>
      <c r="J11" s="27" t="str">
        <f t="shared" si="0"/>
        <v>1|6|15,2|1002|1,2|1003|1</v>
      </c>
      <c r="K11" s="83"/>
      <c r="L11" s="33">
        <v>90</v>
      </c>
      <c r="M11" s="35" t="s">
        <v>173</v>
      </c>
      <c r="N11" s="84" t="s">
        <v>174</v>
      </c>
      <c r="O11" s="27"/>
      <c r="P11" s="33">
        <v>2</v>
      </c>
      <c r="Q11" s="45" t="s">
        <v>175</v>
      </c>
      <c r="R11" s="49" t="s">
        <v>170</v>
      </c>
      <c r="S11" s="50">
        <f t="shared" si="1"/>
        <v>1</v>
      </c>
      <c r="T11" s="50">
        <f t="shared" si="2"/>
        <v>6</v>
      </c>
      <c r="U11" s="51">
        <v>15</v>
      </c>
      <c r="V11" s="52">
        <f t="shared" si="3"/>
        <v>15</v>
      </c>
      <c r="W11" s="61" t="s">
        <v>153</v>
      </c>
      <c r="X11" s="50">
        <f t="shared" si="4"/>
        <v>2</v>
      </c>
      <c r="Y11" s="50">
        <f t="shared" si="5"/>
        <v>1002</v>
      </c>
      <c r="Z11" s="51">
        <v>1</v>
      </c>
      <c r="AA11" s="52">
        <f t="shared" si="6"/>
        <v>0.5</v>
      </c>
      <c r="AB11" s="60" t="s">
        <v>161</v>
      </c>
      <c r="AC11" s="50">
        <f t="shared" si="7"/>
        <v>2</v>
      </c>
      <c r="AD11" s="50">
        <f t="shared" si="8"/>
        <v>1003</v>
      </c>
      <c r="AE11" s="51">
        <v>1</v>
      </c>
      <c r="AF11" s="52">
        <f t="shared" si="9"/>
        <v>2</v>
      </c>
      <c r="AG11" s="66"/>
      <c r="AH11" s="63"/>
      <c r="AI11" s="63"/>
      <c r="AJ11" s="63"/>
      <c r="AK11" s="67"/>
      <c r="AL11" s="68"/>
      <c r="AM11" s="50"/>
      <c r="AN11" s="50"/>
      <c r="AO11" s="50"/>
      <c r="AP11" s="73"/>
      <c r="AQ11" s="66"/>
      <c r="AR11" s="63"/>
      <c r="AS11" s="63"/>
      <c r="AT11" s="63"/>
      <c r="AU11" s="67"/>
      <c r="AV11" s="27"/>
      <c r="AW11" s="27"/>
      <c r="AX11" s="63" t="s">
        <v>157</v>
      </c>
      <c r="AY11" s="63">
        <v>0.2</v>
      </c>
      <c r="AZ11" s="63">
        <v>2</v>
      </c>
      <c r="BA11" s="63">
        <v>2</v>
      </c>
      <c r="BB11" s="63">
        <v>1004</v>
      </c>
    </row>
    <row r="12" spans="1:54" ht="15.6" x14ac:dyDescent="0.35">
      <c r="A12" s="33">
        <v>9</v>
      </c>
      <c r="B12" s="33"/>
      <c r="C12" s="11">
        <v>6</v>
      </c>
      <c r="D12" s="27" t="s">
        <v>176</v>
      </c>
      <c r="E12" s="27" t="s">
        <v>177</v>
      </c>
      <c r="F12" s="27"/>
      <c r="G12" s="11">
        <v>1</v>
      </c>
      <c r="H12" s="27">
        <v>0</v>
      </c>
      <c r="I12" s="27">
        <v>1</v>
      </c>
      <c r="J12" s="27" t="str">
        <f t="shared" si="0"/>
        <v>1|6|15,1|2|18888,2|1003|1</v>
      </c>
      <c r="K12" s="83"/>
      <c r="L12" s="33">
        <v>40</v>
      </c>
      <c r="M12" s="86" t="s">
        <v>178</v>
      </c>
      <c r="N12" s="84" t="s">
        <v>179</v>
      </c>
      <c r="O12" s="27"/>
      <c r="P12" s="33">
        <v>6</v>
      </c>
      <c r="Q12" s="45" t="s">
        <v>41</v>
      </c>
      <c r="R12" s="49" t="s">
        <v>170</v>
      </c>
      <c r="S12" s="50">
        <f t="shared" si="1"/>
        <v>1</v>
      </c>
      <c r="T12" s="50">
        <f t="shared" si="2"/>
        <v>6</v>
      </c>
      <c r="U12" s="51">
        <v>15</v>
      </c>
      <c r="V12" s="52">
        <f t="shared" si="3"/>
        <v>15</v>
      </c>
      <c r="W12" s="60" t="s">
        <v>154</v>
      </c>
      <c r="X12" s="50">
        <f t="shared" si="4"/>
        <v>1</v>
      </c>
      <c r="Y12" s="50">
        <f t="shared" si="5"/>
        <v>2</v>
      </c>
      <c r="Z12" s="62">
        <v>18888</v>
      </c>
      <c r="AA12" s="52">
        <f t="shared" si="6"/>
        <v>0.18888000000000002</v>
      </c>
      <c r="AB12" s="60" t="s">
        <v>161</v>
      </c>
      <c r="AC12" s="50">
        <f t="shared" si="7"/>
        <v>2</v>
      </c>
      <c r="AD12" s="50">
        <f t="shared" si="8"/>
        <v>1003</v>
      </c>
      <c r="AE12" s="51">
        <v>1</v>
      </c>
      <c r="AF12" s="52">
        <f t="shared" si="9"/>
        <v>2</v>
      </c>
      <c r="AG12" s="66"/>
      <c r="AH12" s="63"/>
      <c r="AI12" s="63"/>
      <c r="AJ12" s="63"/>
      <c r="AK12" s="67"/>
      <c r="AL12" s="68"/>
      <c r="AM12" s="50"/>
      <c r="AN12" s="50"/>
      <c r="AO12" s="50"/>
      <c r="AP12" s="73"/>
      <c r="AQ12" s="66"/>
      <c r="AR12" s="63"/>
      <c r="AS12" s="63"/>
      <c r="AT12" s="63"/>
      <c r="AU12" s="67"/>
      <c r="AV12" s="27"/>
      <c r="AW12" s="27"/>
      <c r="AX12" s="77" t="s">
        <v>180</v>
      </c>
      <c r="AY12" s="77">
        <f>1/1000</f>
        <v>1E-3</v>
      </c>
      <c r="AZ12" s="77">
        <f>1/100</f>
        <v>0.01</v>
      </c>
      <c r="BA12" s="77">
        <v>2</v>
      </c>
      <c r="BB12" s="77">
        <v>1204</v>
      </c>
    </row>
    <row r="13" spans="1:54" ht="15.6" x14ac:dyDescent="0.35">
      <c r="A13" s="33">
        <v>11</v>
      </c>
      <c r="B13" s="33"/>
      <c r="C13" s="11">
        <v>8</v>
      </c>
      <c r="D13" s="27" t="s">
        <v>181</v>
      </c>
      <c r="E13" s="27" t="s">
        <v>182</v>
      </c>
      <c r="F13" s="27"/>
      <c r="G13" s="11">
        <v>1</v>
      </c>
      <c r="H13" s="33">
        <v>0</v>
      </c>
      <c r="I13" s="27">
        <v>1</v>
      </c>
      <c r="J13" s="27" t="str">
        <f t="shared" si="0"/>
        <v>1|6|30,1|2|28888,2|1003|2</v>
      </c>
      <c r="K13" s="83"/>
      <c r="L13" s="33">
        <v>110</v>
      </c>
      <c r="M13" s="86" t="s">
        <v>183</v>
      </c>
      <c r="N13" s="84" t="s">
        <v>184</v>
      </c>
      <c r="O13" s="27"/>
      <c r="P13" s="33">
        <v>8</v>
      </c>
      <c r="Q13" s="45" t="s">
        <v>185</v>
      </c>
      <c r="R13" s="49" t="s">
        <v>170</v>
      </c>
      <c r="S13" s="50">
        <f t="shared" si="1"/>
        <v>1</v>
      </c>
      <c r="T13" s="50">
        <f t="shared" si="2"/>
        <v>6</v>
      </c>
      <c r="U13" s="91">
        <v>30</v>
      </c>
      <c r="V13" s="52">
        <f t="shared" si="3"/>
        <v>30</v>
      </c>
      <c r="W13" s="60" t="s">
        <v>154</v>
      </c>
      <c r="X13" s="50">
        <f t="shared" si="4"/>
        <v>1</v>
      </c>
      <c r="Y13" s="50">
        <f t="shared" si="5"/>
        <v>2</v>
      </c>
      <c r="Z13" s="62">
        <v>28888</v>
      </c>
      <c r="AA13" s="52">
        <f t="shared" si="6"/>
        <v>0.28888000000000003</v>
      </c>
      <c r="AB13" s="60" t="s">
        <v>161</v>
      </c>
      <c r="AC13" s="50">
        <f t="shared" si="7"/>
        <v>2</v>
      </c>
      <c r="AD13" s="50">
        <f t="shared" si="8"/>
        <v>1003</v>
      </c>
      <c r="AE13" s="51">
        <v>2</v>
      </c>
      <c r="AF13" s="52">
        <f t="shared" si="9"/>
        <v>4</v>
      </c>
      <c r="AG13" s="66"/>
      <c r="AH13" s="63"/>
      <c r="AI13" s="63"/>
      <c r="AJ13" s="63"/>
      <c r="AK13" s="67"/>
      <c r="AL13" s="68"/>
      <c r="AM13" s="50"/>
      <c r="AN13" s="50"/>
      <c r="AO13" s="50"/>
      <c r="AP13" s="73"/>
      <c r="AQ13" s="66"/>
      <c r="AR13" s="63"/>
      <c r="AS13" s="63"/>
      <c r="AT13" s="63"/>
      <c r="AU13" s="67"/>
      <c r="AV13" s="27"/>
      <c r="AW13" s="27"/>
      <c r="AX13" s="63" t="s">
        <v>186</v>
      </c>
      <c r="AY13" s="63">
        <v>25</v>
      </c>
      <c r="AZ13" s="63">
        <v>250</v>
      </c>
      <c r="BA13" s="63">
        <v>2</v>
      </c>
      <c r="BB13" s="63">
        <v>1006</v>
      </c>
    </row>
    <row r="14" spans="1:54" ht="15.6" x14ac:dyDescent="0.35">
      <c r="A14" s="33">
        <v>12</v>
      </c>
      <c r="B14" s="33"/>
      <c r="C14" s="11">
        <v>9</v>
      </c>
      <c r="D14" s="27" t="s">
        <v>187</v>
      </c>
      <c r="E14" s="27" t="s">
        <v>188</v>
      </c>
      <c r="F14" s="27"/>
      <c r="G14" s="11">
        <v>1</v>
      </c>
      <c r="H14" s="27">
        <v>0</v>
      </c>
      <c r="I14" s="27">
        <v>1</v>
      </c>
      <c r="J14" s="27" t="str">
        <f t="shared" si="0"/>
        <v>1|6|15,2|1001|1,2|1004|1</v>
      </c>
      <c r="K14" s="83"/>
      <c r="L14" s="33">
        <v>65</v>
      </c>
      <c r="M14" s="86" t="s">
        <v>189</v>
      </c>
      <c r="N14" s="84" t="s">
        <v>190</v>
      </c>
      <c r="O14" s="27"/>
      <c r="P14" s="33">
        <v>9</v>
      </c>
      <c r="Q14" s="45" t="s">
        <v>191</v>
      </c>
      <c r="R14" s="49" t="s">
        <v>170</v>
      </c>
      <c r="S14" s="50">
        <f t="shared" si="1"/>
        <v>1</v>
      </c>
      <c r="T14" s="50">
        <f t="shared" si="2"/>
        <v>6</v>
      </c>
      <c r="U14" s="51">
        <v>15</v>
      </c>
      <c r="V14" s="52">
        <f t="shared" si="3"/>
        <v>15</v>
      </c>
      <c r="W14" s="61" t="s">
        <v>152</v>
      </c>
      <c r="X14" s="50">
        <f t="shared" si="4"/>
        <v>2</v>
      </c>
      <c r="Y14" s="50">
        <f t="shared" si="5"/>
        <v>1001</v>
      </c>
      <c r="Z14" s="62">
        <v>1</v>
      </c>
      <c r="AA14" s="52">
        <f t="shared" si="6"/>
        <v>0.2</v>
      </c>
      <c r="AB14" s="60" t="s">
        <v>157</v>
      </c>
      <c r="AC14" s="50">
        <f t="shared" si="7"/>
        <v>2</v>
      </c>
      <c r="AD14" s="50">
        <f t="shared" si="8"/>
        <v>1004</v>
      </c>
      <c r="AE14" s="51">
        <v>1</v>
      </c>
      <c r="AF14" s="52">
        <f t="shared" si="9"/>
        <v>0.2</v>
      </c>
      <c r="AG14" s="66"/>
      <c r="AH14" s="63"/>
      <c r="AI14" s="63"/>
      <c r="AJ14" s="63"/>
      <c r="AK14" s="67"/>
      <c r="AL14" s="68"/>
      <c r="AM14" s="50"/>
      <c r="AN14" s="50"/>
      <c r="AO14" s="50"/>
      <c r="AP14" s="73"/>
      <c r="AQ14" s="66"/>
      <c r="AR14" s="63"/>
      <c r="AS14" s="63"/>
      <c r="AT14" s="63"/>
      <c r="AU14" s="67"/>
      <c r="AV14" s="27"/>
      <c r="AW14" s="27"/>
      <c r="AX14" s="63" t="s">
        <v>192</v>
      </c>
      <c r="AY14" s="63">
        <v>50</v>
      </c>
      <c r="AZ14" s="63">
        <v>500</v>
      </c>
      <c r="BA14" s="63">
        <v>2</v>
      </c>
      <c r="BB14" s="63">
        <v>1007</v>
      </c>
    </row>
    <row r="15" spans="1:54" ht="15.6" x14ac:dyDescent="0.35">
      <c r="A15" s="33">
        <v>13</v>
      </c>
      <c r="B15" s="33"/>
      <c r="C15" s="27">
        <v>13</v>
      </c>
      <c r="D15" s="27" t="s">
        <v>193</v>
      </c>
      <c r="E15" s="27" t="s">
        <v>194</v>
      </c>
      <c r="F15" s="27"/>
      <c r="G15" s="11">
        <v>1</v>
      </c>
      <c r="H15" s="27">
        <v>0</v>
      </c>
      <c r="I15" s="27">
        <v>1</v>
      </c>
      <c r="J15" s="27" t="str">
        <f t="shared" si="0"/>
        <v>1|6|5,2|1004|1,2|1003|1</v>
      </c>
      <c r="K15" s="33"/>
      <c r="L15" s="33">
        <v>6</v>
      </c>
      <c r="M15" s="86" t="s">
        <v>195</v>
      </c>
      <c r="N15" s="84" t="s">
        <v>196</v>
      </c>
      <c r="O15" s="27"/>
      <c r="P15" s="33">
        <v>13</v>
      </c>
      <c r="Q15" s="45" t="s">
        <v>197</v>
      </c>
      <c r="R15" s="49" t="s">
        <v>170</v>
      </c>
      <c r="S15" s="50">
        <f t="shared" si="1"/>
        <v>1</v>
      </c>
      <c r="T15" s="50">
        <f t="shared" si="2"/>
        <v>6</v>
      </c>
      <c r="U15" s="51">
        <v>5</v>
      </c>
      <c r="V15" s="52">
        <f t="shared" si="3"/>
        <v>5</v>
      </c>
      <c r="W15" s="60" t="s">
        <v>157</v>
      </c>
      <c r="X15" s="50">
        <f t="shared" si="4"/>
        <v>2</v>
      </c>
      <c r="Y15" s="50">
        <f t="shared" si="5"/>
        <v>1004</v>
      </c>
      <c r="Z15" s="51">
        <v>1</v>
      </c>
      <c r="AA15" s="52">
        <f t="shared" si="6"/>
        <v>0.2</v>
      </c>
      <c r="AB15" s="60" t="s">
        <v>161</v>
      </c>
      <c r="AC15" s="50">
        <f t="shared" si="7"/>
        <v>2</v>
      </c>
      <c r="AD15" s="50">
        <f t="shared" si="8"/>
        <v>1003</v>
      </c>
      <c r="AE15" s="51">
        <v>1</v>
      </c>
      <c r="AF15" s="52">
        <f t="shared" si="9"/>
        <v>2</v>
      </c>
      <c r="AG15" s="66"/>
      <c r="AH15" s="63"/>
      <c r="AI15" s="63"/>
      <c r="AJ15" s="63"/>
      <c r="AK15" s="67"/>
      <c r="AL15" s="68"/>
      <c r="AM15" s="50"/>
      <c r="AN15" s="50"/>
      <c r="AO15" s="50"/>
      <c r="AP15" s="73"/>
      <c r="AQ15" s="66"/>
      <c r="AR15" s="63"/>
      <c r="AS15" s="63"/>
      <c r="AT15" s="63"/>
      <c r="AU15" s="67"/>
      <c r="AV15" s="27"/>
      <c r="AW15" s="27"/>
      <c r="AX15" s="63" t="s">
        <v>198</v>
      </c>
      <c r="AY15" s="63">
        <v>100</v>
      </c>
      <c r="AZ15" s="63">
        <v>1000</v>
      </c>
      <c r="BA15" s="63">
        <v>2</v>
      </c>
      <c r="BB15" s="63">
        <v>1008</v>
      </c>
    </row>
    <row r="16" spans="1:54" ht="15.6" x14ac:dyDescent="0.35">
      <c r="A16" s="33">
        <v>14</v>
      </c>
      <c r="B16" s="27"/>
      <c r="C16" s="27">
        <v>14</v>
      </c>
      <c r="D16" s="27" t="s">
        <v>199</v>
      </c>
      <c r="E16" s="27" t="s">
        <v>200</v>
      </c>
      <c r="F16" s="27">
        <v>124</v>
      </c>
      <c r="G16" s="11">
        <v>1</v>
      </c>
      <c r="H16" s="27">
        <v>0</v>
      </c>
      <c r="I16" s="27">
        <f>O16*60</f>
        <v>900</v>
      </c>
      <c r="J16" s="27" t="str">
        <f t="shared" si="0"/>
        <v>1|6|5,1|2|5888,2|1001|1</v>
      </c>
      <c r="K16" s="33"/>
      <c r="L16" s="33">
        <v>125</v>
      </c>
      <c r="M16" s="86" t="s">
        <v>201</v>
      </c>
      <c r="N16" s="84" t="s">
        <v>202</v>
      </c>
      <c r="O16" s="27">
        <v>15</v>
      </c>
      <c r="P16" s="33"/>
      <c r="Q16" s="45" t="s">
        <v>203</v>
      </c>
      <c r="R16" s="49" t="s">
        <v>170</v>
      </c>
      <c r="S16" s="50">
        <f t="shared" si="1"/>
        <v>1</v>
      </c>
      <c r="T16" s="50">
        <f t="shared" si="2"/>
        <v>6</v>
      </c>
      <c r="U16" s="51">
        <v>5</v>
      </c>
      <c r="V16" s="52">
        <f t="shared" si="3"/>
        <v>5</v>
      </c>
      <c r="W16" s="61" t="s">
        <v>154</v>
      </c>
      <c r="X16" s="50">
        <f t="shared" si="4"/>
        <v>1</v>
      </c>
      <c r="Y16" s="50">
        <f t="shared" si="5"/>
        <v>2</v>
      </c>
      <c r="Z16" s="62">
        <v>5888</v>
      </c>
      <c r="AA16" s="52">
        <f t="shared" si="6"/>
        <v>5.8880000000000002E-2</v>
      </c>
      <c r="AB16" s="60" t="s">
        <v>152</v>
      </c>
      <c r="AC16" s="63">
        <f t="shared" si="7"/>
        <v>2</v>
      </c>
      <c r="AD16" s="63">
        <f t="shared" si="8"/>
        <v>1001</v>
      </c>
      <c r="AE16" s="51">
        <v>1</v>
      </c>
      <c r="AF16" s="52">
        <f t="shared" si="9"/>
        <v>0.2</v>
      </c>
      <c r="AG16" s="66"/>
      <c r="AH16" s="63"/>
      <c r="AI16" s="63"/>
      <c r="AJ16" s="63"/>
      <c r="AK16" s="67"/>
      <c r="AL16" s="68"/>
      <c r="AM16" s="50"/>
      <c r="AN16" s="50"/>
      <c r="AO16" s="50"/>
      <c r="AP16" s="73"/>
      <c r="AQ16" s="66"/>
      <c r="AR16" s="63"/>
      <c r="AS16" s="63"/>
      <c r="AT16" s="63"/>
      <c r="AU16" s="67"/>
      <c r="AV16" s="27"/>
      <c r="AW16" s="27"/>
      <c r="AX16" s="63" t="s">
        <v>204</v>
      </c>
      <c r="AY16" s="63">
        <v>10</v>
      </c>
      <c r="AZ16" s="63">
        <v>100</v>
      </c>
      <c r="BA16" s="63">
        <v>2</v>
      </c>
      <c r="BB16" s="63">
        <v>1206</v>
      </c>
    </row>
    <row r="17" spans="1:54" ht="15.6" x14ac:dyDescent="0.35">
      <c r="A17" s="33">
        <v>15</v>
      </c>
      <c r="B17" s="33"/>
      <c r="C17" s="27">
        <v>14</v>
      </c>
      <c r="D17" s="27" t="s">
        <v>199</v>
      </c>
      <c r="E17" s="27" t="s">
        <v>200</v>
      </c>
      <c r="F17" s="27">
        <v>124</v>
      </c>
      <c r="G17" s="11">
        <v>1</v>
      </c>
      <c r="H17" s="27">
        <v>0</v>
      </c>
      <c r="I17" s="27">
        <f>O17*60</f>
        <v>1800</v>
      </c>
      <c r="J17" s="27" t="str">
        <f t="shared" si="0"/>
        <v>1|6|10,1|2|8888,2|1004|1</v>
      </c>
      <c r="K17" s="33"/>
      <c r="L17" s="33">
        <v>125</v>
      </c>
      <c r="M17" s="86" t="s">
        <v>201</v>
      </c>
      <c r="N17" s="84" t="s">
        <v>205</v>
      </c>
      <c r="O17" s="27">
        <v>30</v>
      </c>
      <c r="P17" s="33"/>
      <c r="Q17" s="45" t="s">
        <v>203</v>
      </c>
      <c r="R17" s="49" t="s">
        <v>170</v>
      </c>
      <c r="S17" s="50">
        <f t="shared" si="1"/>
        <v>1</v>
      </c>
      <c r="T17" s="50">
        <f t="shared" si="2"/>
        <v>6</v>
      </c>
      <c r="U17" s="51">
        <v>10</v>
      </c>
      <c r="V17" s="52">
        <f t="shared" si="3"/>
        <v>10</v>
      </c>
      <c r="W17" s="61" t="s">
        <v>154</v>
      </c>
      <c r="X17" s="50">
        <f t="shared" si="4"/>
        <v>1</v>
      </c>
      <c r="Y17" s="50">
        <f t="shared" si="5"/>
        <v>2</v>
      </c>
      <c r="Z17" s="62">
        <v>8888</v>
      </c>
      <c r="AA17" s="52">
        <f t="shared" si="6"/>
        <v>8.8880000000000001E-2</v>
      </c>
      <c r="AB17" s="60" t="s">
        <v>157</v>
      </c>
      <c r="AC17" s="50">
        <f t="shared" si="7"/>
        <v>2</v>
      </c>
      <c r="AD17" s="50">
        <f t="shared" si="8"/>
        <v>1004</v>
      </c>
      <c r="AE17" s="51">
        <v>1</v>
      </c>
      <c r="AF17" s="52">
        <f t="shared" si="9"/>
        <v>0.2</v>
      </c>
      <c r="AG17" s="66"/>
      <c r="AH17" s="63"/>
      <c r="AI17" s="63"/>
      <c r="AJ17" s="63"/>
      <c r="AK17" s="67"/>
      <c r="AL17" s="68"/>
      <c r="AM17" s="50"/>
      <c r="AN17" s="50"/>
      <c r="AO17" s="50"/>
      <c r="AP17" s="73"/>
      <c r="AQ17" s="66"/>
      <c r="AR17" s="63"/>
      <c r="AS17" s="63"/>
      <c r="AT17" s="63"/>
      <c r="AU17" s="67"/>
      <c r="AV17" s="27"/>
      <c r="AW17" s="27"/>
      <c r="AX17" s="63" t="s">
        <v>206</v>
      </c>
      <c r="AY17" s="63">
        <v>2</v>
      </c>
      <c r="AZ17" s="63">
        <v>20</v>
      </c>
      <c r="BA17" s="63">
        <v>2</v>
      </c>
      <c r="BB17" s="63">
        <v>1205</v>
      </c>
    </row>
    <row r="18" spans="1:54" ht="15.6" x14ac:dyDescent="0.35">
      <c r="A18" s="33">
        <v>16</v>
      </c>
      <c r="B18" s="33"/>
      <c r="C18" s="27">
        <v>14</v>
      </c>
      <c r="D18" s="27" t="s">
        <v>199</v>
      </c>
      <c r="E18" s="27" t="s">
        <v>200</v>
      </c>
      <c r="F18" s="27">
        <v>124</v>
      </c>
      <c r="G18" s="11">
        <v>1</v>
      </c>
      <c r="H18" s="27">
        <v>0</v>
      </c>
      <c r="I18" s="27">
        <f>O18*60</f>
        <v>2700</v>
      </c>
      <c r="J18" s="27" t="str">
        <f t="shared" si="0"/>
        <v>1|6|15,1|2|12888,2|1002|1</v>
      </c>
      <c r="K18" s="33"/>
      <c r="L18" s="33">
        <v>125</v>
      </c>
      <c r="M18" s="86" t="s">
        <v>201</v>
      </c>
      <c r="N18" s="84" t="s">
        <v>207</v>
      </c>
      <c r="O18" s="27">
        <v>45</v>
      </c>
      <c r="P18" s="33"/>
      <c r="Q18" s="45" t="s">
        <v>203</v>
      </c>
      <c r="R18" s="49" t="s">
        <v>170</v>
      </c>
      <c r="S18" s="50">
        <f t="shared" si="1"/>
        <v>1</v>
      </c>
      <c r="T18" s="50">
        <f t="shared" si="2"/>
        <v>6</v>
      </c>
      <c r="U18" s="51">
        <v>15</v>
      </c>
      <c r="V18" s="52">
        <f t="shared" si="3"/>
        <v>15</v>
      </c>
      <c r="W18" s="61" t="s">
        <v>154</v>
      </c>
      <c r="X18" s="50">
        <f t="shared" si="4"/>
        <v>1</v>
      </c>
      <c r="Y18" s="50">
        <f t="shared" si="5"/>
        <v>2</v>
      </c>
      <c r="Z18" s="62">
        <v>12888</v>
      </c>
      <c r="AA18" s="52">
        <f t="shared" si="6"/>
        <v>0.12888000000000002</v>
      </c>
      <c r="AB18" s="60" t="s">
        <v>153</v>
      </c>
      <c r="AC18" s="63">
        <f t="shared" si="7"/>
        <v>2</v>
      </c>
      <c r="AD18" s="63">
        <f t="shared" si="8"/>
        <v>1002</v>
      </c>
      <c r="AE18" s="51">
        <v>1</v>
      </c>
      <c r="AF18" s="52">
        <f t="shared" si="9"/>
        <v>0.5</v>
      </c>
      <c r="AG18" s="66"/>
      <c r="AH18" s="63"/>
      <c r="AI18" s="63"/>
      <c r="AJ18" s="63"/>
      <c r="AK18" s="67"/>
      <c r="AL18" s="68"/>
      <c r="AM18" s="50"/>
      <c r="AN18" s="50"/>
      <c r="AO18" s="50"/>
      <c r="AP18" s="73"/>
      <c r="AQ18" s="66"/>
      <c r="AR18" s="63"/>
      <c r="AS18" s="63"/>
      <c r="AT18" s="63"/>
      <c r="AU18" s="67"/>
      <c r="AV18" s="27"/>
      <c r="AW18" s="27"/>
      <c r="AX18" s="63" t="s">
        <v>208</v>
      </c>
      <c r="AY18" s="63">
        <v>200</v>
      </c>
      <c r="AZ18" s="63">
        <v>2000</v>
      </c>
      <c r="BA18" s="63">
        <v>2</v>
      </c>
      <c r="BB18" s="63">
        <v>1208</v>
      </c>
    </row>
    <row r="19" spans="1:54" ht="15.6" x14ac:dyDescent="0.35">
      <c r="A19" s="33">
        <v>17</v>
      </c>
      <c r="B19" s="33"/>
      <c r="C19" s="27">
        <v>14</v>
      </c>
      <c r="D19" s="27" t="s">
        <v>199</v>
      </c>
      <c r="E19" s="27" t="s">
        <v>200</v>
      </c>
      <c r="F19" s="27">
        <v>124</v>
      </c>
      <c r="G19" s="11">
        <v>1</v>
      </c>
      <c r="H19" s="27">
        <v>0</v>
      </c>
      <c r="I19" s="27">
        <f>O19*60</f>
        <v>3600</v>
      </c>
      <c r="J19" s="27" t="str">
        <f t="shared" si="0"/>
        <v>1|6|20,1|2|18888,2|1003|2</v>
      </c>
      <c r="K19" s="33"/>
      <c r="L19" s="33">
        <v>125</v>
      </c>
      <c r="M19" s="86" t="s">
        <v>201</v>
      </c>
      <c r="N19" s="84" t="s">
        <v>209</v>
      </c>
      <c r="O19" s="27">
        <v>60</v>
      </c>
      <c r="P19" s="33"/>
      <c r="Q19" s="45" t="s">
        <v>203</v>
      </c>
      <c r="R19" s="49" t="s">
        <v>170</v>
      </c>
      <c r="S19" s="50">
        <f t="shared" si="1"/>
        <v>1</v>
      </c>
      <c r="T19" s="50">
        <f t="shared" si="2"/>
        <v>6</v>
      </c>
      <c r="U19" s="51">
        <v>20</v>
      </c>
      <c r="V19" s="52">
        <f t="shared" si="3"/>
        <v>20</v>
      </c>
      <c r="W19" s="61" t="s">
        <v>154</v>
      </c>
      <c r="X19" s="50">
        <f t="shared" si="4"/>
        <v>1</v>
      </c>
      <c r="Y19" s="50">
        <f t="shared" si="5"/>
        <v>2</v>
      </c>
      <c r="Z19" s="62">
        <v>18888</v>
      </c>
      <c r="AA19" s="52">
        <f t="shared" si="6"/>
        <v>0.18888000000000002</v>
      </c>
      <c r="AB19" s="60" t="s">
        <v>161</v>
      </c>
      <c r="AC19" s="50">
        <f t="shared" si="7"/>
        <v>2</v>
      </c>
      <c r="AD19" s="50">
        <f t="shared" si="8"/>
        <v>1003</v>
      </c>
      <c r="AE19" s="51">
        <v>2</v>
      </c>
      <c r="AF19" s="52">
        <f t="shared" si="9"/>
        <v>4</v>
      </c>
      <c r="AG19" s="66"/>
      <c r="AH19" s="63"/>
      <c r="AI19" s="63"/>
      <c r="AJ19" s="63"/>
      <c r="AK19" s="67"/>
      <c r="AL19" s="68"/>
      <c r="AM19" s="50"/>
      <c r="AN19" s="50"/>
      <c r="AO19" s="50"/>
      <c r="AP19" s="73"/>
      <c r="AQ19" s="66"/>
      <c r="AR19" s="63"/>
      <c r="AS19" s="63"/>
      <c r="AT19" s="63"/>
      <c r="AU19" s="67"/>
      <c r="AV19" s="27"/>
      <c r="AW19" s="27"/>
      <c r="AX19" s="63" t="s">
        <v>210</v>
      </c>
      <c r="AY19" s="63">
        <v>30</v>
      </c>
      <c r="AZ19" s="63">
        <v>300</v>
      </c>
      <c r="BA19" s="63">
        <v>2</v>
      </c>
      <c r="BB19" s="63">
        <v>1209</v>
      </c>
    </row>
    <row r="20" spans="1:54" ht="15.6" x14ac:dyDescent="0.35">
      <c r="A20" s="33">
        <v>18</v>
      </c>
      <c r="B20" s="33"/>
      <c r="C20" s="27">
        <v>12</v>
      </c>
      <c r="D20" s="27" t="s">
        <v>211</v>
      </c>
      <c r="E20" s="27" t="s">
        <v>212</v>
      </c>
      <c r="F20" s="27"/>
      <c r="G20" s="11">
        <v>1</v>
      </c>
      <c r="H20" s="27">
        <v>0</v>
      </c>
      <c r="I20" s="27">
        <v>1</v>
      </c>
      <c r="J20" s="27" t="str">
        <f t="shared" si="0"/>
        <v>1|6|10,2|1002|1,2|1004|1</v>
      </c>
      <c r="K20" s="33"/>
      <c r="L20" s="33">
        <v>35</v>
      </c>
      <c r="M20" s="86" t="s">
        <v>213</v>
      </c>
      <c r="N20" s="84" t="s">
        <v>214</v>
      </c>
      <c r="O20" s="27"/>
      <c r="P20" s="33">
        <v>12</v>
      </c>
      <c r="Q20" s="45" t="s">
        <v>215</v>
      </c>
      <c r="R20" s="49" t="s">
        <v>170</v>
      </c>
      <c r="S20" s="50">
        <f t="shared" si="1"/>
        <v>1</v>
      </c>
      <c r="T20" s="50">
        <f t="shared" si="2"/>
        <v>6</v>
      </c>
      <c r="U20" s="51">
        <v>10</v>
      </c>
      <c r="V20" s="52">
        <f t="shared" si="3"/>
        <v>10</v>
      </c>
      <c r="W20" s="60" t="s">
        <v>153</v>
      </c>
      <c r="X20" s="50">
        <f t="shared" si="4"/>
        <v>2</v>
      </c>
      <c r="Y20" s="50">
        <f t="shared" si="5"/>
        <v>1002</v>
      </c>
      <c r="Z20" s="64">
        <v>1</v>
      </c>
      <c r="AA20" s="52">
        <f t="shared" si="6"/>
        <v>0.5</v>
      </c>
      <c r="AB20" s="61" t="s">
        <v>157</v>
      </c>
      <c r="AC20" s="63">
        <f t="shared" si="7"/>
        <v>2</v>
      </c>
      <c r="AD20" s="63">
        <f t="shared" si="8"/>
        <v>1004</v>
      </c>
      <c r="AE20" s="51">
        <v>1</v>
      </c>
      <c r="AF20" s="52">
        <f t="shared" si="9"/>
        <v>0.2</v>
      </c>
      <c r="AG20" s="69"/>
      <c r="AH20" s="70"/>
      <c r="AI20" s="70"/>
      <c r="AJ20" s="70"/>
      <c r="AK20" s="71"/>
      <c r="AL20" s="72"/>
      <c r="AM20" s="74"/>
      <c r="AN20" s="74"/>
      <c r="AO20" s="74"/>
      <c r="AP20" s="75"/>
      <c r="AQ20" s="69"/>
      <c r="AR20" s="70"/>
      <c r="AS20" s="70"/>
      <c r="AT20" s="70"/>
      <c r="AU20" s="71"/>
      <c r="AV20" s="27"/>
      <c r="AW20" s="27"/>
      <c r="AX20" s="63" t="s">
        <v>216</v>
      </c>
      <c r="AY20" s="63">
        <v>50</v>
      </c>
      <c r="AZ20" s="63">
        <v>500</v>
      </c>
      <c r="BA20" s="63">
        <v>2</v>
      </c>
      <c r="BB20" s="63">
        <v>1210</v>
      </c>
    </row>
    <row r="21" spans="1:54" ht="15.6" x14ac:dyDescent="0.35">
      <c r="A21" s="33">
        <v>19</v>
      </c>
      <c r="B21" s="33"/>
      <c r="C21" s="27">
        <v>28</v>
      </c>
      <c r="D21" s="27" t="s">
        <v>217</v>
      </c>
      <c r="E21" s="27" t="s">
        <v>218</v>
      </c>
      <c r="F21" s="27">
        <v>124</v>
      </c>
      <c r="G21" s="27">
        <v>1</v>
      </c>
      <c r="H21" s="27">
        <v>0</v>
      </c>
      <c r="I21" s="27">
        <v>5</v>
      </c>
      <c r="J21" s="27" t="str">
        <f t="shared" si="0"/>
        <v>1|6|5,1|4|1,2|1001|1</v>
      </c>
      <c r="K21" s="33"/>
      <c r="L21" s="33">
        <v>130</v>
      </c>
      <c r="M21" s="86" t="s">
        <v>219</v>
      </c>
      <c r="N21" s="84" t="s">
        <v>220</v>
      </c>
      <c r="O21" s="27"/>
      <c r="P21" s="33"/>
      <c r="Q21" s="33"/>
      <c r="R21" s="49" t="s">
        <v>170</v>
      </c>
      <c r="S21" s="50">
        <f t="shared" si="1"/>
        <v>1</v>
      </c>
      <c r="T21" s="50">
        <f t="shared" si="2"/>
        <v>6</v>
      </c>
      <c r="U21" s="92">
        <v>5</v>
      </c>
      <c r="V21" s="52">
        <f t="shared" si="3"/>
        <v>5</v>
      </c>
      <c r="W21" s="61" t="s">
        <v>221</v>
      </c>
      <c r="X21" s="50">
        <f t="shared" si="4"/>
        <v>1</v>
      </c>
      <c r="Y21" s="50">
        <f t="shared" si="5"/>
        <v>4</v>
      </c>
      <c r="Z21" s="98">
        <v>1</v>
      </c>
      <c r="AA21" s="52">
        <f t="shared" si="6"/>
        <v>1</v>
      </c>
      <c r="AB21" s="60" t="s">
        <v>152</v>
      </c>
      <c r="AC21" s="63">
        <f t="shared" si="7"/>
        <v>2</v>
      </c>
      <c r="AD21" s="63">
        <f t="shared" si="8"/>
        <v>1001</v>
      </c>
      <c r="AE21" s="92">
        <v>1</v>
      </c>
      <c r="AF21" s="52">
        <f t="shared" si="9"/>
        <v>0.2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63" t="s">
        <v>170</v>
      </c>
      <c r="AY21" s="63">
        <v>1</v>
      </c>
      <c r="AZ21" s="63">
        <v>10</v>
      </c>
      <c r="BA21" s="63">
        <v>1</v>
      </c>
      <c r="BB21" s="63">
        <v>6</v>
      </c>
    </row>
    <row r="22" spans="1:54" ht="15.6" x14ac:dyDescent="0.35">
      <c r="A22" s="33">
        <v>20</v>
      </c>
      <c r="B22" s="33"/>
      <c r="C22" s="27">
        <v>28</v>
      </c>
      <c r="D22" s="27" t="s">
        <v>217</v>
      </c>
      <c r="E22" s="27" t="s">
        <v>218</v>
      </c>
      <c r="F22" s="27">
        <v>124</v>
      </c>
      <c r="G22" s="27">
        <v>1</v>
      </c>
      <c r="H22" s="27">
        <v>0</v>
      </c>
      <c r="I22" s="27">
        <v>10</v>
      </c>
      <c r="J22" s="27" t="str">
        <f t="shared" si="0"/>
        <v>1|6|10,1|4|1,2|1002|1</v>
      </c>
      <c r="K22" s="33"/>
      <c r="L22" s="33">
        <v>130</v>
      </c>
      <c r="M22" s="86" t="s">
        <v>219</v>
      </c>
      <c r="N22" s="84" t="s">
        <v>222</v>
      </c>
      <c r="O22" s="27"/>
      <c r="P22" s="33"/>
      <c r="Q22" s="33"/>
      <c r="R22" s="49" t="s">
        <v>170</v>
      </c>
      <c r="S22" s="50">
        <f t="shared" si="1"/>
        <v>1</v>
      </c>
      <c r="T22" s="50">
        <f t="shared" si="2"/>
        <v>6</v>
      </c>
      <c r="U22" s="92">
        <v>10</v>
      </c>
      <c r="V22" s="52">
        <f t="shared" si="3"/>
        <v>10</v>
      </c>
      <c r="W22" s="61" t="s">
        <v>221</v>
      </c>
      <c r="X22" s="50">
        <f t="shared" si="4"/>
        <v>1</v>
      </c>
      <c r="Y22" s="50">
        <f t="shared" si="5"/>
        <v>4</v>
      </c>
      <c r="Z22" s="98">
        <v>1</v>
      </c>
      <c r="AA22" s="52">
        <f t="shared" si="6"/>
        <v>1</v>
      </c>
      <c r="AB22" s="60" t="s">
        <v>153</v>
      </c>
      <c r="AC22" s="50">
        <f t="shared" si="7"/>
        <v>2</v>
      </c>
      <c r="AD22" s="50">
        <f t="shared" si="8"/>
        <v>1002</v>
      </c>
      <c r="AE22" s="92">
        <v>1</v>
      </c>
      <c r="AF22" s="52">
        <f t="shared" si="9"/>
        <v>0.5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 t="s">
        <v>221</v>
      </c>
      <c r="AY22" s="63">
        <v>1</v>
      </c>
      <c r="AZ22" s="63">
        <v>0.1</v>
      </c>
      <c r="BA22" s="63">
        <v>1</v>
      </c>
      <c r="BB22" s="63">
        <v>4</v>
      </c>
    </row>
    <row r="23" spans="1:54" ht="15.6" x14ac:dyDescent="0.35">
      <c r="A23" s="33">
        <v>21</v>
      </c>
      <c r="B23" s="33"/>
      <c r="C23" s="27">
        <v>28</v>
      </c>
      <c r="D23" s="27" t="s">
        <v>217</v>
      </c>
      <c r="E23" s="27" t="s">
        <v>218</v>
      </c>
      <c r="F23" s="27">
        <v>124</v>
      </c>
      <c r="G23" s="27">
        <v>1</v>
      </c>
      <c r="H23" s="27">
        <v>0</v>
      </c>
      <c r="I23" s="27">
        <v>15</v>
      </c>
      <c r="J23" s="27" t="str">
        <f t="shared" si="0"/>
        <v>1|6|15,1|4|1,2|1001|1</v>
      </c>
      <c r="K23" s="33"/>
      <c r="L23" s="33">
        <v>130</v>
      </c>
      <c r="M23" s="86" t="s">
        <v>219</v>
      </c>
      <c r="N23" s="84" t="s">
        <v>223</v>
      </c>
      <c r="O23" s="27"/>
      <c r="P23" s="33"/>
      <c r="Q23" s="33"/>
      <c r="R23" s="49" t="s">
        <v>170</v>
      </c>
      <c r="S23" s="50">
        <f t="shared" si="1"/>
        <v>1</v>
      </c>
      <c r="T23" s="50">
        <f t="shared" si="2"/>
        <v>6</v>
      </c>
      <c r="U23" s="92">
        <v>15</v>
      </c>
      <c r="V23" s="52">
        <f t="shared" si="3"/>
        <v>15</v>
      </c>
      <c r="W23" s="61" t="s">
        <v>221</v>
      </c>
      <c r="X23" s="50">
        <f t="shared" si="4"/>
        <v>1</v>
      </c>
      <c r="Y23" s="50">
        <f t="shared" si="5"/>
        <v>4</v>
      </c>
      <c r="Z23" s="98">
        <v>1</v>
      </c>
      <c r="AA23" s="52">
        <f t="shared" si="6"/>
        <v>1</v>
      </c>
      <c r="AB23" s="60" t="s">
        <v>152</v>
      </c>
      <c r="AC23" s="63">
        <f t="shared" si="7"/>
        <v>2</v>
      </c>
      <c r="AD23" s="63">
        <f t="shared" si="8"/>
        <v>1001</v>
      </c>
      <c r="AE23" s="92">
        <v>1</v>
      </c>
      <c r="AF23" s="52">
        <f t="shared" si="9"/>
        <v>0.2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63"/>
      <c r="AY23" s="63"/>
      <c r="AZ23" s="63"/>
      <c r="BA23" s="63"/>
      <c r="BB23" s="63"/>
    </row>
    <row r="24" spans="1:54" ht="15.6" x14ac:dyDescent="0.35">
      <c r="A24" s="33"/>
      <c r="B24" s="33"/>
      <c r="C24" s="27"/>
      <c r="D24" s="27"/>
      <c r="E24" s="27"/>
      <c r="F24" s="27"/>
      <c r="G24" s="27"/>
      <c r="H24" s="27"/>
      <c r="I24" s="27"/>
      <c r="J24" s="33"/>
      <c r="K24" s="33"/>
      <c r="L24" s="33"/>
      <c r="M24" s="27"/>
      <c r="N24" s="84"/>
      <c r="O24" s="27"/>
      <c r="P24" s="33"/>
      <c r="Q24" s="33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63"/>
      <c r="AY24" s="63"/>
      <c r="AZ24" s="63"/>
      <c r="BA24" s="63"/>
      <c r="BB24" s="63"/>
    </row>
    <row r="25" spans="1:54" ht="15.6" x14ac:dyDescent="0.35">
      <c r="A25" s="33"/>
      <c r="B25" s="33"/>
      <c r="C25" s="27"/>
      <c r="D25" s="27"/>
      <c r="E25" s="27"/>
      <c r="F25" s="27"/>
      <c r="G25" s="27"/>
      <c r="H25" s="27"/>
      <c r="I25" s="27"/>
      <c r="J25" s="33"/>
      <c r="K25" s="33"/>
      <c r="L25" s="33"/>
      <c r="M25" s="27"/>
      <c r="N25" s="84"/>
      <c r="O25" s="27"/>
      <c r="P25" s="33"/>
      <c r="Q25" s="33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63"/>
      <c r="AY25" s="63"/>
      <c r="AZ25" s="63"/>
      <c r="BA25" s="63"/>
      <c r="BB25" s="63"/>
    </row>
    <row r="26" spans="1:54" ht="15.6" x14ac:dyDescent="0.35">
      <c r="A26" s="33"/>
      <c r="B26" s="33"/>
      <c r="C26" s="27"/>
      <c r="D26" s="27"/>
      <c r="E26" s="27"/>
      <c r="F26" s="27"/>
      <c r="G26" s="27"/>
      <c r="H26" s="27"/>
      <c r="I26" s="27"/>
      <c r="J26" s="33"/>
      <c r="K26" s="33"/>
      <c r="L26" s="33"/>
      <c r="M26" s="27"/>
      <c r="N26" s="84"/>
      <c r="O26" s="27"/>
      <c r="P26" s="33"/>
      <c r="Q26" s="33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63"/>
      <c r="AY26" s="63"/>
      <c r="AZ26" s="63"/>
      <c r="BA26" s="63"/>
      <c r="BB26" s="63"/>
    </row>
    <row r="27" spans="1:54" ht="15.6" x14ac:dyDescent="0.35">
      <c r="A27" s="27"/>
      <c r="B27" s="33"/>
      <c r="C27" s="27"/>
      <c r="D27" s="27"/>
      <c r="E27" s="27"/>
      <c r="F27" s="27"/>
      <c r="G27" s="27"/>
      <c r="H27" s="27"/>
      <c r="I27" s="27"/>
      <c r="J27" s="33"/>
      <c r="K27" s="33"/>
      <c r="L27" s="33"/>
      <c r="M27" s="27"/>
      <c r="N27" s="27"/>
      <c r="O27" s="27"/>
      <c r="P27" s="87" t="s">
        <v>224</v>
      </c>
      <c r="Q27" s="93" t="s">
        <v>225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63"/>
      <c r="AY27" s="63"/>
      <c r="AZ27" s="63"/>
      <c r="BA27" s="63"/>
      <c r="BB27" s="63"/>
    </row>
    <row r="28" spans="1:54" ht="15.6" x14ac:dyDescent="0.35">
      <c r="P28" s="88" t="s">
        <v>152</v>
      </c>
      <c r="Q28" s="94">
        <f t="shared" ref="Q28:Q35" si="10">SUMIFS(U:U,R:R,P28)+SUMIFS(Z:Z,W:W,P28)+SUMIFS(AE:AE,AB:AB,P28)+SUMIFS(AJ:AJ,AG:AG,P28)+SUMIFS(AO:AO,AL:AL,P28)+SUMIFS(AT:AT,AQ:AQ,P28)</f>
        <v>12</v>
      </c>
      <c r="AX28" s="63"/>
      <c r="AY28" s="63"/>
      <c r="AZ28" s="63"/>
      <c r="BA28" s="63"/>
      <c r="BB28" s="63"/>
    </row>
    <row r="29" spans="1:54" ht="15.6" x14ac:dyDescent="0.35">
      <c r="P29" s="88" t="s">
        <v>153</v>
      </c>
      <c r="Q29" s="94">
        <f t="shared" si="10"/>
        <v>13</v>
      </c>
      <c r="AX29" s="63"/>
      <c r="AY29" s="63"/>
      <c r="AZ29" s="63"/>
      <c r="BA29" s="63"/>
      <c r="BB29" s="63"/>
    </row>
    <row r="30" spans="1:54" ht="15.6" x14ac:dyDescent="0.35">
      <c r="P30" s="88" t="s">
        <v>161</v>
      </c>
      <c r="Q30" s="94">
        <f t="shared" si="10"/>
        <v>10</v>
      </c>
      <c r="AX30" s="63"/>
      <c r="AY30" s="63"/>
      <c r="AZ30" s="63"/>
      <c r="BA30" s="63"/>
      <c r="BB30" s="63"/>
    </row>
    <row r="31" spans="1:54" ht="15.6" x14ac:dyDescent="0.35">
      <c r="P31" s="88" t="s">
        <v>157</v>
      </c>
      <c r="Q31" s="94">
        <f t="shared" si="10"/>
        <v>11</v>
      </c>
    </row>
    <row r="32" spans="1:54" ht="15.6" x14ac:dyDescent="0.35">
      <c r="P32" s="88" t="s">
        <v>158</v>
      </c>
      <c r="Q32" s="94">
        <f t="shared" si="10"/>
        <v>50</v>
      </c>
    </row>
    <row r="33" spans="16:29" ht="15.6" x14ac:dyDescent="0.35">
      <c r="P33" s="88" t="s">
        <v>154</v>
      </c>
      <c r="Q33" s="94">
        <f t="shared" si="10"/>
        <v>453768</v>
      </c>
      <c r="AB33" s="65"/>
      <c r="AC33" s="65"/>
    </row>
    <row r="34" spans="16:29" ht="15.6" x14ac:dyDescent="0.35">
      <c r="P34" s="88" t="s">
        <v>170</v>
      </c>
      <c r="Q34" s="94">
        <f t="shared" si="10"/>
        <v>185</v>
      </c>
    </row>
    <row r="35" spans="16:29" ht="15.6" x14ac:dyDescent="0.35">
      <c r="P35" s="89" t="s">
        <v>180</v>
      </c>
      <c r="Q35" s="95">
        <f t="shared" si="10"/>
        <v>0</v>
      </c>
    </row>
  </sheetData>
  <phoneticPr fontId="28" type="noConversion"/>
  <conditionalFormatting sqref="AD3">
    <cfRule type="containsText" dxfId="421" priority="55" operator="containsText" text=" ">
      <formula>NOT(ISERROR(SEARCH(" ",AD3)))</formula>
    </cfRule>
  </conditionalFormatting>
  <conditionalFormatting sqref="AI3">
    <cfRule type="containsText" dxfId="420" priority="54" operator="containsText" text=" ">
      <formula>NOT(ISERROR(SEARCH(" ",AI3)))</formula>
    </cfRule>
  </conditionalFormatting>
  <conditionalFormatting sqref="AN3">
    <cfRule type="containsText" dxfId="419" priority="53" operator="containsText" text=" ">
      <formula>NOT(ISERROR(SEARCH(" ",AN3)))</formula>
    </cfRule>
  </conditionalFormatting>
  <conditionalFormatting sqref="J4:K4">
    <cfRule type="containsText" dxfId="418" priority="273" operator="containsText" text=" ">
      <formula>NOT(ISERROR(SEARCH(" ",J4)))</formula>
    </cfRule>
  </conditionalFormatting>
  <conditionalFormatting sqref="M4">
    <cfRule type="containsText" dxfId="417" priority="225" operator="containsText" text=" ">
      <formula>NOT(ISERROR(SEARCH(" ",M4)))</formula>
    </cfRule>
  </conditionalFormatting>
  <conditionalFormatting sqref="AA4">
    <cfRule type="containsText" dxfId="416" priority="232" operator="containsText" text=" ">
      <formula>NOT(ISERROR(SEARCH(" ",AA4)))</formula>
    </cfRule>
  </conditionalFormatting>
  <conditionalFormatting sqref="AF4">
    <cfRule type="containsText" dxfId="415" priority="231" operator="containsText" text=" ">
      <formula>NOT(ISERROR(SEARCH(" ",AF4)))</formula>
    </cfRule>
  </conditionalFormatting>
  <conditionalFormatting sqref="AK4">
    <cfRule type="containsText" dxfId="414" priority="230" operator="containsText" text=" ">
      <formula>NOT(ISERROR(SEARCH(" ",AK4)))</formula>
    </cfRule>
  </conditionalFormatting>
  <conditionalFormatting sqref="AP4">
    <cfRule type="containsText" dxfId="413" priority="229" operator="containsText" text=" ">
      <formula>NOT(ISERROR(SEARCH(" ",AP4)))</formula>
    </cfRule>
  </conditionalFormatting>
  <conditionalFormatting sqref="AU4">
    <cfRule type="containsText" dxfId="412" priority="181" operator="containsText" text=" ">
      <formula>NOT(ISERROR(SEARCH(" ",AU4)))</formula>
    </cfRule>
  </conditionalFormatting>
  <conditionalFormatting sqref="R5:V5">
    <cfRule type="containsText" dxfId="411" priority="267" operator="containsText" text=" ">
      <formula>NOT(ISERROR(SEARCH(" ",R5)))</formula>
    </cfRule>
  </conditionalFormatting>
  <conditionalFormatting sqref="W5:AA5">
    <cfRule type="containsText" dxfId="410" priority="266" operator="containsText" text=" ">
      <formula>NOT(ISERROR(SEARCH(" ",W5)))</formula>
    </cfRule>
  </conditionalFormatting>
  <conditionalFormatting sqref="R6:V6">
    <cfRule type="containsText" dxfId="409" priority="265" operator="containsText" text=" ">
      <formula>NOT(ISERROR(SEARCH(" ",R6)))</formula>
    </cfRule>
  </conditionalFormatting>
  <conditionalFormatting sqref="W6:AA6">
    <cfRule type="containsText" dxfId="408" priority="264" operator="containsText" text=" ">
      <formula>NOT(ISERROR(SEARCH(" ",W6)))</formula>
    </cfRule>
  </conditionalFormatting>
  <conditionalFormatting sqref="R7:V7">
    <cfRule type="containsText" dxfId="407" priority="263" operator="containsText" text=" ">
      <formula>NOT(ISERROR(SEARCH(" ",R7)))</formula>
    </cfRule>
  </conditionalFormatting>
  <conditionalFormatting sqref="W7:AA7">
    <cfRule type="containsText" dxfId="406" priority="262" operator="containsText" text=" ">
      <formula>NOT(ISERROR(SEARCH(" ",W7)))</formula>
    </cfRule>
  </conditionalFormatting>
  <conditionalFormatting sqref="R8">
    <cfRule type="containsText" dxfId="405" priority="228" operator="containsText" text=" ">
      <formula>NOT(ISERROR(SEARCH(" ",R8)))</formula>
    </cfRule>
  </conditionalFormatting>
  <conditionalFormatting sqref="S8:V8">
    <cfRule type="containsText" dxfId="404" priority="261" operator="containsText" text=" ">
      <formula>NOT(ISERROR(SEARCH(" ",S8)))</formula>
    </cfRule>
  </conditionalFormatting>
  <conditionalFormatting sqref="W8:AA8">
    <cfRule type="containsText" dxfId="403" priority="260" operator="containsText" text=" ">
      <formula>NOT(ISERROR(SEARCH(" ",W8)))</formula>
    </cfRule>
  </conditionalFormatting>
  <conditionalFormatting sqref="D9:F9">
    <cfRule type="containsText" dxfId="402" priority="177" operator="containsText" text=" ">
      <formula>NOT(ISERROR(SEARCH(" ",D9)))</formula>
    </cfRule>
  </conditionalFormatting>
  <conditionalFormatting sqref="R9:V9">
    <cfRule type="containsText" dxfId="401" priority="259" operator="containsText" text=" ">
      <formula>NOT(ISERROR(SEARCH(" ",R9)))</formula>
    </cfRule>
  </conditionalFormatting>
  <conditionalFormatting sqref="W9">
    <cfRule type="containsText" dxfId="400" priority="209" operator="containsText" text=" ">
      <formula>NOT(ISERROR(SEARCH(" ",W9)))</formula>
    </cfRule>
  </conditionalFormatting>
  <conditionalFormatting sqref="X9:AA9">
    <cfRule type="containsText" dxfId="399" priority="258" operator="containsText" text=" ">
      <formula>NOT(ISERROR(SEARCH(" ",X9)))</formula>
    </cfRule>
  </conditionalFormatting>
  <conditionalFormatting sqref="AB9">
    <cfRule type="containsText" dxfId="398" priority="43" operator="containsText" text=" ">
      <formula>NOT(ISERROR(SEARCH(" ",AB9)))</formula>
    </cfRule>
  </conditionalFormatting>
  <conditionalFormatting sqref="AG9">
    <cfRule type="containsText" dxfId="397" priority="42" operator="containsText" text=" ">
      <formula>NOT(ISERROR(SEARCH(" ",AG9)))</formula>
    </cfRule>
  </conditionalFormatting>
  <conditionalFormatting sqref="AJ9">
    <cfRule type="containsText" dxfId="396" priority="235" operator="containsText" text=" ">
      <formula>NOT(ISERROR(SEARCH(" ",AJ9)))</formula>
    </cfRule>
  </conditionalFormatting>
  <conditionalFormatting sqref="AL9">
    <cfRule type="containsText" dxfId="395" priority="41" operator="containsText" text=" ">
      <formula>NOT(ISERROR(SEARCH(" ",AL9)))</formula>
    </cfRule>
  </conditionalFormatting>
  <conditionalFormatting sqref="AO9">
    <cfRule type="containsText" dxfId="394" priority="234" operator="containsText" text=" ">
      <formula>NOT(ISERROR(SEARCH(" ",AO9)))</formula>
    </cfRule>
  </conditionalFormatting>
  <conditionalFormatting sqref="AQ9">
    <cfRule type="containsText" dxfId="393" priority="178" operator="containsText" text=" ">
      <formula>NOT(ISERROR(SEARCH(" ",AQ9)))</formula>
    </cfRule>
  </conditionalFormatting>
  <conditionalFormatting sqref="AT9">
    <cfRule type="containsText" dxfId="392" priority="183" operator="containsText" text=" ">
      <formula>NOT(ISERROR(SEARCH(" ",AT9)))</formula>
    </cfRule>
  </conditionalFormatting>
  <conditionalFormatting sqref="AB10">
    <cfRule type="containsText" dxfId="391" priority="95" operator="containsText" text=" ">
      <formula>NOT(ISERROR(SEARCH(" ",AB10)))</formula>
    </cfRule>
  </conditionalFormatting>
  <conditionalFormatting sqref="AE10">
    <cfRule type="containsText" dxfId="390" priority="81" operator="containsText" text=" ">
      <formula>NOT(ISERROR(SEARCH(" ",AE10)))</formula>
    </cfRule>
  </conditionalFormatting>
  <conditionalFormatting sqref="U11">
    <cfRule type="containsText" dxfId="389" priority="287" operator="containsText" text=" ">
      <formula>NOT(ISERROR(SEARCH(" ",U11)))</formula>
    </cfRule>
  </conditionalFormatting>
  <conditionalFormatting sqref="AB11">
    <cfRule type="containsText" dxfId="388" priority="87" operator="containsText" text=" ">
      <formula>NOT(ISERROR(SEARCH(" ",AB11)))</formula>
    </cfRule>
  </conditionalFormatting>
  <conditionalFormatting sqref="AE11">
    <cfRule type="containsText" dxfId="387" priority="82" operator="containsText" text=" ">
      <formula>NOT(ISERROR(SEARCH(" ",AE11)))</formula>
    </cfRule>
  </conditionalFormatting>
  <conditionalFormatting sqref="AO11">
    <cfRule type="containsText" dxfId="386" priority="251" operator="containsText" text=" ">
      <formula>NOT(ISERROR(SEARCH(" ",AO11)))</formula>
    </cfRule>
  </conditionalFormatting>
  <conditionalFormatting sqref="AV11:AW11">
    <cfRule type="containsText" dxfId="385" priority="288" operator="containsText" text=" ">
      <formula>NOT(ISERROR(SEARCH(" ",AV11)))</formula>
    </cfRule>
  </conditionalFormatting>
  <conditionalFormatting sqref="S12:V12">
    <cfRule type="containsText" dxfId="384" priority="272" operator="containsText" text=" ">
      <formula>NOT(ISERROR(SEARCH(" ",S12)))</formula>
    </cfRule>
  </conditionalFormatting>
  <conditionalFormatting sqref="AB12">
    <cfRule type="containsText" dxfId="383" priority="89" operator="containsText" text=" ">
      <formula>NOT(ISERROR(SEARCH(" ",AB12)))</formula>
    </cfRule>
  </conditionalFormatting>
  <conditionalFormatting sqref="AE12">
    <cfRule type="containsText" dxfId="382" priority="79" operator="containsText" text=" ">
      <formula>NOT(ISERROR(SEARCH(" ",AE12)))</formula>
    </cfRule>
  </conditionalFormatting>
  <conditionalFormatting sqref="AL12:AP12">
    <cfRule type="containsText" dxfId="381" priority="247" operator="containsText" text=" ">
      <formula>NOT(ISERROR(SEARCH(" ",AL12)))</formula>
    </cfRule>
  </conditionalFormatting>
  <conditionalFormatting sqref="AW12">
    <cfRule type="containsText" dxfId="380" priority="285" operator="containsText" text=" ">
      <formula>NOT(ISERROR(SEARCH(" ",AW12)))</formula>
    </cfRule>
  </conditionalFormatting>
  <conditionalFormatting sqref="I13">
    <cfRule type="containsText" dxfId="379" priority="256" operator="containsText" text=" ">
      <formula>NOT(ISERROR(SEARCH(" ",I13)))</formula>
    </cfRule>
  </conditionalFormatting>
  <conditionalFormatting sqref="M13">
    <cfRule type="containsText" dxfId="378" priority="296" operator="containsText" text=" ">
      <formula>NOT(ISERROR(SEARCH(" ",M13)))</formula>
    </cfRule>
  </conditionalFormatting>
  <conditionalFormatting sqref="S13:V13">
    <cfRule type="containsText" dxfId="377" priority="270" operator="containsText" text=" ">
      <formula>NOT(ISERROR(SEARCH(" ",S13)))</formula>
    </cfRule>
  </conditionalFormatting>
  <conditionalFormatting sqref="AB13">
    <cfRule type="containsText" dxfId="376" priority="92" operator="containsText" text=" ">
      <formula>NOT(ISERROR(SEARCH(" ",AB13)))</formula>
    </cfRule>
  </conditionalFormatting>
  <conditionalFormatting sqref="AE13">
    <cfRule type="containsText" dxfId="375" priority="77" operator="containsText" text=" ">
      <formula>NOT(ISERROR(SEARCH(" ",AE13)))</formula>
    </cfRule>
  </conditionalFormatting>
  <conditionalFormatting sqref="AL13:AP13">
    <cfRule type="containsText" dxfId="374" priority="245" operator="containsText" text=" ">
      <formula>NOT(ISERROR(SEARCH(" ",AL13)))</formula>
    </cfRule>
  </conditionalFormatting>
  <conditionalFormatting sqref="AW13">
    <cfRule type="containsText" dxfId="373" priority="283" operator="containsText" text=" ">
      <formula>NOT(ISERROR(SEARCH(" ",AW13)))</formula>
    </cfRule>
  </conditionalFormatting>
  <conditionalFormatting sqref="I14">
    <cfRule type="containsText" dxfId="372" priority="255" operator="containsText" text=" ">
      <formula>NOT(ISERROR(SEARCH(" ",I14)))</formula>
    </cfRule>
  </conditionalFormatting>
  <conditionalFormatting sqref="S14:V14">
    <cfRule type="containsText" dxfId="371" priority="269" operator="containsText" text=" ">
      <formula>NOT(ISERROR(SEARCH(" ",S14)))</formula>
    </cfRule>
  </conditionalFormatting>
  <conditionalFormatting sqref="W14">
    <cfRule type="containsText" dxfId="370" priority="65" operator="containsText" text=" ">
      <formula>NOT(ISERROR(SEARCH(" ",W14)))</formula>
    </cfRule>
  </conditionalFormatting>
  <conditionalFormatting sqref="AB14">
    <cfRule type="containsText" dxfId="369" priority="91" operator="containsText" text=" ">
      <formula>NOT(ISERROR(SEARCH(" ",AB14)))</formula>
    </cfRule>
  </conditionalFormatting>
  <conditionalFormatting sqref="AE14">
    <cfRule type="containsText" dxfId="368" priority="76" operator="containsText" text=" ">
      <formula>NOT(ISERROR(SEARCH(" ",AE14)))</formula>
    </cfRule>
  </conditionalFormatting>
  <conditionalFormatting sqref="AL14:AP14">
    <cfRule type="containsText" dxfId="367" priority="244" operator="containsText" text=" ">
      <formula>NOT(ISERROR(SEARCH(" ",AL14)))</formula>
    </cfRule>
  </conditionalFormatting>
  <conditionalFormatting sqref="M15">
    <cfRule type="containsText" dxfId="366" priority="164" operator="containsText" text=" ">
      <formula>NOT(ISERROR(SEARCH(" ",M15)))</formula>
    </cfRule>
  </conditionalFormatting>
  <conditionalFormatting sqref="W15">
    <cfRule type="containsText" dxfId="365" priority="68" operator="containsText" text=" ">
      <formula>NOT(ISERROR(SEARCH(" ",W15)))</formula>
    </cfRule>
  </conditionalFormatting>
  <conditionalFormatting sqref="Z15">
    <cfRule type="containsText" dxfId="364" priority="62" operator="containsText" text=" ">
      <formula>NOT(ISERROR(SEARCH(" ",Z15)))</formula>
    </cfRule>
  </conditionalFormatting>
  <conditionalFormatting sqref="AB15">
    <cfRule type="containsText" dxfId="363" priority="88" operator="containsText" text=" ">
      <formula>NOT(ISERROR(SEARCH(" ",AB15)))</formula>
    </cfRule>
  </conditionalFormatting>
  <conditionalFormatting sqref="AE15">
    <cfRule type="containsText" dxfId="362" priority="75" operator="containsText" text=" ">
      <formula>NOT(ISERROR(SEARCH(" ",AE15)))</formula>
    </cfRule>
  </conditionalFormatting>
  <conditionalFormatting sqref="AG15:AK15">
    <cfRule type="containsText" dxfId="361" priority="169" operator="containsText" text=" ">
      <formula>NOT(ISERROR(SEARCH(" ",AG15)))</formula>
    </cfRule>
  </conditionalFormatting>
  <conditionalFormatting sqref="AL15:AP15">
    <cfRule type="containsText" dxfId="360" priority="170" operator="containsText" text=" ">
      <formula>NOT(ISERROR(SEARCH(" ",AL15)))</formula>
    </cfRule>
  </conditionalFormatting>
  <conditionalFormatting sqref="AQ15:AU15">
    <cfRule type="containsText" dxfId="359" priority="165" operator="containsText" text=" ">
      <formula>NOT(ISERROR(SEARCH(" ",AQ15)))</formula>
    </cfRule>
  </conditionalFormatting>
  <conditionalFormatting sqref="Z16">
    <cfRule type="containsText" dxfId="358" priority="60" operator="containsText" text=" ">
      <formula>NOT(ISERROR(SEARCH(" ",Z16)))</formula>
    </cfRule>
  </conditionalFormatting>
  <conditionalFormatting sqref="AB16">
    <cfRule type="containsText" dxfId="357" priority="85" operator="containsText" text=" ">
      <formula>NOT(ISERROR(SEARCH(" ",AB16)))</formula>
    </cfRule>
  </conditionalFormatting>
  <conditionalFormatting sqref="AE16">
    <cfRule type="containsText" dxfId="356" priority="74" operator="containsText" text=" ">
      <formula>NOT(ISERROR(SEARCH(" ",AE16)))</formula>
    </cfRule>
  </conditionalFormatting>
  <conditionalFormatting sqref="AG16:AK16">
    <cfRule type="containsText" dxfId="355" priority="139" operator="containsText" text=" ">
      <formula>NOT(ISERROR(SEARCH(" ",AG16)))</formula>
    </cfRule>
  </conditionalFormatting>
  <conditionalFormatting sqref="AL16:AP16">
    <cfRule type="containsText" dxfId="354" priority="140" operator="containsText" text=" ">
      <formula>NOT(ISERROR(SEARCH(" ",AL16)))</formula>
    </cfRule>
  </conditionalFormatting>
  <conditionalFormatting sqref="AQ16:AU16">
    <cfRule type="containsText" dxfId="353" priority="138" operator="containsText" text=" ">
      <formula>NOT(ISERROR(SEARCH(" ",AQ16)))</formula>
    </cfRule>
  </conditionalFormatting>
  <conditionalFormatting sqref="O17">
    <cfRule type="containsText" dxfId="352" priority="163" operator="containsText" text=" ">
      <formula>NOT(ISERROR(SEARCH(" ",O17)))</formula>
    </cfRule>
  </conditionalFormatting>
  <conditionalFormatting sqref="Z17">
    <cfRule type="containsText" dxfId="351" priority="59" operator="containsText" text=" ">
      <formula>NOT(ISERROR(SEARCH(" ",Z17)))</formula>
    </cfRule>
  </conditionalFormatting>
  <conditionalFormatting sqref="AB17">
    <cfRule type="containsText" dxfId="350" priority="86" operator="containsText" text=" ">
      <formula>NOT(ISERROR(SEARCH(" ",AB17)))</formula>
    </cfRule>
  </conditionalFormatting>
  <conditionalFormatting sqref="AE17">
    <cfRule type="containsText" dxfId="349" priority="73" operator="containsText" text=" ">
      <formula>NOT(ISERROR(SEARCH(" ",AE17)))</formula>
    </cfRule>
  </conditionalFormatting>
  <conditionalFormatting sqref="AG17:AK17">
    <cfRule type="containsText" dxfId="348" priority="175" operator="containsText" text=" ">
      <formula>NOT(ISERROR(SEARCH(" ",AG17)))</formula>
    </cfRule>
  </conditionalFormatting>
  <conditionalFormatting sqref="AL17:AP17">
    <cfRule type="containsText" dxfId="347" priority="176" operator="containsText" text=" ">
      <formula>NOT(ISERROR(SEARCH(" ",AL17)))</formula>
    </cfRule>
  </conditionalFormatting>
  <conditionalFormatting sqref="AQ17:AU17">
    <cfRule type="containsText" dxfId="346" priority="166" operator="containsText" text=" ">
      <formula>NOT(ISERROR(SEARCH(" ",AQ17)))</formula>
    </cfRule>
  </conditionalFormatting>
  <conditionalFormatting sqref="D18:E18">
    <cfRule type="containsText" dxfId="345" priority="142" operator="containsText" text=" ">
      <formula>NOT(ISERROR(SEARCH(" ",D18)))</formula>
    </cfRule>
  </conditionalFormatting>
  <conditionalFormatting sqref="O18">
    <cfRule type="containsText" dxfId="344" priority="158" operator="containsText" text=" ">
      <formula>NOT(ISERROR(SEARCH(" ",O18)))</formula>
    </cfRule>
  </conditionalFormatting>
  <conditionalFormatting sqref="Z18">
    <cfRule type="containsText" dxfId="343" priority="57" operator="containsText" text=" ">
      <formula>NOT(ISERROR(SEARCH(" ",Z18)))</formula>
    </cfRule>
  </conditionalFormatting>
  <conditionalFormatting sqref="AB18">
    <cfRule type="containsText" dxfId="342" priority="84" operator="containsText" text=" ">
      <formula>NOT(ISERROR(SEARCH(" ",AB18)))</formula>
    </cfRule>
  </conditionalFormatting>
  <conditionalFormatting sqref="AE18">
    <cfRule type="containsText" dxfId="341" priority="71" operator="containsText" text=" ">
      <formula>NOT(ISERROR(SEARCH(" ",AE18)))</formula>
    </cfRule>
  </conditionalFormatting>
  <conditionalFormatting sqref="AG18:AK18">
    <cfRule type="containsText" dxfId="340" priority="160" operator="containsText" text=" ">
      <formula>NOT(ISERROR(SEARCH(" ",AG18)))</formula>
    </cfRule>
  </conditionalFormatting>
  <conditionalFormatting sqref="AL18:AP18">
    <cfRule type="containsText" dxfId="339" priority="161" operator="containsText" text=" ">
      <formula>NOT(ISERROR(SEARCH(" ",AL18)))</formula>
    </cfRule>
  </conditionalFormatting>
  <conditionalFormatting sqref="AQ18:AU18">
    <cfRule type="containsText" dxfId="338" priority="159" operator="containsText" text=" ">
      <formula>NOT(ISERROR(SEARCH(" ",AQ18)))</formula>
    </cfRule>
  </conditionalFormatting>
  <conditionalFormatting sqref="D19:E19">
    <cfRule type="containsText" dxfId="337" priority="141" operator="containsText" text=" ">
      <formula>NOT(ISERROR(SEARCH(" ",D19)))</formula>
    </cfRule>
  </conditionalFormatting>
  <conditionalFormatting sqref="O19">
    <cfRule type="containsText" dxfId="336" priority="153" operator="containsText" text=" ">
      <formula>NOT(ISERROR(SEARCH(" ",O19)))</formula>
    </cfRule>
  </conditionalFormatting>
  <conditionalFormatting sqref="Z19">
    <cfRule type="containsText" dxfId="335" priority="58" operator="containsText" text=" ">
      <formula>NOT(ISERROR(SEARCH(" ",Z19)))</formula>
    </cfRule>
  </conditionalFormatting>
  <conditionalFormatting sqref="AB19">
    <cfRule type="containsText" dxfId="334" priority="83" operator="containsText" text=" ">
      <formula>NOT(ISERROR(SEARCH(" ",AB19)))</formula>
    </cfRule>
  </conditionalFormatting>
  <conditionalFormatting sqref="AE19">
    <cfRule type="containsText" dxfId="333" priority="72" operator="containsText" text=" ">
      <formula>NOT(ISERROR(SEARCH(" ",AE19)))</formula>
    </cfRule>
  </conditionalFormatting>
  <conditionalFormatting sqref="AG19:AK19">
    <cfRule type="containsText" dxfId="332" priority="155" operator="containsText" text=" ">
      <formula>NOT(ISERROR(SEARCH(" ",AG19)))</formula>
    </cfRule>
  </conditionalFormatting>
  <conditionalFormatting sqref="AL19:AP19">
    <cfRule type="containsText" dxfId="331" priority="156" operator="containsText" text=" ">
      <formula>NOT(ISERROR(SEARCH(" ",AL19)))</formula>
    </cfRule>
  </conditionalFormatting>
  <conditionalFormatting sqref="AQ19:AU19">
    <cfRule type="containsText" dxfId="330" priority="154" operator="containsText" text=" ">
      <formula>NOT(ISERROR(SEARCH(" ",AQ19)))</formula>
    </cfRule>
  </conditionalFormatting>
  <conditionalFormatting sqref="W20">
    <cfRule type="containsText" dxfId="329" priority="51" operator="containsText" text=" ">
      <formula>NOT(ISERROR(SEARCH(" ",W20)))</formula>
    </cfRule>
  </conditionalFormatting>
  <conditionalFormatting sqref="Z20">
    <cfRule type="containsText" dxfId="328" priority="61" operator="containsText" text=" ">
      <formula>NOT(ISERROR(SEARCH(" ",Z20)))</formula>
    </cfRule>
  </conditionalFormatting>
  <conditionalFormatting sqref="AB20">
    <cfRule type="containsText" dxfId="327" priority="52" operator="containsText" text=" ">
      <formula>NOT(ISERROR(SEARCH(" ",AB20)))</formula>
    </cfRule>
  </conditionalFormatting>
  <conditionalFormatting sqref="AE20">
    <cfRule type="containsText" dxfId="326" priority="70" operator="containsText" text=" ">
      <formula>NOT(ISERROR(SEARCH(" ",AE20)))</formula>
    </cfRule>
  </conditionalFormatting>
  <conditionalFormatting sqref="AG20:AK20">
    <cfRule type="containsText" dxfId="325" priority="150" operator="containsText" text=" ">
      <formula>NOT(ISERROR(SEARCH(" ",AG20)))</formula>
    </cfRule>
  </conditionalFormatting>
  <conditionalFormatting sqref="AL20:AP20">
    <cfRule type="containsText" dxfId="324" priority="151" operator="containsText" text=" ">
      <formula>NOT(ISERROR(SEARCH(" ",AL20)))</formula>
    </cfRule>
  </conditionalFormatting>
  <conditionalFormatting sqref="AQ20:AU20">
    <cfRule type="containsText" dxfId="323" priority="148" operator="containsText" text=" ">
      <formula>NOT(ISERROR(SEARCH(" ",AQ20)))</formula>
    </cfRule>
  </conditionalFormatting>
  <conditionalFormatting sqref="Z21">
    <cfRule type="containsText" dxfId="322" priority="6" operator="containsText" text=" ">
      <formula>NOT(ISERROR(SEARCH(" ",Z21)))</formula>
    </cfRule>
  </conditionalFormatting>
  <conditionalFormatting sqref="AB21">
    <cfRule type="containsText" dxfId="321" priority="30" operator="containsText" text=" ">
      <formula>NOT(ISERROR(SEARCH(" ",AB21)))</formula>
    </cfRule>
  </conditionalFormatting>
  <conditionalFormatting sqref="AE21">
    <cfRule type="containsText" dxfId="320" priority="27" operator="containsText" text=" ">
      <formula>NOT(ISERROR(SEARCH(" ",AE21)))</formula>
    </cfRule>
  </conditionalFormatting>
  <conditionalFormatting sqref="A22">
    <cfRule type="containsText" dxfId="319" priority="16" operator="containsText" text=" ">
      <formula>NOT(ISERROR(SEARCH(" ",A22)))</formula>
    </cfRule>
  </conditionalFormatting>
  <conditionalFormatting sqref="B22">
    <cfRule type="containsText" dxfId="318" priority="15" operator="containsText" text=" ">
      <formula>NOT(ISERROR(SEARCH(" ",B22)))</formula>
    </cfRule>
  </conditionalFormatting>
  <conditionalFormatting sqref="D22">
    <cfRule type="containsText" dxfId="317" priority="14" operator="containsText" text=" ">
      <formula>NOT(ISERROR(SEARCH(" ",D22)))</formula>
    </cfRule>
  </conditionalFormatting>
  <conditionalFormatting sqref="E22">
    <cfRule type="containsText" dxfId="316" priority="13" operator="containsText" text=" ">
      <formula>NOT(ISERROR(SEARCH(" ",E22)))</formula>
    </cfRule>
  </conditionalFormatting>
  <conditionalFormatting sqref="R22">
    <cfRule type="containsText" dxfId="315" priority="35" operator="containsText" text=" ">
      <formula>NOT(ISERROR(SEARCH(" ",R22)))</formula>
    </cfRule>
  </conditionalFormatting>
  <conditionalFormatting sqref="Z22">
    <cfRule type="containsText" dxfId="314" priority="5" operator="containsText" text=" ">
      <formula>NOT(ISERROR(SEARCH(" ",Z22)))</formula>
    </cfRule>
  </conditionalFormatting>
  <conditionalFormatting sqref="AB22">
    <cfRule type="containsText" dxfId="313" priority="31" operator="containsText" text=" ">
      <formula>NOT(ISERROR(SEARCH(" ",AB22)))</formula>
    </cfRule>
  </conditionalFormatting>
  <conditionalFormatting sqref="AE22">
    <cfRule type="containsText" dxfId="312" priority="26" operator="containsText" text=" ">
      <formula>NOT(ISERROR(SEARCH(" ",AE22)))</formula>
    </cfRule>
  </conditionalFormatting>
  <conditionalFormatting sqref="AX22">
    <cfRule type="containsText" dxfId="311" priority="7" operator="containsText" text=" ">
      <formula>NOT(ISERROR(SEARCH(" ",AX22)))</formula>
    </cfRule>
  </conditionalFormatting>
  <conditionalFormatting sqref="A23">
    <cfRule type="containsText" dxfId="310" priority="11" operator="containsText" text=" ">
      <formula>NOT(ISERROR(SEARCH(" ",A23)))</formula>
    </cfRule>
  </conditionalFormatting>
  <conditionalFormatting sqref="B23">
    <cfRule type="containsText" dxfId="309" priority="10" operator="containsText" text=" ">
      <formula>NOT(ISERROR(SEARCH(" ",B23)))</formula>
    </cfRule>
  </conditionalFormatting>
  <conditionalFormatting sqref="D23">
    <cfRule type="containsText" dxfId="308" priority="9" operator="containsText" text=" ">
      <formula>NOT(ISERROR(SEARCH(" ",D23)))</formula>
    </cfRule>
  </conditionalFormatting>
  <conditionalFormatting sqref="E23">
    <cfRule type="containsText" dxfId="307" priority="8" operator="containsText" text=" ">
      <formula>NOT(ISERROR(SEARCH(" ",E23)))</formula>
    </cfRule>
  </conditionalFormatting>
  <conditionalFormatting sqref="Z23">
    <cfRule type="containsText" dxfId="306" priority="4" operator="containsText" text=" ">
      <formula>NOT(ISERROR(SEARCH(" ",Z23)))</formula>
    </cfRule>
  </conditionalFormatting>
  <conditionalFormatting sqref="AB23">
    <cfRule type="containsText" dxfId="305" priority="29" operator="containsText" text=" ">
      <formula>NOT(ISERROR(SEARCH(" ",AB23)))</formula>
    </cfRule>
  </conditionalFormatting>
  <conditionalFormatting sqref="AE23">
    <cfRule type="containsText" dxfId="304" priority="24" operator="containsText" text=" ">
      <formula>NOT(ISERROR(SEARCH(" ",AE23)))</formula>
    </cfRule>
  </conditionalFormatting>
  <conditionalFormatting sqref="B17:B20">
    <cfRule type="containsText" dxfId="303" priority="147" operator="containsText" text=" ">
      <formula>NOT(ISERROR(SEARCH(" ",B17)))</formula>
    </cfRule>
  </conditionalFormatting>
  <conditionalFormatting sqref="N1:N2">
    <cfRule type="containsText" dxfId="302" priority="47" operator="containsText" text=" ">
      <formula>NOT(ISERROR(SEARCH(" ",N1)))</formula>
    </cfRule>
  </conditionalFormatting>
  <conditionalFormatting sqref="N3:N4">
    <cfRule type="containsText" dxfId="301" priority="45" operator="containsText" text=" ">
      <formula>NOT(ISERROR(SEARCH(" ",N3)))</formula>
    </cfRule>
  </conditionalFormatting>
  <conditionalFormatting sqref="Q1:Q4">
    <cfRule type="containsText" dxfId="300" priority="290" operator="containsText" text=" ">
      <formula>NOT(ISERROR(SEARCH(" ",Q1)))</formula>
    </cfRule>
  </conditionalFormatting>
  <conditionalFormatting sqref="W10:W11">
    <cfRule type="containsText" dxfId="299" priority="67" operator="containsText" text=" ">
      <formula>NOT(ISERROR(SEARCH(" ",W10)))</formula>
    </cfRule>
  </conditionalFormatting>
  <conditionalFormatting sqref="W12:W13">
    <cfRule type="containsText" dxfId="298" priority="69" operator="containsText" text=" ">
      <formula>NOT(ISERROR(SEARCH(" ",W12)))</formula>
    </cfRule>
  </conditionalFormatting>
  <conditionalFormatting sqref="W16:W19">
    <cfRule type="containsText" dxfId="297" priority="64" operator="containsText" text=" ">
      <formula>NOT(ISERROR(SEARCH(" ",W16)))</formula>
    </cfRule>
  </conditionalFormatting>
  <conditionalFormatting sqref="W21:W23">
    <cfRule type="containsText" dxfId="296" priority="2" operator="containsText" text=" ">
      <formula>NOT(ISERROR(SEARCH(" ",W21)))</formula>
    </cfRule>
    <cfRule type="cellIs" dxfId="295" priority="1" operator="equal">
      <formula>"钻石"</formula>
    </cfRule>
  </conditionalFormatting>
  <conditionalFormatting sqref="Z21:Z23">
    <cfRule type="cellIs" dxfId="294" priority="3" operator="equal">
      <formula>"钻石"</formula>
    </cfRule>
  </conditionalFormatting>
  <conditionalFormatting sqref="Y3 AX4:BB21 X10:AA14 A7:A20 B7:B15 D10:F15 AF10:AK14 AC10:AD14 R12:R14 O1:O14 AV12:AV13 AQ10:AU14 C12:H14 K13:L14 J13:J23 AX23:BB26 AY22:BB22">
    <cfRule type="containsText" dxfId="293" priority="56" operator="containsText" text=" ">
      <formula>NOT(ISERROR(SEARCH(" ",A1)))</formula>
    </cfRule>
  </conditionalFormatting>
  <conditionalFormatting sqref="A1:B6 C10:C11 M2 M10:M11 G10:I11 AC9:AF9 AV14:AW15 AX27:BB30">
    <cfRule type="containsText" dxfId="292" priority="227" operator="containsText" text=" ">
      <formula>NOT(ISERROR(SEARCH(" ",A1)))</formula>
    </cfRule>
  </conditionalFormatting>
  <conditionalFormatting sqref="A27 C1:E8 C27:I27 C9 M27:N27 F4:F8 G1:H3 M12 I17:I19 M14 M5:M9 G4:I9 L4 H16:I16 H18 O20:O27 C20:C21 F21:I21 M24:M26 F24:I26 C24:C26 I22:I23 F22:F23">
    <cfRule type="containsText" dxfId="291" priority="298" operator="containsText" text=" ">
      <formula>NOT(ISERROR(SEARCH(" ",A1)))</formula>
    </cfRule>
  </conditionalFormatting>
  <conditionalFormatting sqref="I1 I12 I3">
    <cfRule type="containsText" dxfId="290" priority="294" operator="containsText" text=" ">
      <formula>NOT(ISERROR(SEARCH(" ",I1)))</formula>
    </cfRule>
  </conditionalFormatting>
  <conditionalFormatting sqref="J1:K3">
    <cfRule type="containsText" dxfId="289" priority="274" operator="containsText" text=" ">
      <formula>NOT(ISERROR(SEARCH(" ",J1)))</formula>
    </cfRule>
  </conditionalFormatting>
  <conditionalFormatting sqref="R1:V2 R11:T11 R10:V10 AV10:AW10 AV1:AX3 AV4:AW4 R3 V11 R4:V4">
    <cfRule type="containsText" dxfId="288" priority="282" operator="containsText" text=" ">
      <formula>NOT(ISERROR(SEARCH(" ",R1)))</formula>
    </cfRule>
  </conditionalFormatting>
  <conditionalFormatting sqref="W1:AA2 W3 W4:Z4">
    <cfRule type="containsText" dxfId="287" priority="279" operator="containsText" text=" ">
      <formula>NOT(ISERROR(SEARCH(" ",W1)))</formula>
    </cfRule>
  </conditionalFormatting>
  <conditionalFormatting sqref="AB1:AF2 AB4:AE4 AB3">
    <cfRule type="containsText" dxfId="286" priority="277" operator="containsText" text=" ">
      <formula>NOT(ISERROR(SEARCH(" ",AB1)))</formula>
    </cfRule>
  </conditionalFormatting>
  <conditionalFormatting sqref="AG1:AK2 AG3 AG4:AJ4">
    <cfRule type="containsText" dxfId="285" priority="253" operator="containsText" text=" ">
      <formula>NOT(ISERROR(SEARCH(" ",AG1)))</formula>
    </cfRule>
  </conditionalFormatting>
  <conditionalFormatting sqref="AL1:AP2 AL10:AP10 AL11:AN11 AL4:AO4 AL3 AP11">
    <cfRule type="containsText" dxfId="284" priority="250" operator="containsText" text=" ">
      <formula>NOT(ISERROR(SEARCH(" ",AL1)))</formula>
    </cfRule>
  </conditionalFormatting>
  <conditionalFormatting sqref="AQ1:AU2 AQ3 AQ4:AT4">
    <cfRule type="containsText" dxfId="283" priority="188" operator="containsText" text=" ">
      <formula>NOT(ISERROR(SEARCH(" ",AQ1)))</formula>
    </cfRule>
  </conditionalFormatting>
  <conditionalFormatting sqref="A21 D20:J20 M20 G16:G19 H17 H19 G15:I15 I2 A24:A26 J21:J23">
    <cfRule type="containsText" dxfId="282" priority="268" operator="containsText" text=" ">
      <formula>NOT(ISERROR(SEARCH(" ",A2)))</formula>
    </cfRule>
  </conditionalFormatting>
  <conditionalFormatting sqref="M3 J5:L12 Q10:Q12">
    <cfRule type="containsText" dxfId="281" priority="226" operator="containsText" text=" ">
      <formula>NOT(ISERROR(SEARCH(" ",J3)))</formula>
    </cfRule>
  </conditionalFormatting>
  <conditionalFormatting sqref="AV5:AW9 P20:Q26 P5:Q9 P13:Q14 J24:L27 K20:L23">
    <cfRule type="containsText" dxfId="280" priority="295" operator="containsText" text=" ">
      <formula>NOT(ISERROR(SEARCH(" ",J5)))</formula>
    </cfRule>
  </conditionalFormatting>
  <conditionalFormatting sqref="R5:AF8 R9:AA9 AC9:AF9 R10:AF20">
    <cfRule type="cellIs" dxfId="279" priority="44" operator="equal">
      <formula>"钻石"</formula>
    </cfRule>
  </conditionalFormatting>
  <conditionalFormatting sqref="AB5:AF8">
    <cfRule type="containsText" dxfId="278" priority="257" operator="containsText" text=" ">
      <formula>NOT(ISERROR(SEARCH(" ",AB5)))</formula>
    </cfRule>
  </conditionalFormatting>
  <conditionalFormatting sqref="AG5:AK5 AK6:AK9 AH6:AI9">
    <cfRule type="containsText" dxfId="277" priority="243" operator="containsText" text=" ">
      <formula>NOT(ISERROR(SEARCH(" ",AG5)))</formula>
    </cfRule>
  </conditionalFormatting>
  <conditionalFormatting sqref="AL5:AP5 AP6:AP9 AM6:AN9">
    <cfRule type="containsText" dxfId="276" priority="242" operator="containsText" text=" ">
      <formula>NOT(ISERROR(SEARCH(" ",AL5)))</formula>
    </cfRule>
  </conditionalFormatting>
  <conditionalFormatting sqref="AQ5:AU5 AU6:AU9 AR6:AS9">
    <cfRule type="containsText" dxfId="275" priority="187" operator="containsText" text=" ">
      <formula>NOT(ISERROR(SEARCH(" ",AQ5)))</formula>
    </cfRule>
  </conditionalFormatting>
  <conditionalFormatting sqref="AG6 AJ6">
    <cfRule type="containsText" dxfId="274" priority="241" operator="containsText" text=" ">
      <formula>NOT(ISERROR(SEARCH(" ",AG6)))</formula>
    </cfRule>
  </conditionalFormatting>
  <conditionalFormatting sqref="AL6 AO6">
    <cfRule type="containsText" dxfId="273" priority="240" operator="containsText" text=" ">
      <formula>NOT(ISERROR(SEARCH(" ",AL6)))</formula>
    </cfRule>
  </conditionalFormatting>
  <conditionalFormatting sqref="AQ6 AT6">
    <cfRule type="containsText" dxfId="272" priority="186" operator="containsText" text=" ">
      <formula>NOT(ISERROR(SEARCH(" ",AQ6)))</formula>
    </cfRule>
  </conditionalFormatting>
  <conditionalFormatting sqref="AG7 AJ7">
    <cfRule type="containsText" dxfId="271" priority="239" operator="containsText" text=" ">
      <formula>NOT(ISERROR(SEARCH(" ",AG7)))</formula>
    </cfRule>
  </conditionalFormatting>
  <conditionalFormatting sqref="AL7 AO7">
    <cfRule type="containsText" dxfId="270" priority="238" operator="containsText" text=" ">
      <formula>NOT(ISERROR(SEARCH(" ",AL7)))</formula>
    </cfRule>
  </conditionalFormatting>
  <conditionalFormatting sqref="AQ7 AT7">
    <cfRule type="containsText" dxfId="269" priority="185" operator="containsText" text=" ">
      <formula>NOT(ISERROR(SEARCH(" ",AQ7)))</formula>
    </cfRule>
  </conditionalFormatting>
  <conditionalFormatting sqref="AG8 AJ8">
    <cfRule type="containsText" dxfId="268" priority="237" operator="containsText" text=" ">
      <formula>NOT(ISERROR(SEARCH(" ",AG8)))</formula>
    </cfRule>
  </conditionalFormatting>
  <conditionalFormatting sqref="AL8 AO8">
    <cfRule type="containsText" dxfId="267" priority="236" operator="containsText" text=" ">
      <formula>NOT(ISERROR(SEARCH(" ",AL8)))</formula>
    </cfRule>
  </conditionalFormatting>
  <conditionalFormatting sqref="AQ8 AT8">
    <cfRule type="containsText" dxfId="266" priority="184" operator="containsText" text=" ">
      <formula>NOT(ISERROR(SEARCH(" ",AQ8)))</formula>
    </cfRule>
  </conditionalFormatting>
  <conditionalFormatting sqref="R15 R19 R17">
    <cfRule type="containsText" dxfId="265" priority="174" operator="containsText" text=" ">
      <formula>NOT(ISERROR(SEARCH(" ",R15)))</formula>
    </cfRule>
  </conditionalFormatting>
  <conditionalFormatting sqref="S15:V15 U16:V20 S19:T19 S17:T17">
    <cfRule type="containsText" dxfId="264" priority="173" operator="containsText" text=" ">
      <formula>NOT(ISERROR(SEARCH(" ",S15)))</formula>
    </cfRule>
  </conditionalFormatting>
  <conditionalFormatting sqref="X15:Y15 AA15:AA20 X19:Y19 X17:Y17">
    <cfRule type="containsText" dxfId="263" priority="172" operator="containsText" text=" ">
      <formula>NOT(ISERROR(SEARCH(" ",X15)))</formula>
    </cfRule>
  </conditionalFormatting>
  <conditionalFormatting sqref="AC15:AD15 AF15:AF20 AC19:AD19 AC17:AD17">
    <cfRule type="containsText" dxfId="262" priority="171" operator="containsText" text=" ">
      <formula>NOT(ISERROR(SEARCH(" ",AC15)))</formula>
    </cfRule>
  </conditionalFormatting>
  <conditionalFormatting sqref="D16:F16 F18">
    <cfRule type="containsText" dxfId="261" priority="144" operator="containsText" text=" ">
      <formula>NOT(ISERROR(SEARCH(" ",D16)))</formula>
    </cfRule>
  </conditionalFormatting>
  <conditionalFormatting sqref="R16:T16 R20:T20 R18:T18">
    <cfRule type="containsText" dxfId="260" priority="205" operator="containsText" text=" ">
      <formula>NOT(ISERROR(SEARCH(" ",R16)))</formula>
    </cfRule>
  </conditionalFormatting>
  <conditionalFormatting sqref="AV16:AW27 R24:V27">
    <cfRule type="containsText" dxfId="259" priority="289" operator="containsText" text=" ">
      <formula>NOT(ISERROR(SEARCH(" ",R16)))</formula>
    </cfRule>
  </conditionalFormatting>
  <conditionalFormatting sqref="X16:Y16 X20:Y20 X18:Y18">
    <cfRule type="containsText" dxfId="258" priority="202" operator="containsText" text=" ">
      <formula>NOT(ISERROR(SEARCH(" ",X16)))</formula>
    </cfRule>
  </conditionalFormatting>
  <conditionalFormatting sqref="AC16:AD16 AC20:AD20 AC18:AD18">
    <cfRule type="containsText" dxfId="257" priority="201" operator="containsText" text=" ">
      <formula>NOT(ISERROR(SEARCH(" ",AC16)))</formula>
    </cfRule>
  </conditionalFormatting>
  <conditionalFormatting sqref="D17:F17 F19">
    <cfRule type="containsText" dxfId="256" priority="143" operator="containsText" text=" ">
      <formula>NOT(ISERROR(SEARCH(" ",D17)))</formula>
    </cfRule>
  </conditionalFormatting>
  <conditionalFormatting sqref="K17:L17 P17">
    <cfRule type="containsText" dxfId="255" priority="162" operator="containsText" text=" ">
      <formula>NOT(ISERROR(SEARCH(" ",K17)))</formula>
    </cfRule>
  </conditionalFormatting>
  <conditionalFormatting sqref="K18:L18 P18">
    <cfRule type="containsText" dxfId="254" priority="157" operator="containsText" text=" ">
      <formula>NOT(ISERROR(SEARCH(" ",K18)))</formula>
    </cfRule>
  </conditionalFormatting>
  <conditionalFormatting sqref="K19:L19 P19">
    <cfRule type="containsText" dxfId="253" priority="152" operator="containsText" text=" ">
      <formula>NOT(ISERROR(SEARCH(" ",K19)))</formula>
    </cfRule>
  </conditionalFormatting>
  <conditionalFormatting sqref="B21 B24:B27">
    <cfRule type="containsText" dxfId="252" priority="146" operator="containsText" text=" ">
      <formula>NOT(ISERROR(SEARCH(" ",B21)))</formula>
    </cfRule>
  </conditionalFormatting>
  <conditionalFormatting sqref="D21 D24:D26">
    <cfRule type="containsText" dxfId="251" priority="40" operator="containsText" text=" ">
      <formula>NOT(ISERROR(SEARCH(" ",D21)))</formula>
    </cfRule>
  </conditionalFormatting>
  <conditionalFormatting sqref="E21 E24:E26">
    <cfRule type="containsText" dxfId="250" priority="39" operator="containsText" text=" ">
      <formula>NOT(ISERROR(SEARCH(" ",E21)))</formula>
    </cfRule>
  </conditionalFormatting>
  <conditionalFormatting sqref="R21:V23 AA21:AF23 X21:Y23">
    <cfRule type="cellIs" dxfId="249" priority="18" operator="equal">
      <formula>"钻石"</formula>
    </cfRule>
  </conditionalFormatting>
  <conditionalFormatting sqref="R21:T21 R23:T23">
    <cfRule type="containsText" dxfId="248" priority="38" operator="containsText" text=" ">
      <formula>NOT(ISERROR(SEARCH(" ",R21)))</formula>
    </cfRule>
  </conditionalFormatting>
  <conditionalFormatting sqref="U21:V23 S22:T22">
    <cfRule type="containsText" dxfId="247" priority="34" operator="containsText" text=" ">
      <formula>NOT(ISERROR(SEARCH(" ",S21)))</formula>
    </cfRule>
  </conditionalFormatting>
  <conditionalFormatting sqref="AA21:AA23 X22:Y22">
    <cfRule type="containsText" dxfId="246" priority="33" operator="containsText" text=" ">
      <formula>NOT(ISERROR(SEARCH(" ",X21)))</formula>
    </cfRule>
  </conditionalFormatting>
  <conditionalFormatting sqref="X21:Y21 X23:Y23">
    <cfRule type="containsText" dxfId="245" priority="37" operator="containsText" text=" ">
      <formula>NOT(ISERROR(SEARCH(" ",X21)))</formula>
    </cfRule>
  </conditionalFormatting>
  <conditionalFormatting sqref="AF21:AF23 AC22:AD22">
    <cfRule type="containsText" dxfId="244" priority="32" operator="containsText" text=" ">
      <formula>NOT(ISERROR(SEARCH(" ",AC21)))</formula>
    </cfRule>
  </conditionalFormatting>
  <conditionalFormatting sqref="AC21:AD21 AC23:AD23">
    <cfRule type="containsText" dxfId="243" priority="36" operator="containsText" text=" ">
      <formula>NOT(ISERROR(SEARCH(" ",AC21)))</formula>
    </cfRule>
  </conditionalFormatting>
  <conditionalFormatting sqref="AG21:AK27">
    <cfRule type="containsText" dxfId="242" priority="254" operator="containsText" text=" ">
      <formula>NOT(ISERROR(SEARCH(" ",AG21)))</formula>
    </cfRule>
  </conditionalFormatting>
  <conditionalFormatting sqref="AL21:AP27">
    <cfRule type="containsText" dxfId="241" priority="252" operator="containsText" text=" ">
      <formula>NOT(ISERROR(SEARCH(" ",AL21)))</formula>
    </cfRule>
  </conditionalFormatting>
  <conditionalFormatting sqref="AQ21:AU27">
    <cfRule type="containsText" dxfId="240" priority="189" operator="containsText" text=" ">
      <formula>NOT(ISERROR(SEARCH(" ",AQ21)))</formula>
    </cfRule>
  </conditionalFormatting>
  <conditionalFormatting sqref="C22 G22:H22">
    <cfRule type="containsText" dxfId="239" priority="17" operator="containsText" text=" ">
      <formula>NOT(ISERROR(SEARCH(" ",C22)))</formula>
    </cfRule>
  </conditionalFormatting>
  <conditionalFormatting sqref="C23 G23:H23">
    <cfRule type="containsText" dxfId="238" priority="12" operator="containsText" text=" ">
      <formula>NOT(ISERROR(SEARCH(" ",C23)))</formula>
    </cfRule>
  </conditionalFormatting>
  <conditionalFormatting sqref="W24:AA27">
    <cfRule type="containsText" dxfId="237" priority="280" operator="containsText" text=" ">
      <formula>NOT(ISERROR(SEARCH(" ",W24)))</formula>
    </cfRule>
  </conditionalFormatting>
  <conditionalFormatting sqref="AF27 AB24:AF26">
    <cfRule type="containsText" dxfId="236" priority="278" operator="containsText" text=" ">
      <formula>NOT(ISERROR(SEARCH(" ",AB24)))</formula>
    </cfRule>
  </conditionalFormatting>
  <pageMargins left="0.69930555555555596" right="0.69930555555555596" top="0.75" bottom="0.75" header="0.3" footer="0.3"/>
  <pageSetup paperSize="9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15"/>
  <sheetViews>
    <sheetView workbookViewId="0">
      <selection activeCell="E7" sqref="E7"/>
    </sheetView>
  </sheetViews>
  <sheetFormatPr defaultColWidth="8.88671875" defaultRowHeight="14.4" x14ac:dyDescent="0.25"/>
  <cols>
    <col min="1" max="1" width="4" customWidth="1"/>
    <col min="2" max="2" width="20.77734375" customWidth="1"/>
    <col min="4" max="4" width="11.88671875" customWidth="1"/>
    <col min="6" max="7" width="17.88671875" customWidth="1"/>
  </cols>
  <sheetData>
    <row r="1" spans="1:8" ht="15.6" x14ac:dyDescent="0.35">
      <c r="A1" s="13" t="s">
        <v>1</v>
      </c>
      <c r="B1" s="13" t="s">
        <v>1</v>
      </c>
      <c r="C1" s="13" t="s">
        <v>1</v>
      </c>
      <c r="D1" s="13" t="s">
        <v>1</v>
      </c>
      <c r="E1" s="13" t="s">
        <v>1</v>
      </c>
      <c r="F1" s="13" t="s">
        <v>1</v>
      </c>
      <c r="G1" s="13" t="s">
        <v>1</v>
      </c>
    </row>
    <row r="2" spans="1:8" ht="15.6" x14ac:dyDescent="0.35">
      <c r="A2" s="13" t="s">
        <v>3</v>
      </c>
      <c r="B2" s="13" t="s">
        <v>4</v>
      </c>
      <c r="C2" s="13" t="s">
        <v>3</v>
      </c>
      <c r="D2" s="13" t="s">
        <v>3</v>
      </c>
      <c r="E2" s="13" t="s">
        <v>3</v>
      </c>
      <c r="F2" s="13" t="s">
        <v>4</v>
      </c>
      <c r="G2" s="13" t="s">
        <v>3</v>
      </c>
    </row>
    <row r="3" spans="1:8" ht="15.6" x14ac:dyDescent="0.35">
      <c r="A3" s="13" t="s">
        <v>5</v>
      </c>
      <c r="B3" s="13" t="s">
        <v>226</v>
      </c>
      <c r="C3" s="13" t="s">
        <v>227</v>
      </c>
      <c r="D3" s="13" t="s">
        <v>228</v>
      </c>
      <c r="E3" s="13" t="s">
        <v>229</v>
      </c>
      <c r="F3" s="13" t="s">
        <v>9</v>
      </c>
      <c r="G3" s="13" t="s">
        <v>230</v>
      </c>
    </row>
    <row r="4" spans="1:8" ht="118.8" x14ac:dyDescent="0.25">
      <c r="A4" s="78" t="s">
        <v>231</v>
      </c>
      <c r="B4" s="78" t="s">
        <v>232</v>
      </c>
      <c r="C4" s="78" t="s">
        <v>233</v>
      </c>
      <c r="D4" s="78" t="s">
        <v>234</v>
      </c>
      <c r="E4" s="78" t="s">
        <v>235</v>
      </c>
      <c r="F4" s="78" t="s">
        <v>236</v>
      </c>
      <c r="G4" s="78" t="s">
        <v>237</v>
      </c>
    </row>
    <row r="5" spans="1:8" x14ac:dyDescent="0.25">
      <c r="A5">
        <v>1</v>
      </c>
      <c r="B5" t="s">
        <v>238</v>
      </c>
      <c r="C5">
        <v>100</v>
      </c>
      <c r="F5" t="s">
        <v>239</v>
      </c>
      <c r="G5">
        <v>1</v>
      </c>
      <c r="H5" t="s">
        <v>240</v>
      </c>
    </row>
    <row r="6" spans="1:8" x14ac:dyDescent="0.25">
      <c r="A6">
        <v>2</v>
      </c>
      <c r="B6" t="s">
        <v>241</v>
      </c>
      <c r="C6">
        <v>90</v>
      </c>
      <c r="D6">
        <v>20</v>
      </c>
      <c r="E6">
        <v>2</v>
      </c>
      <c r="F6" t="s">
        <v>242</v>
      </c>
      <c r="G6">
        <v>1</v>
      </c>
      <c r="H6" t="s">
        <v>243</v>
      </c>
    </row>
    <row r="7" spans="1:8" x14ac:dyDescent="0.25">
      <c r="A7">
        <v>3</v>
      </c>
      <c r="B7" t="s">
        <v>244</v>
      </c>
      <c r="C7">
        <v>80</v>
      </c>
      <c r="E7">
        <v>2</v>
      </c>
      <c r="F7" t="s">
        <v>245</v>
      </c>
      <c r="H7" t="s">
        <v>246</v>
      </c>
    </row>
    <row r="8" spans="1:8" x14ac:dyDescent="0.25">
      <c r="A8">
        <v>4</v>
      </c>
      <c r="B8" t="s">
        <v>247</v>
      </c>
      <c r="C8" s="7">
        <v>105</v>
      </c>
      <c r="E8">
        <v>1</v>
      </c>
      <c r="H8" t="s">
        <v>248</v>
      </c>
    </row>
    <row r="9" spans="1:8" x14ac:dyDescent="0.25">
      <c r="A9">
        <v>5</v>
      </c>
      <c r="B9" t="s">
        <v>249</v>
      </c>
      <c r="C9">
        <v>60</v>
      </c>
      <c r="F9" t="s">
        <v>245</v>
      </c>
      <c r="G9">
        <v>1</v>
      </c>
      <c r="H9" t="s">
        <v>250</v>
      </c>
    </row>
    <row r="10" spans="1:8" x14ac:dyDescent="0.25">
      <c r="A10">
        <v>7</v>
      </c>
      <c r="B10" t="s">
        <v>251</v>
      </c>
      <c r="C10" s="7">
        <v>85</v>
      </c>
      <c r="E10">
        <v>2</v>
      </c>
      <c r="F10" t="s">
        <v>252</v>
      </c>
      <c r="H10" t="s">
        <v>253</v>
      </c>
    </row>
    <row r="11" spans="1:8" x14ac:dyDescent="0.25">
      <c r="A11">
        <v>8</v>
      </c>
      <c r="B11" t="s">
        <v>254</v>
      </c>
      <c r="C11">
        <v>33</v>
      </c>
      <c r="D11">
        <v>50</v>
      </c>
      <c r="F11" t="s">
        <v>255</v>
      </c>
      <c r="G11">
        <v>1</v>
      </c>
      <c r="H11" t="s">
        <v>30</v>
      </c>
    </row>
    <row r="12" spans="1:8" x14ac:dyDescent="0.25">
      <c r="A12">
        <v>10</v>
      </c>
      <c r="B12" t="s">
        <v>256</v>
      </c>
      <c r="C12">
        <v>35</v>
      </c>
      <c r="F12" t="s">
        <v>245</v>
      </c>
      <c r="G12">
        <v>1</v>
      </c>
      <c r="H12" t="s">
        <v>257</v>
      </c>
    </row>
    <row r="13" spans="1:8" x14ac:dyDescent="0.25">
      <c r="A13">
        <v>12</v>
      </c>
      <c r="B13" t="s">
        <v>258</v>
      </c>
      <c r="C13">
        <v>25</v>
      </c>
      <c r="D13">
        <v>30</v>
      </c>
      <c r="F13" t="s">
        <v>259</v>
      </c>
      <c r="G13">
        <v>1</v>
      </c>
      <c r="H13" t="s">
        <v>260</v>
      </c>
    </row>
    <row r="14" spans="1:8" x14ac:dyDescent="0.25">
      <c r="A14">
        <v>13</v>
      </c>
      <c r="B14" t="s">
        <v>261</v>
      </c>
      <c r="C14">
        <v>101</v>
      </c>
      <c r="E14">
        <v>1</v>
      </c>
      <c r="F14" t="s">
        <v>245</v>
      </c>
      <c r="G14">
        <v>1</v>
      </c>
      <c r="H14" t="s">
        <v>262</v>
      </c>
    </row>
    <row r="15" spans="1:8" x14ac:dyDescent="0.25">
      <c r="A15">
        <v>14</v>
      </c>
      <c r="B15" s="79" t="s">
        <v>263</v>
      </c>
      <c r="C15">
        <v>10</v>
      </c>
      <c r="D15">
        <v>25</v>
      </c>
      <c r="E15">
        <v>2</v>
      </c>
      <c r="F15" t="s">
        <v>255</v>
      </c>
      <c r="H15" t="s">
        <v>90</v>
      </c>
    </row>
  </sheetData>
  <phoneticPr fontId="28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V88"/>
  <sheetViews>
    <sheetView workbookViewId="0">
      <selection activeCell="D12" sqref="D12"/>
    </sheetView>
  </sheetViews>
  <sheetFormatPr defaultColWidth="9" defaultRowHeight="14.4" x14ac:dyDescent="0.25"/>
  <cols>
    <col min="1" max="1" width="11.6640625" customWidth="1"/>
    <col min="2" max="2" width="14.33203125" customWidth="1"/>
    <col min="3" max="3" width="37.109375" customWidth="1"/>
    <col min="4" max="4" width="14" customWidth="1"/>
    <col min="6" max="6" width="26.33203125" customWidth="1"/>
    <col min="9" max="9" width="16.6640625" customWidth="1"/>
    <col min="11" max="11" width="14.21875" customWidth="1"/>
    <col min="45" max="45" width="10.109375" customWidth="1"/>
  </cols>
  <sheetData>
    <row r="1" spans="1:48" ht="15.6" x14ac:dyDescent="0.35">
      <c r="A1" s="26" t="s">
        <v>0</v>
      </c>
      <c r="B1" s="26" t="s">
        <v>1</v>
      </c>
      <c r="C1" s="26" t="s">
        <v>0</v>
      </c>
      <c r="D1" s="26" t="s">
        <v>0</v>
      </c>
      <c r="E1" s="26" t="s">
        <v>0</v>
      </c>
      <c r="F1" s="26" t="s">
        <v>0</v>
      </c>
      <c r="G1" s="27"/>
      <c r="H1" s="27"/>
      <c r="I1" s="27"/>
      <c r="J1" s="33"/>
      <c r="K1" s="33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spans="1:48" ht="15.6" x14ac:dyDescent="0.35">
      <c r="A2" s="13" t="s">
        <v>3</v>
      </c>
      <c r="B2" s="13" t="s">
        <v>4</v>
      </c>
      <c r="C2" s="13" t="s">
        <v>3</v>
      </c>
      <c r="D2" s="13" t="s">
        <v>3</v>
      </c>
      <c r="E2" s="13" t="s">
        <v>3</v>
      </c>
      <c r="F2" s="13" t="s">
        <v>3</v>
      </c>
      <c r="G2" s="28"/>
      <c r="H2" s="28"/>
      <c r="I2" s="28"/>
      <c r="J2" s="33"/>
      <c r="K2" s="33"/>
      <c r="L2" s="41" t="s">
        <v>109</v>
      </c>
      <c r="M2" s="42"/>
      <c r="N2" s="42"/>
      <c r="O2" s="27"/>
      <c r="P2" s="27"/>
      <c r="Q2" s="42"/>
      <c r="R2" s="42"/>
      <c r="S2" s="42"/>
      <c r="T2" s="27"/>
      <c r="U2" s="27"/>
      <c r="V2" s="42"/>
      <c r="W2" s="42"/>
      <c r="X2" s="42"/>
      <c r="Y2" s="27"/>
      <c r="Z2" s="27"/>
      <c r="AA2" s="42"/>
      <c r="AB2" s="42"/>
      <c r="AC2" s="42"/>
      <c r="AD2" s="27"/>
      <c r="AE2" s="27"/>
      <c r="AF2" s="42"/>
      <c r="AG2" s="42"/>
      <c r="AH2" s="42"/>
      <c r="AI2" s="27"/>
      <c r="AJ2" s="27"/>
      <c r="AK2" s="42"/>
      <c r="AL2" s="42"/>
      <c r="AM2" s="42"/>
      <c r="AN2" s="27"/>
      <c r="AO2" s="27"/>
      <c r="AP2" s="27"/>
      <c r="AQ2" s="27"/>
      <c r="AR2" s="27"/>
      <c r="AS2" s="27"/>
      <c r="AT2" s="27"/>
      <c r="AU2" s="27"/>
      <c r="AV2" s="27"/>
    </row>
    <row r="3" spans="1:48" ht="15.6" x14ac:dyDescent="0.35">
      <c r="A3" s="13" t="s">
        <v>5</v>
      </c>
      <c r="B3" s="13" t="s">
        <v>112</v>
      </c>
      <c r="C3" s="13" t="s">
        <v>264</v>
      </c>
      <c r="D3" s="13" t="s">
        <v>265</v>
      </c>
      <c r="E3" s="13" t="s">
        <v>266</v>
      </c>
      <c r="F3" s="13" t="s">
        <v>118</v>
      </c>
      <c r="G3" s="27"/>
      <c r="H3" s="27"/>
      <c r="I3" s="27"/>
      <c r="J3" s="33"/>
      <c r="K3" s="33"/>
      <c r="L3" s="43"/>
      <c r="M3" s="43"/>
      <c r="N3" s="43" t="s">
        <v>122</v>
      </c>
      <c r="O3" s="43"/>
      <c r="P3" s="43"/>
      <c r="Q3" s="57"/>
      <c r="R3" s="57"/>
      <c r="S3" s="57" t="s">
        <v>123</v>
      </c>
      <c r="T3" s="57"/>
      <c r="U3" s="57"/>
      <c r="V3" s="58"/>
      <c r="W3" s="58"/>
      <c r="X3" s="58" t="s">
        <v>124</v>
      </c>
      <c r="Y3" s="58"/>
      <c r="Z3" s="58"/>
      <c r="AA3" s="57"/>
      <c r="AB3" s="57"/>
      <c r="AC3" s="57" t="s">
        <v>125</v>
      </c>
      <c r="AD3" s="57"/>
      <c r="AE3" s="57"/>
      <c r="AF3" s="58"/>
      <c r="AG3" s="58"/>
      <c r="AH3" s="58" t="s">
        <v>126</v>
      </c>
      <c r="AI3" s="58"/>
      <c r="AJ3" s="58"/>
      <c r="AK3" s="57" t="s">
        <v>127</v>
      </c>
      <c r="AL3" s="57"/>
      <c r="AM3" s="57"/>
      <c r="AN3" s="57"/>
      <c r="AO3" s="57"/>
      <c r="AP3" s="27"/>
      <c r="AQ3" s="27"/>
      <c r="AR3" s="27"/>
      <c r="AS3" s="27"/>
      <c r="AT3" s="27"/>
      <c r="AU3" s="27"/>
      <c r="AV3" s="27"/>
    </row>
    <row r="4" spans="1:48" ht="116.4" x14ac:dyDescent="0.35">
      <c r="A4" s="29" t="s">
        <v>128</v>
      </c>
      <c r="B4" s="29" t="s">
        <v>131</v>
      </c>
      <c r="C4" s="30" t="s">
        <v>267</v>
      </c>
      <c r="D4" s="29" t="s">
        <v>268</v>
      </c>
      <c r="E4" s="29" t="s">
        <v>135</v>
      </c>
      <c r="F4" s="29" t="s">
        <v>269</v>
      </c>
      <c r="G4" s="31" t="s">
        <v>270</v>
      </c>
      <c r="H4" s="32" t="s">
        <v>271</v>
      </c>
      <c r="I4" s="32" t="s">
        <v>272</v>
      </c>
      <c r="J4" s="44"/>
      <c r="K4" s="45" t="s">
        <v>142</v>
      </c>
      <c r="L4" s="46" t="s">
        <v>143</v>
      </c>
      <c r="M4" s="47" t="s">
        <v>144</v>
      </c>
      <c r="N4" s="47" t="s">
        <v>145</v>
      </c>
      <c r="O4" s="47" t="s">
        <v>146</v>
      </c>
      <c r="P4" s="48" t="s">
        <v>147</v>
      </c>
      <c r="Q4" s="46" t="s">
        <v>143</v>
      </c>
      <c r="R4" s="47" t="s">
        <v>144</v>
      </c>
      <c r="S4" s="47" t="s">
        <v>145</v>
      </c>
      <c r="T4" s="47" t="s">
        <v>146</v>
      </c>
      <c r="U4" s="48" t="s">
        <v>147</v>
      </c>
      <c r="V4" s="46" t="s">
        <v>143</v>
      </c>
      <c r="W4" s="47" t="s">
        <v>144</v>
      </c>
      <c r="X4" s="47" t="s">
        <v>145</v>
      </c>
      <c r="Y4" s="47" t="s">
        <v>146</v>
      </c>
      <c r="Z4" s="48" t="s">
        <v>147</v>
      </c>
      <c r="AA4" s="46" t="s">
        <v>143</v>
      </c>
      <c r="AB4" s="47" t="s">
        <v>144</v>
      </c>
      <c r="AC4" s="47" t="s">
        <v>145</v>
      </c>
      <c r="AD4" s="47" t="s">
        <v>146</v>
      </c>
      <c r="AE4" s="48" t="s">
        <v>147</v>
      </c>
      <c r="AF4" s="46" t="s">
        <v>143</v>
      </c>
      <c r="AG4" s="47" t="s">
        <v>144</v>
      </c>
      <c r="AH4" s="47" t="s">
        <v>145</v>
      </c>
      <c r="AI4" s="47" t="s">
        <v>146</v>
      </c>
      <c r="AJ4" s="48" t="s">
        <v>147</v>
      </c>
      <c r="AK4" s="46" t="s">
        <v>143</v>
      </c>
      <c r="AL4" s="47" t="s">
        <v>144</v>
      </c>
      <c r="AM4" s="47" t="s">
        <v>145</v>
      </c>
      <c r="AN4" s="47" t="s">
        <v>146</v>
      </c>
      <c r="AO4" s="48" t="s">
        <v>147</v>
      </c>
      <c r="AP4" s="76"/>
      <c r="AQ4" s="76"/>
      <c r="AR4" s="63">
        <v>0</v>
      </c>
      <c r="AS4" s="63" t="s">
        <v>148</v>
      </c>
      <c r="AT4" s="63" t="s">
        <v>149</v>
      </c>
      <c r="AU4" s="63" t="s">
        <v>144</v>
      </c>
      <c r="AV4" s="63" t="s">
        <v>5</v>
      </c>
    </row>
    <row r="5" spans="1:48" ht="15.6" x14ac:dyDescent="0.35">
      <c r="A5" s="33">
        <v>1</v>
      </c>
      <c r="B5" s="27" t="str">
        <f>IF(C5=26,VLOOKUP(D5,H:I,2,0))</f>
        <v>jiatelin</v>
      </c>
      <c r="C5" s="11">
        <v>26</v>
      </c>
      <c r="D5" s="34">
        <v>39</v>
      </c>
      <c r="E5" s="11">
        <v>1</v>
      </c>
      <c r="F5" s="27">
        <v>1</v>
      </c>
      <c r="G5" s="27">
        <v>52</v>
      </c>
      <c r="H5" s="35">
        <v>1</v>
      </c>
      <c r="I5" s="35" t="s">
        <v>273</v>
      </c>
      <c r="J5" s="33"/>
      <c r="K5" s="45" t="str">
        <f>"捕获鱼"&amp;D5</f>
        <v>捕获鱼39</v>
      </c>
      <c r="L5" s="49" t="s">
        <v>274</v>
      </c>
      <c r="M5" s="50">
        <f t="shared" ref="M5:M13" si="0">VLOOKUP(L5,AR$1:AV$255,4,0)</f>
        <v>1</v>
      </c>
      <c r="N5" s="50">
        <f t="shared" ref="N5:N13" si="1">VLOOKUP(L5,AR$1:AV$255,5,0)</f>
        <v>8</v>
      </c>
      <c r="O5" s="51">
        <v>1</v>
      </c>
      <c r="P5" s="52">
        <f t="shared" ref="P5:P13" si="2">VLOOKUP(L5,AR$1:AV$255,2,0)*O5</f>
        <v>1</v>
      </c>
      <c r="Q5" s="59"/>
      <c r="R5" s="50"/>
      <c r="S5" s="50"/>
      <c r="T5" s="51"/>
      <c r="U5" s="52"/>
      <c r="V5" s="60"/>
      <c r="W5" s="50"/>
      <c r="X5" s="50"/>
      <c r="Y5" s="51"/>
      <c r="Z5" s="52"/>
      <c r="AA5" s="66"/>
      <c r="AB5" s="63"/>
      <c r="AC5" s="63"/>
      <c r="AD5" s="63"/>
      <c r="AE5" s="67"/>
      <c r="AF5" s="68"/>
      <c r="AG5" s="50"/>
      <c r="AH5" s="50"/>
      <c r="AI5" s="50"/>
      <c r="AJ5" s="73"/>
      <c r="AK5" s="66"/>
      <c r="AL5" s="63"/>
      <c r="AM5" s="63"/>
      <c r="AN5" s="63"/>
      <c r="AO5" s="67"/>
      <c r="AP5" s="27"/>
      <c r="AQ5" s="27"/>
      <c r="AR5" s="63" t="s">
        <v>155</v>
      </c>
      <c r="AS5" s="63">
        <v>1</v>
      </c>
      <c r="AT5" s="63">
        <v>0.1</v>
      </c>
      <c r="AU5" s="63">
        <v>1</v>
      </c>
      <c r="AV5" s="63">
        <v>0</v>
      </c>
    </row>
    <row r="6" spans="1:48" ht="15.6" x14ac:dyDescent="0.35">
      <c r="A6" s="33">
        <v>2</v>
      </c>
      <c r="B6" s="27" t="str">
        <f t="shared" ref="B6:B13" si="3">IF(C6=26,VLOOKUP(D6,H:I,2,0))</f>
        <v>jubaopen</v>
      </c>
      <c r="C6" s="11">
        <v>26</v>
      </c>
      <c r="D6" s="34">
        <v>46</v>
      </c>
      <c r="E6" s="11">
        <v>1</v>
      </c>
      <c r="F6" s="27">
        <v>1</v>
      </c>
      <c r="G6" s="27">
        <v>44</v>
      </c>
      <c r="H6" s="35">
        <v>2</v>
      </c>
      <c r="I6" s="35" t="s">
        <v>275</v>
      </c>
      <c r="J6" s="33"/>
      <c r="K6" s="45" t="str">
        <f t="shared" ref="K6:K13" si="4">"捕获鱼"&amp;D6</f>
        <v>捕获鱼46</v>
      </c>
      <c r="L6" s="49" t="s">
        <v>274</v>
      </c>
      <c r="M6" s="50">
        <f t="shared" si="0"/>
        <v>1</v>
      </c>
      <c r="N6" s="50">
        <f t="shared" si="1"/>
        <v>8</v>
      </c>
      <c r="O6" s="51">
        <v>1</v>
      </c>
      <c r="P6" s="52">
        <f t="shared" si="2"/>
        <v>1</v>
      </c>
      <c r="Q6" s="61"/>
      <c r="R6" s="50"/>
      <c r="S6" s="50"/>
      <c r="T6" s="51"/>
      <c r="U6" s="52"/>
      <c r="V6" s="60"/>
      <c r="W6" s="50"/>
      <c r="X6" s="50"/>
      <c r="Y6" s="51"/>
      <c r="Z6" s="52"/>
      <c r="AA6" s="66"/>
      <c r="AB6" s="63"/>
      <c r="AC6" s="63"/>
      <c r="AD6" s="63"/>
      <c r="AE6" s="67"/>
      <c r="AF6" s="68"/>
      <c r="AG6" s="50"/>
      <c r="AH6" s="50"/>
      <c r="AI6" s="50"/>
      <c r="AJ6" s="73"/>
      <c r="AK6" s="66"/>
      <c r="AL6" s="63"/>
      <c r="AM6" s="63"/>
      <c r="AN6" s="63"/>
      <c r="AO6" s="67"/>
      <c r="AP6" s="27"/>
      <c r="AQ6" s="27"/>
      <c r="AR6" s="63" t="s">
        <v>158</v>
      </c>
      <c r="AS6" s="63">
        <v>0.1</v>
      </c>
      <c r="AT6" s="63">
        <v>1</v>
      </c>
      <c r="AU6" s="63">
        <v>1</v>
      </c>
      <c r="AV6" s="63">
        <v>1</v>
      </c>
    </row>
    <row r="7" spans="1:48" ht="15.6" x14ac:dyDescent="0.35">
      <c r="A7" s="33">
        <v>3</v>
      </c>
      <c r="B7" s="27" t="str">
        <f t="shared" si="3"/>
        <v>dawangwuzei</v>
      </c>
      <c r="C7" s="11">
        <v>26</v>
      </c>
      <c r="D7" s="36">
        <v>66</v>
      </c>
      <c r="E7" s="11">
        <v>1</v>
      </c>
      <c r="F7" s="27">
        <v>1</v>
      </c>
      <c r="G7" s="27">
        <v>41</v>
      </c>
      <c r="H7" s="35">
        <v>3</v>
      </c>
      <c r="I7" s="35" t="s">
        <v>276</v>
      </c>
      <c r="J7" s="33"/>
      <c r="K7" s="45" t="str">
        <f t="shared" si="4"/>
        <v>捕获鱼66</v>
      </c>
      <c r="L7" s="49" t="s">
        <v>274</v>
      </c>
      <c r="M7" s="50">
        <f t="shared" si="0"/>
        <v>1</v>
      </c>
      <c r="N7" s="50">
        <f t="shared" si="1"/>
        <v>8</v>
      </c>
      <c r="O7" s="51">
        <v>1</v>
      </c>
      <c r="P7" s="52">
        <f t="shared" si="2"/>
        <v>1</v>
      </c>
      <c r="Q7" s="60"/>
      <c r="R7" s="50"/>
      <c r="S7" s="50"/>
      <c r="T7" s="62"/>
      <c r="U7" s="52"/>
      <c r="V7" s="60"/>
      <c r="W7" s="50"/>
      <c r="X7" s="50"/>
      <c r="Y7" s="51"/>
      <c r="Z7" s="52"/>
      <c r="AA7" s="66"/>
      <c r="AB7" s="63"/>
      <c r="AC7" s="63"/>
      <c r="AD7" s="63"/>
      <c r="AE7" s="67"/>
      <c r="AF7" s="68"/>
      <c r="AG7" s="50"/>
      <c r="AH7" s="50"/>
      <c r="AI7" s="50"/>
      <c r="AJ7" s="73"/>
      <c r="AK7" s="66"/>
      <c r="AL7" s="63"/>
      <c r="AM7" s="63"/>
      <c r="AN7" s="63"/>
      <c r="AO7" s="67"/>
      <c r="AP7" s="27"/>
      <c r="AQ7" s="27"/>
      <c r="AR7" s="63" t="s">
        <v>154</v>
      </c>
      <c r="AS7" s="63">
        <v>1.0000000000000001E-5</v>
      </c>
      <c r="AT7" s="63">
        <v>1E-4</v>
      </c>
      <c r="AU7" s="63">
        <v>1</v>
      </c>
      <c r="AV7" s="63">
        <v>2</v>
      </c>
    </row>
    <row r="8" spans="1:48" ht="15.6" x14ac:dyDescent="0.35">
      <c r="A8" s="33">
        <v>4</v>
      </c>
      <c r="B8" s="27" t="str">
        <f t="shared" si="3"/>
        <v>wulingzhu</v>
      </c>
      <c r="C8" s="11">
        <v>26</v>
      </c>
      <c r="D8" s="37">
        <v>76</v>
      </c>
      <c r="E8" s="11">
        <v>1</v>
      </c>
      <c r="F8" s="27">
        <v>1</v>
      </c>
      <c r="G8" s="27">
        <v>67</v>
      </c>
      <c r="H8" s="35">
        <v>4</v>
      </c>
      <c r="I8" s="35" t="s">
        <v>277</v>
      </c>
      <c r="J8" s="33"/>
      <c r="K8" s="45" t="str">
        <f t="shared" si="4"/>
        <v>捕获鱼76</v>
      </c>
      <c r="L8" s="49" t="s">
        <v>274</v>
      </c>
      <c r="M8" s="50">
        <f t="shared" si="0"/>
        <v>1</v>
      </c>
      <c r="N8" s="50">
        <f t="shared" si="1"/>
        <v>8</v>
      </c>
      <c r="O8" s="51">
        <v>1</v>
      </c>
      <c r="P8" s="52">
        <f t="shared" si="2"/>
        <v>1</v>
      </c>
      <c r="Q8" s="59"/>
      <c r="R8" s="50"/>
      <c r="S8" s="50"/>
      <c r="T8" s="51"/>
      <c r="U8" s="52"/>
      <c r="V8" s="60"/>
      <c r="W8" s="50"/>
      <c r="X8" s="50"/>
      <c r="Y8" s="51"/>
      <c r="Z8" s="52"/>
      <c r="AA8" s="66"/>
      <c r="AB8" s="63"/>
      <c r="AC8" s="63"/>
      <c r="AD8" s="63"/>
      <c r="AE8" s="67"/>
      <c r="AF8" s="68"/>
      <c r="AG8" s="50"/>
      <c r="AH8" s="50"/>
      <c r="AI8" s="50"/>
      <c r="AJ8" s="73"/>
      <c r="AK8" s="66"/>
      <c r="AL8" s="63"/>
      <c r="AM8" s="63"/>
      <c r="AN8" s="63"/>
      <c r="AO8" s="67"/>
      <c r="AP8" s="27"/>
      <c r="AQ8" s="27"/>
      <c r="AR8" s="63" t="s">
        <v>152</v>
      </c>
      <c r="AS8" s="63">
        <v>0.2</v>
      </c>
      <c r="AT8" s="63">
        <v>2</v>
      </c>
      <c r="AU8" s="63">
        <v>2</v>
      </c>
      <c r="AV8" s="63">
        <v>1001</v>
      </c>
    </row>
    <row r="9" spans="1:48" ht="15.6" x14ac:dyDescent="0.35">
      <c r="A9" s="33">
        <v>5</v>
      </c>
      <c r="B9" s="27" t="str">
        <f t="shared" si="3"/>
        <v>huojiansha</v>
      </c>
      <c r="C9" s="11">
        <v>26</v>
      </c>
      <c r="D9" s="33">
        <v>36</v>
      </c>
      <c r="E9" s="11">
        <v>1</v>
      </c>
      <c r="F9" s="27">
        <v>1</v>
      </c>
      <c r="G9" s="27">
        <v>36</v>
      </c>
      <c r="H9" s="35">
        <v>5</v>
      </c>
      <c r="I9" s="35" t="s">
        <v>278</v>
      </c>
      <c r="J9" s="33"/>
      <c r="K9" s="45" t="str">
        <f t="shared" si="4"/>
        <v>捕获鱼36</v>
      </c>
      <c r="L9" s="49" t="s">
        <v>274</v>
      </c>
      <c r="M9" s="50">
        <f t="shared" si="0"/>
        <v>1</v>
      </c>
      <c r="N9" s="50">
        <f t="shared" si="1"/>
        <v>8</v>
      </c>
      <c r="O9" s="51">
        <v>1</v>
      </c>
      <c r="P9" s="52">
        <f t="shared" si="2"/>
        <v>1</v>
      </c>
      <c r="Q9" s="60"/>
      <c r="R9" s="50"/>
      <c r="S9" s="50"/>
      <c r="T9" s="62"/>
      <c r="U9" s="52"/>
      <c r="V9" s="60"/>
      <c r="W9" s="50"/>
      <c r="X9" s="50"/>
      <c r="Y9" s="51"/>
      <c r="Z9" s="52"/>
      <c r="AA9" s="66"/>
      <c r="AB9" s="63"/>
      <c r="AC9" s="63"/>
      <c r="AD9" s="63"/>
      <c r="AE9" s="67"/>
      <c r="AF9" s="68"/>
      <c r="AG9" s="50"/>
      <c r="AH9" s="50"/>
      <c r="AI9" s="50"/>
      <c r="AJ9" s="73"/>
      <c r="AK9" s="66"/>
      <c r="AL9" s="63"/>
      <c r="AM9" s="63"/>
      <c r="AN9" s="63"/>
      <c r="AO9" s="67"/>
      <c r="AP9" s="27"/>
      <c r="AQ9" s="27"/>
      <c r="AR9" s="63" t="s">
        <v>153</v>
      </c>
      <c r="AS9" s="63">
        <v>0.5</v>
      </c>
      <c r="AT9" s="63">
        <v>5</v>
      </c>
      <c r="AU9" s="63">
        <v>2</v>
      </c>
      <c r="AV9" s="63">
        <v>1002</v>
      </c>
    </row>
    <row r="10" spans="1:48" ht="15.6" x14ac:dyDescent="0.35">
      <c r="A10" s="33">
        <v>6</v>
      </c>
      <c r="B10" s="27" t="str">
        <f t="shared" si="3"/>
        <v>longjing</v>
      </c>
      <c r="C10" s="11">
        <v>26</v>
      </c>
      <c r="D10" s="27">
        <v>42</v>
      </c>
      <c r="E10" s="11">
        <v>1</v>
      </c>
      <c r="F10" s="27">
        <v>1</v>
      </c>
      <c r="G10" s="27">
        <v>42</v>
      </c>
      <c r="H10" s="35">
        <v>6</v>
      </c>
      <c r="I10" s="35" t="s">
        <v>279</v>
      </c>
      <c r="J10" s="33"/>
      <c r="K10" s="45" t="str">
        <f t="shared" si="4"/>
        <v>捕获鱼42</v>
      </c>
      <c r="L10" s="49" t="s">
        <v>274</v>
      </c>
      <c r="M10" s="50">
        <f t="shared" si="0"/>
        <v>1</v>
      </c>
      <c r="N10" s="50">
        <f t="shared" si="1"/>
        <v>8</v>
      </c>
      <c r="O10" s="51">
        <v>1</v>
      </c>
      <c r="P10" s="52">
        <f t="shared" si="2"/>
        <v>1</v>
      </c>
      <c r="Q10" s="61"/>
      <c r="R10" s="50"/>
      <c r="S10" s="50"/>
      <c r="T10" s="62"/>
      <c r="U10" s="52"/>
      <c r="V10" s="60"/>
      <c r="W10" s="50"/>
      <c r="X10" s="50"/>
      <c r="Y10" s="51"/>
      <c r="Z10" s="52"/>
      <c r="AA10" s="66"/>
      <c r="AB10" s="63"/>
      <c r="AC10" s="63"/>
      <c r="AD10" s="63"/>
      <c r="AE10" s="67"/>
      <c r="AF10" s="68"/>
      <c r="AG10" s="50"/>
      <c r="AH10" s="50"/>
      <c r="AI10" s="50"/>
      <c r="AJ10" s="73"/>
      <c r="AK10" s="66"/>
      <c r="AL10" s="63"/>
      <c r="AM10" s="63"/>
      <c r="AN10" s="63"/>
      <c r="AO10" s="67"/>
      <c r="AP10" s="27"/>
      <c r="AQ10" s="27"/>
      <c r="AR10" s="63" t="s">
        <v>161</v>
      </c>
      <c r="AS10" s="63">
        <v>2</v>
      </c>
      <c r="AT10" s="63">
        <v>20</v>
      </c>
      <c r="AU10" s="63">
        <v>2</v>
      </c>
      <c r="AV10" s="63">
        <v>1003</v>
      </c>
    </row>
    <row r="11" spans="1:48" ht="15.6" x14ac:dyDescent="0.35">
      <c r="A11" s="33">
        <v>7</v>
      </c>
      <c r="B11" s="27" t="str">
        <f t="shared" si="3"/>
        <v>jinchan</v>
      </c>
      <c r="C11" s="11">
        <v>26</v>
      </c>
      <c r="D11" s="27">
        <v>43</v>
      </c>
      <c r="E11" s="11">
        <v>1</v>
      </c>
      <c r="F11" s="27">
        <v>1</v>
      </c>
      <c r="G11" s="27">
        <v>43</v>
      </c>
      <c r="H11" s="35">
        <v>7</v>
      </c>
      <c r="I11" s="35" t="s">
        <v>280</v>
      </c>
      <c r="J11" s="33"/>
      <c r="K11" s="45" t="str">
        <f t="shared" si="4"/>
        <v>捕获鱼43</v>
      </c>
      <c r="L11" s="49" t="s">
        <v>274</v>
      </c>
      <c r="M11" s="50">
        <f t="shared" si="0"/>
        <v>1</v>
      </c>
      <c r="N11" s="50">
        <f t="shared" si="1"/>
        <v>8</v>
      </c>
      <c r="O11" s="51">
        <v>1</v>
      </c>
      <c r="P11" s="52">
        <f t="shared" si="2"/>
        <v>1</v>
      </c>
      <c r="Q11" s="60"/>
      <c r="R11" s="50"/>
      <c r="S11" s="50"/>
      <c r="T11" s="51"/>
      <c r="U11" s="52"/>
      <c r="V11" s="60"/>
      <c r="W11" s="50"/>
      <c r="X11" s="50"/>
      <c r="Y11" s="51"/>
      <c r="Z11" s="52"/>
      <c r="AA11" s="66"/>
      <c r="AB11" s="63"/>
      <c r="AC11" s="63"/>
      <c r="AD11" s="63"/>
      <c r="AE11" s="67"/>
      <c r="AF11" s="68"/>
      <c r="AG11" s="50"/>
      <c r="AH11" s="50"/>
      <c r="AI11" s="50"/>
      <c r="AJ11" s="73"/>
      <c r="AK11" s="66"/>
      <c r="AL11" s="63"/>
      <c r="AM11" s="63"/>
      <c r="AN11" s="63"/>
      <c r="AO11" s="67"/>
      <c r="AP11" s="27"/>
      <c r="AQ11" s="27"/>
      <c r="AR11" s="63" t="s">
        <v>157</v>
      </c>
      <c r="AS11" s="63">
        <v>0.2</v>
      </c>
      <c r="AT11" s="63">
        <v>2</v>
      </c>
      <c r="AU11" s="63">
        <v>2</v>
      </c>
      <c r="AV11" s="63">
        <v>1004</v>
      </c>
    </row>
    <row r="12" spans="1:48" ht="15.6" x14ac:dyDescent="0.35">
      <c r="A12" s="33">
        <v>8</v>
      </c>
      <c r="B12" s="27" t="str">
        <f t="shared" si="3"/>
        <v>shihunsha</v>
      </c>
      <c r="C12" s="11">
        <v>26</v>
      </c>
      <c r="D12" s="36">
        <v>61</v>
      </c>
      <c r="E12" s="11">
        <v>1</v>
      </c>
      <c r="F12" s="27">
        <v>1</v>
      </c>
      <c r="G12" s="27">
        <v>64</v>
      </c>
      <c r="H12" s="35">
        <v>8</v>
      </c>
      <c r="I12" s="35" t="s">
        <v>281</v>
      </c>
      <c r="J12" s="33"/>
      <c r="K12" s="45" t="str">
        <f t="shared" si="4"/>
        <v>捕获鱼61</v>
      </c>
      <c r="L12" s="49" t="s">
        <v>274</v>
      </c>
      <c r="M12" s="50">
        <f t="shared" si="0"/>
        <v>1</v>
      </c>
      <c r="N12" s="50">
        <f t="shared" si="1"/>
        <v>8</v>
      </c>
      <c r="O12" s="51">
        <v>1</v>
      </c>
      <c r="P12" s="52">
        <f t="shared" si="2"/>
        <v>1</v>
      </c>
      <c r="Q12" s="61"/>
      <c r="R12" s="50"/>
      <c r="S12" s="50"/>
      <c r="T12" s="62"/>
      <c r="U12" s="52"/>
      <c r="V12" s="60"/>
      <c r="W12" s="63"/>
      <c r="X12" s="63"/>
      <c r="Y12" s="51"/>
      <c r="Z12" s="52"/>
      <c r="AA12" s="66"/>
      <c r="AB12" s="63"/>
      <c r="AC12" s="63"/>
      <c r="AD12" s="63"/>
      <c r="AE12" s="67"/>
      <c r="AF12" s="68"/>
      <c r="AG12" s="50"/>
      <c r="AH12" s="50"/>
      <c r="AI12" s="50"/>
      <c r="AJ12" s="73"/>
      <c r="AK12" s="66"/>
      <c r="AL12" s="63"/>
      <c r="AM12" s="63"/>
      <c r="AN12" s="63"/>
      <c r="AO12" s="67"/>
      <c r="AP12" s="27"/>
      <c r="AQ12" s="27"/>
      <c r="AR12" s="77" t="s">
        <v>180</v>
      </c>
      <c r="AS12" s="77">
        <f>1/1000</f>
        <v>1E-3</v>
      </c>
      <c r="AT12" s="77">
        <f>1/100</f>
        <v>0.01</v>
      </c>
      <c r="AU12" s="77">
        <v>2</v>
      </c>
      <c r="AV12" s="77">
        <v>1204</v>
      </c>
    </row>
    <row r="13" spans="1:48" ht="15.6" x14ac:dyDescent="0.35">
      <c r="A13" s="33">
        <v>9</v>
      </c>
      <c r="B13" s="27" t="str">
        <f t="shared" si="3"/>
        <v>duobaodaoren</v>
      </c>
      <c r="C13" s="11">
        <v>26</v>
      </c>
      <c r="D13" s="27">
        <v>82</v>
      </c>
      <c r="E13" s="11">
        <v>1</v>
      </c>
      <c r="F13" s="27">
        <v>1</v>
      </c>
      <c r="G13" s="27">
        <v>82</v>
      </c>
      <c r="H13" s="35">
        <v>9</v>
      </c>
      <c r="I13" s="35"/>
      <c r="J13" s="33"/>
      <c r="K13" s="45" t="str">
        <f t="shared" si="4"/>
        <v>捕获鱼82</v>
      </c>
      <c r="L13" s="49" t="s">
        <v>274</v>
      </c>
      <c r="M13" s="50">
        <f t="shared" si="0"/>
        <v>1</v>
      </c>
      <c r="N13" s="50">
        <f t="shared" si="1"/>
        <v>8</v>
      </c>
      <c r="O13" s="51">
        <v>1</v>
      </c>
      <c r="P13" s="52">
        <f t="shared" si="2"/>
        <v>1</v>
      </c>
      <c r="Q13" s="61"/>
      <c r="R13" s="50"/>
      <c r="S13" s="50"/>
      <c r="T13" s="62"/>
      <c r="U13" s="52"/>
      <c r="V13" s="60"/>
      <c r="W13" s="50"/>
      <c r="X13" s="50"/>
      <c r="Y13" s="51"/>
      <c r="Z13" s="52"/>
      <c r="AA13" s="66"/>
      <c r="AB13" s="63"/>
      <c r="AC13" s="63"/>
      <c r="AD13" s="63"/>
      <c r="AE13" s="67"/>
      <c r="AF13" s="68"/>
      <c r="AG13" s="50"/>
      <c r="AH13" s="50"/>
      <c r="AI13" s="50"/>
      <c r="AJ13" s="73"/>
      <c r="AK13" s="66"/>
      <c r="AL13" s="63"/>
      <c r="AM13" s="63"/>
      <c r="AN13" s="63"/>
      <c r="AO13" s="67"/>
      <c r="AP13" s="27"/>
      <c r="AQ13" s="27"/>
      <c r="AR13" s="63" t="s">
        <v>282</v>
      </c>
      <c r="AS13" s="63">
        <v>15</v>
      </c>
      <c r="AT13" s="63">
        <v>150</v>
      </c>
      <c r="AU13" s="63">
        <v>2</v>
      </c>
      <c r="AV13" s="63">
        <v>1005</v>
      </c>
    </row>
    <row r="14" spans="1:48" ht="15.6" x14ac:dyDescent="0.35">
      <c r="A14" s="33"/>
      <c r="B14" s="27"/>
      <c r="C14" s="11"/>
      <c r="D14" s="27"/>
      <c r="E14" s="27"/>
      <c r="F14" s="27"/>
      <c r="G14" s="27"/>
      <c r="H14" s="35">
        <v>20</v>
      </c>
      <c r="I14" s="35" t="s">
        <v>283</v>
      </c>
      <c r="J14" s="33"/>
      <c r="K14" s="45"/>
      <c r="L14" s="49"/>
      <c r="M14" s="50"/>
      <c r="N14" s="50"/>
      <c r="O14" s="51"/>
      <c r="P14" s="52"/>
      <c r="Q14" s="61"/>
      <c r="R14" s="50"/>
      <c r="S14" s="50"/>
      <c r="T14" s="62"/>
      <c r="U14" s="52"/>
      <c r="V14" s="60"/>
      <c r="W14" s="63"/>
      <c r="X14" s="63"/>
      <c r="Y14" s="51"/>
      <c r="Z14" s="52"/>
      <c r="AA14" s="66"/>
      <c r="AB14" s="63"/>
      <c r="AC14" s="63"/>
      <c r="AD14" s="63"/>
      <c r="AE14" s="67"/>
      <c r="AF14" s="68"/>
      <c r="AG14" s="50"/>
      <c r="AH14" s="50"/>
      <c r="AI14" s="50"/>
      <c r="AJ14" s="73"/>
      <c r="AK14" s="66"/>
      <c r="AL14" s="63"/>
      <c r="AM14" s="63"/>
      <c r="AN14" s="63"/>
      <c r="AO14" s="67"/>
      <c r="AP14" s="27"/>
      <c r="AQ14" s="27"/>
      <c r="AR14" s="63" t="s">
        <v>186</v>
      </c>
      <c r="AS14" s="63">
        <v>25</v>
      </c>
      <c r="AT14" s="63">
        <v>250</v>
      </c>
      <c r="AU14" s="63">
        <v>2</v>
      </c>
      <c r="AV14" s="63">
        <v>1006</v>
      </c>
    </row>
    <row r="15" spans="1:48" ht="15.6" x14ac:dyDescent="0.35">
      <c r="A15" s="33"/>
      <c r="B15" s="27"/>
      <c r="C15" s="11"/>
      <c r="D15" s="27"/>
      <c r="E15" s="27"/>
      <c r="F15" s="27"/>
      <c r="G15" s="27"/>
      <c r="H15" s="35">
        <v>10</v>
      </c>
      <c r="I15" s="35" t="s">
        <v>284</v>
      </c>
      <c r="J15" s="33"/>
      <c r="K15" s="45"/>
      <c r="L15" s="49"/>
      <c r="M15" s="50"/>
      <c r="N15" s="50"/>
      <c r="O15" s="51"/>
      <c r="P15" s="52"/>
      <c r="Q15" s="61"/>
      <c r="R15" s="50"/>
      <c r="S15" s="50"/>
      <c r="T15" s="62"/>
      <c r="U15" s="52"/>
      <c r="V15" s="60"/>
      <c r="W15" s="50"/>
      <c r="X15" s="50"/>
      <c r="Y15" s="51"/>
      <c r="Z15" s="52"/>
      <c r="AA15" s="66"/>
      <c r="AB15" s="63"/>
      <c r="AC15" s="63"/>
      <c r="AD15" s="63"/>
      <c r="AE15" s="67"/>
      <c r="AF15" s="68"/>
      <c r="AG15" s="50"/>
      <c r="AH15" s="50"/>
      <c r="AI15" s="50"/>
      <c r="AJ15" s="73"/>
      <c r="AK15" s="66"/>
      <c r="AL15" s="63"/>
      <c r="AM15" s="63"/>
      <c r="AN15" s="63"/>
      <c r="AO15" s="67"/>
      <c r="AP15" s="27"/>
      <c r="AQ15" s="27"/>
      <c r="AR15" s="63" t="s">
        <v>192</v>
      </c>
      <c r="AS15" s="63">
        <v>50</v>
      </c>
      <c r="AT15" s="63">
        <v>500</v>
      </c>
      <c r="AU15" s="63">
        <v>2</v>
      </c>
      <c r="AV15" s="63">
        <v>1007</v>
      </c>
    </row>
    <row r="16" spans="1:48" ht="15.6" x14ac:dyDescent="0.35">
      <c r="A16" s="33"/>
      <c r="B16" s="27"/>
      <c r="C16" s="11"/>
      <c r="D16" s="27"/>
      <c r="E16" s="27"/>
      <c r="F16" s="27"/>
      <c r="G16" s="27"/>
      <c r="H16" s="35">
        <v>11</v>
      </c>
      <c r="I16" s="35" t="s">
        <v>285</v>
      </c>
      <c r="J16" s="33"/>
      <c r="K16" s="45"/>
      <c r="L16" s="49"/>
      <c r="M16" s="50"/>
      <c r="N16" s="50"/>
      <c r="O16" s="51"/>
      <c r="P16" s="52"/>
      <c r="Q16" s="60"/>
      <c r="R16" s="50"/>
      <c r="S16" s="50"/>
      <c r="T16" s="64"/>
      <c r="U16" s="52"/>
      <c r="V16" s="61"/>
      <c r="W16" s="63"/>
      <c r="X16" s="63"/>
      <c r="Y16" s="51"/>
      <c r="Z16" s="52"/>
      <c r="AA16" s="69"/>
      <c r="AB16" s="70"/>
      <c r="AC16" s="70"/>
      <c r="AD16" s="70"/>
      <c r="AE16" s="71"/>
      <c r="AF16" s="72"/>
      <c r="AG16" s="74"/>
      <c r="AH16" s="74"/>
      <c r="AI16" s="74"/>
      <c r="AJ16" s="75"/>
      <c r="AK16" s="69"/>
      <c r="AL16" s="70"/>
      <c r="AM16" s="70"/>
      <c r="AN16" s="70"/>
      <c r="AO16" s="71"/>
      <c r="AP16" s="27"/>
      <c r="AQ16" s="27"/>
      <c r="AR16" s="63" t="s">
        <v>198</v>
      </c>
      <c r="AS16" s="63">
        <v>100</v>
      </c>
      <c r="AT16" s="63">
        <v>1000</v>
      </c>
      <c r="AU16" s="63">
        <v>2</v>
      </c>
      <c r="AV16" s="63">
        <v>1008</v>
      </c>
    </row>
    <row r="17" spans="1:48" ht="15.6" x14ac:dyDescent="0.35">
      <c r="A17" s="33"/>
      <c r="B17" s="27"/>
      <c r="C17" s="27"/>
      <c r="D17" s="27"/>
      <c r="E17" s="27"/>
      <c r="F17" s="33"/>
      <c r="G17" s="27"/>
      <c r="H17" s="35">
        <v>12</v>
      </c>
      <c r="I17" s="35" t="s">
        <v>286</v>
      </c>
      <c r="J17" s="33"/>
      <c r="K17" s="3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63" t="s">
        <v>204</v>
      </c>
      <c r="AS17" s="63">
        <v>10</v>
      </c>
      <c r="AT17" s="63">
        <v>100</v>
      </c>
      <c r="AU17" s="63">
        <v>2</v>
      </c>
      <c r="AV17" s="63">
        <v>1206</v>
      </c>
    </row>
    <row r="18" spans="1:48" ht="15.6" x14ac:dyDescent="0.35">
      <c r="A18" s="27"/>
      <c r="B18" s="27"/>
      <c r="C18" s="27"/>
      <c r="D18" s="27"/>
      <c r="E18" s="27"/>
      <c r="F18" s="33"/>
      <c r="G18" s="27"/>
      <c r="H18" s="35">
        <v>24</v>
      </c>
      <c r="I18" s="35" t="s">
        <v>287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63" t="s">
        <v>206</v>
      </c>
      <c r="AS18" s="63">
        <v>2</v>
      </c>
      <c r="AT18" s="63">
        <v>20</v>
      </c>
      <c r="AU18" s="63">
        <v>2</v>
      </c>
      <c r="AV18" s="63">
        <v>1205</v>
      </c>
    </row>
    <row r="19" spans="1:48" ht="15.6" x14ac:dyDescent="0.35">
      <c r="H19" s="35">
        <v>19</v>
      </c>
      <c r="I19" s="35" t="s">
        <v>288</v>
      </c>
      <c r="AR19" s="63" t="s">
        <v>208</v>
      </c>
      <c r="AS19" s="63">
        <v>200</v>
      </c>
      <c r="AT19" s="63">
        <v>2000</v>
      </c>
      <c r="AU19" s="63">
        <v>2</v>
      </c>
      <c r="AV19" s="63">
        <v>1208</v>
      </c>
    </row>
    <row r="20" spans="1:48" ht="15.6" x14ac:dyDescent="0.35">
      <c r="H20" s="35">
        <v>13</v>
      </c>
      <c r="I20" s="35" t="s">
        <v>289</v>
      </c>
      <c r="AR20" s="63" t="s">
        <v>210</v>
      </c>
      <c r="AS20" s="63">
        <v>30</v>
      </c>
      <c r="AT20" s="63">
        <v>300</v>
      </c>
      <c r="AU20" s="63">
        <v>2</v>
      </c>
      <c r="AV20" s="63">
        <v>1209</v>
      </c>
    </row>
    <row r="21" spans="1:48" ht="15.6" x14ac:dyDescent="0.35">
      <c r="H21" s="35">
        <v>14</v>
      </c>
      <c r="I21" s="35" t="s">
        <v>290</v>
      </c>
      <c r="AR21" s="63" t="s">
        <v>216</v>
      </c>
      <c r="AS21" s="63">
        <v>50</v>
      </c>
      <c r="AT21" s="63">
        <v>500</v>
      </c>
      <c r="AU21" s="63">
        <v>2</v>
      </c>
      <c r="AV21" s="63">
        <v>1210</v>
      </c>
    </row>
    <row r="22" spans="1:48" ht="15.6" x14ac:dyDescent="0.35">
      <c r="H22" s="35">
        <v>15</v>
      </c>
      <c r="I22" s="35" t="s">
        <v>291</v>
      </c>
      <c r="AR22" s="63" t="s">
        <v>170</v>
      </c>
      <c r="AS22" s="63">
        <v>1</v>
      </c>
      <c r="AT22" s="63">
        <v>10</v>
      </c>
      <c r="AU22" s="63">
        <v>1</v>
      </c>
      <c r="AV22" s="63">
        <v>6</v>
      </c>
    </row>
    <row r="23" spans="1:48" ht="15.6" x14ac:dyDescent="0.35">
      <c r="H23" s="35">
        <v>16</v>
      </c>
      <c r="I23" s="35" t="s">
        <v>292</v>
      </c>
      <c r="AR23" s="63" t="s">
        <v>274</v>
      </c>
      <c r="AS23" s="63">
        <v>1</v>
      </c>
      <c r="AT23" s="63">
        <v>10</v>
      </c>
      <c r="AU23" s="63">
        <v>1</v>
      </c>
      <c r="AV23" s="63">
        <v>8</v>
      </c>
    </row>
    <row r="24" spans="1:48" ht="15.6" x14ac:dyDescent="0.35">
      <c r="H24" s="35">
        <v>17</v>
      </c>
      <c r="I24" s="35" t="s">
        <v>293</v>
      </c>
      <c r="V24" s="65"/>
      <c r="W24" s="65"/>
    </row>
    <row r="25" spans="1:48" ht="15.6" x14ac:dyDescent="0.35">
      <c r="H25" s="35">
        <v>18</v>
      </c>
      <c r="I25" s="35" t="s">
        <v>294</v>
      </c>
    </row>
    <row r="26" spans="1:48" ht="15.6" x14ac:dyDescent="0.35">
      <c r="H26" s="35">
        <v>21</v>
      </c>
      <c r="I26" s="35" t="s">
        <v>295</v>
      </c>
    </row>
    <row r="27" spans="1:48" ht="15.6" x14ac:dyDescent="0.35">
      <c r="H27" s="35">
        <v>22</v>
      </c>
      <c r="I27" s="35"/>
    </row>
    <row r="28" spans="1:48" ht="15.6" x14ac:dyDescent="0.35">
      <c r="H28" s="38">
        <v>23</v>
      </c>
      <c r="I28" s="38"/>
    </row>
    <row r="29" spans="1:48" ht="16.2" x14ac:dyDescent="0.4">
      <c r="H29" s="39">
        <v>59</v>
      </c>
      <c r="I29" s="53"/>
    </row>
    <row r="30" spans="1:48" ht="16.2" x14ac:dyDescent="0.4">
      <c r="H30" s="39">
        <v>60</v>
      </c>
      <c r="I30" s="53"/>
    </row>
    <row r="31" spans="1:48" ht="15.6" x14ac:dyDescent="0.35">
      <c r="H31" s="35">
        <v>25</v>
      </c>
      <c r="I31" s="35" t="s">
        <v>296</v>
      </c>
    </row>
    <row r="32" spans="1:48" ht="15.6" x14ac:dyDescent="0.35">
      <c r="H32" s="35">
        <v>26</v>
      </c>
      <c r="I32" s="35" t="s">
        <v>297</v>
      </c>
    </row>
    <row r="33" spans="8:9" ht="15.6" x14ac:dyDescent="0.35">
      <c r="H33" s="35">
        <v>27</v>
      </c>
      <c r="I33" s="35" t="s">
        <v>298</v>
      </c>
    </row>
    <row r="34" spans="8:9" ht="15.6" x14ac:dyDescent="0.35">
      <c r="H34" s="35">
        <v>28</v>
      </c>
      <c r="I34" s="35" t="s">
        <v>299</v>
      </c>
    </row>
    <row r="35" spans="8:9" ht="15.6" x14ac:dyDescent="0.35">
      <c r="H35" s="35">
        <v>29</v>
      </c>
      <c r="I35" s="35" t="s">
        <v>300</v>
      </c>
    </row>
    <row r="36" spans="8:9" ht="15.6" x14ac:dyDescent="0.35">
      <c r="H36" s="35">
        <v>30</v>
      </c>
      <c r="I36" s="35" t="s">
        <v>301</v>
      </c>
    </row>
    <row r="37" spans="8:9" ht="15.6" x14ac:dyDescent="0.35">
      <c r="H37" s="35">
        <v>31</v>
      </c>
      <c r="I37" s="35" t="s">
        <v>302</v>
      </c>
    </row>
    <row r="38" spans="8:9" ht="15.6" x14ac:dyDescent="0.35">
      <c r="H38" s="35">
        <v>32</v>
      </c>
      <c r="I38" s="35" t="s">
        <v>303</v>
      </c>
    </row>
    <row r="39" spans="8:9" ht="15.6" x14ac:dyDescent="0.35">
      <c r="H39" s="35">
        <v>33</v>
      </c>
      <c r="I39" s="35" t="s">
        <v>304</v>
      </c>
    </row>
    <row r="40" spans="8:9" ht="15.6" x14ac:dyDescent="0.35">
      <c r="H40" s="35">
        <v>34</v>
      </c>
      <c r="I40" s="35" t="s">
        <v>305</v>
      </c>
    </row>
    <row r="41" spans="8:9" ht="15.6" x14ac:dyDescent="0.35">
      <c r="H41" s="35">
        <v>35</v>
      </c>
      <c r="I41" s="54" t="s">
        <v>306</v>
      </c>
    </row>
    <row r="42" spans="8:9" ht="15.6" x14ac:dyDescent="0.35">
      <c r="H42" s="35">
        <v>36</v>
      </c>
      <c r="I42" s="55" t="s">
        <v>307</v>
      </c>
    </row>
    <row r="43" spans="8:9" ht="15.6" x14ac:dyDescent="0.35">
      <c r="H43" s="35">
        <v>37</v>
      </c>
      <c r="I43" s="35" t="s">
        <v>308</v>
      </c>
    </row>
    <row r="44" spans="8:9" ht="15.6" x14ac:dyDescent="0.35">
      <c r="H44" s="35">
        <v>38</v>
      </c>
      <c r="I44" s="35" t="s">
        <v>309</v>
      </c>
    </row>
    <row r="45" spans="8:9" ht="15.6" x14ac:dyDescent="0.35">
      <c r="H45" s="40">
        <v>39</v>
      </c>
      <c r="I45" s="40" t="s">
        <v>310</v>
      </c>
    </row>
    <row r="46" spans="8:9" ht="15.6" x14ac:dyDescent="0.35">
      <c r="H46" s="35">
        <v>40</v>
      </c>
      <c r="I46" s="35" t="s">
        <v>311</v>
      </c>
    </row>
    <row r="47" spans="8:9" ht="15.6" x14ac:dyDescent="0.35">
      <c r="H47" s="35">
        <v>41</v>
      </c>
      <c r="I47" s="35" t="s">
        <v>312</v>
      </c>
    </row>
    <row r="48" spans="8:9" ht="15.6" x14ac:dyDescent="0.35">
      <c r="H48" s="35">
        <v>42</v>
      </c>
      <c r="I48" s="35" t="s">
        <v>313</v>
      </c>
    </row>
    <row r="49" spans="8:9" ht="15.6" x14ac:dyDescent="0.35">
      <c r="H49" s="35">
        <v>43</v>
      </c>
      <c r="I49" s="55" t="s">
        <v>314</v>
      </c>
    </row>
    <row r="50" spans="8:9" ht="15.6" x14ac:dyDescent="0.35">
      <c r="H50" s="35">
        <v>61</v>
      </c>
      <c r="I50" s="35" t="s">
        <v>315</v>
      </c>
    </row>
    <row r="51" spans="8:9" ht="15.6" x14ac:dyDescent="0.35">
      <c r="H51" s="35">
        <v>62</v>
      </c>
      <c r="I51" s="35" t="s">
        <v>309</v>
      </c>
    </row>
    <row r="52" spans="8:9" ht="15.6" x14ac:dyDescent="0.35">
      <c r="H52" s="35">
        <v>63</v>
      </c>
      <c r="I52" s="35" t="s">
        <v>316</v>
      </c>
    </row>
    <row r="53" spans="8:9" ht="15.6" x14ac:dyDescent="0.35">
      <c r="H53" s="35">
        <v>44</v>
      </c>
      <c r="I53" s="35" t="s">
        <v>317</v>
      </c>
    </row>
    <row r="54" spans="8:9" ht="15.6" x14ac:dyDescent="0.35">
      <c r="H54" s="35">
        <v>45</v>
      </c>
      <c r="I54" s="56" t="s">
        <v>318</v>
      </c>
    </row>
    <row r="55" spans="8:9" ht="15.6" x14ac:dyDescent="0.35">
      <c r="H55" s="35">
        <v>46</v>
      </c>
      <c r="I55" s="35" t="s">
        <v>319</v>
      </c>
    </row>
    <row r="56" spans="8:9" ht="15.6" x14ac:dyDescent="0.35">
      <c r="H56" s="35">
        <v>47</v>
      </c>
      <c r="I56" s="35" t="s">
        <v>320</v>
      </c>
    </row>
    <row r="57" spans="8:9" ht="15.6" x14ac:dyDescent="0.35">
      <c r="H57" s="35">
        <v>48</v>
      </c>
      <c r="I57" s="55" t="s">
        <v>321</v>
      </c>
    </row>
    <row r="58" spans="8:9" ht="15.6" x14ac:dyDescent="0.35">
      <c r="H58" s="35">
        <v>49</v>
      </c>
      <c r="I58" s="55"/>
    </row>
    <row r="59" spans="8:9" ht="15.6" x14ac:dyDescent="0.35">
      <c r="H59" s="35">
        <v>50</v>
      </c>
      <c r="I59" s="35" t="s">
        <v>322</v>
      </c>
    </row>
    <row r="60" spans="8:9" ht="15.6" x14ac:dyDescent="0.35">
      <c r="H60" s="35">
        <v>51</v>
      </c>
      <c r="I60" s="35" t="s">
        <v>323</v>
      </c>
    </row>
    <row r="61" spans="8:9" ht="15.6" x14ac:dyDescent="0.35">
      <c r="H61" s="35">
        <v>52</v>
      </c>
      <c r="I61" s="35" t="s">
        <v>324</v>
      </c>
    </row>
    <row r="62" spans="8:9" ht="15.6" x14ac:dyDescent="0.35">
      <c r="H62" s="35">
        <v>53</v>
      </c>
      <c r="I62" s="35" t="s">
        <v>325</v>
      </c>
    </row>
    <row r="63" spans="8:9" ht="15.6" x14ac:dyDescent="0.35">
      <c r="H63" s="35">
        <v>54</v>
      </c>
      <c r="I63" s="35" t="s">
        <v>326</v>
      </c>
    </row>
    <row r="64" spans="8:9" ht="15.6" x14ac:dyDescent="0.35">
      <c r="H64" s="35">
        <v>55</v>
      </c>
      <c r="I64" s="35" t="s">
        <v>327</v>
      </c>
    </row>
    <row r="65" spans="8:9" ht="15.6" x14ac:dyDescent="0.35">
      <c r="H65" s="35">
        <v>56</v>
      </c>
      <c r="I65" s="35" t="s">
        <v>328</v>
      </c>
    </row>
    <row r="66" spans="8:9" ht="15.6" x14ac:dyDescent="0.35">
      <c r="H66" s="35">
        <v>57</v>
      </c>
      <c r="I66" s="35" t="s">
        <v>329</v>
      </c>
    </row>
    <row r="67" spans="8:9" ht="15.6" x14ac:dyDescent="0.35">
      <c r="H67" s="35">
        <v>58</v>
      </c>
      <c r="I67" s="35"/>
    </row>
    <row r="68" spans="8:9" ht="15.6" x14ac:dyDescent="0.35">
      <c r="H68" s="35">
        <v>64</v>
      </c>
      <c r="I68" s="54" t="s">
        <v>330</v>
      </c>
    </row>
    <row r="69" spans="8:9" ht="15.6" x14ac:dyDescent="0.35">
      <c r="H69" s="35">
        <v>65</v>
      </c>
      <c r="I69" s="55" t="s">
        <v>331</v>
      </c>
    </row>
    <row r="70" spans="8:9" ht="15.6" x14ac:dyDescent="0.35">
      <c r="H70" s="35">
        <v>66</v>
      </c>
      <c r="I70" s="55" t="s">
        <v>332</v>
      </c>
    </row>
    <row r="71" spans="8:9" ht="15.6" x14ac:dyDescent="0.35">
      <c r="H71" s="35">
        <v>67</v>
      </c>
      <c r="I71" s="55" t="s">
        <v>333</v>
      </c>
    </row>
    <row r="72" spans="8:9" ht="15.6" x14ac:dyDescent="0.35">
      <c r="H72" s="35">
        <v>68</v>
      </c>
      <c r="I72" s="55" t="s">
        <v>334</v>
      </c>
    </row>
    <row r="73" spans="8:9" ht="15.6" x14ac:dyDescent="0.35">
      <c r="H73" s="35">
        <v>69</v>
      </c>
      <c r="I73" s="55" t="s">
        <v>335</v>
      </c>
    </row>
    <row r="74" spans="8:9" ht="15.6" x14ac:dyDescent="0.35">
      <c r="H74" s="35">
        <v>70</v>
      </c>
      <c r="I74" s="55" t="s">
        <v>336</v>
      </c>
    </row>
    <row r="75" spans="8:9" ht="15.6" x14ac:dyDescent="0.35">
      <c r="H75" s="35">
        <v>71</v>
      </c>
      <c r="I75" s="55" t="s">
        <v>337</v>
      </c>
    </row>
    <row r="76" spans="8:9" ht="15.6" x14ac:dyDescent="0.35">
      <c r="H76" s="35">
        <v>72</v>
      </c>
      <c r="I76" s="55" t="s">
        <v>338</v>
      </c>
    </row>
    <row r="77" spans="8:9" ht="15.6" x14ac:dyDescent="0.35">
      <c r="H77" s="35">
        <v>73</v>
      </c>
      <c r="I77" s="35" t="s">
        <v>316</v>
      </c>
    </row>
    <row r="78" spans="8:9" ht="15.6" x14ac:dyDescent="0.35">
      <c r="H78" s="35">
        <v>74</v>
      </c>
      <c r="I78" s="55" t="s">
        <v>336</v>
      </c>
    </row>
    <row r="79" spans="8:9" ht="15.6" x14ac:dyDescent="0.35">
      <c r="H79" s="35">
        <v>75</v>
      </c>
      <c r="I79" s="55" t="s">
        <v>337</v>
      </c>
    </row>
    <row r="80" spans="8:9" ht="15.6" x14ac:dyDescent="0.35">
      <c r="H80" s="35">
        <v>76</v>
      </c>
      <c r="I80" s="55" t="s">
        <v>331</v>
      </c>
    </row>
    <row r="81" spans="8:9" ht="15.6" x14ac:dyDescent="0.35">
      <c r="H81" s="35">
        <v>77</v>
      </c>
      <c r="I81" s="55" t="s">
        <v>335</v>
      </c>
    </row>
    <row r="82" spans="8:9" ht="15.6" x14ac:dyDescent="0.35">
      <c r="H82" s="35">
        <v>78</v>
      </c>
      <c r="I82" s="40" t="s">
        <v>339</v>
      </c>
    </row>
    <row r="83" spans="8:9" ht="15.6" x14ac:dyDescent="0.35">
      <c r="H83" s="35">
        <v>79</v>
      </c>
      <c r="I83" s="40" t="s">
        <v>340</v>
      </c>
    </row>
    <row r="84" spans="8:9" ht="15.6" x14ac:dyDescent="0.35">
      <c r="H84" s="35">
        <v>80</v>
      </c>
      <c r="I84" s="40" t="s">
        <v>341</v>
      </c>
    </row>
    <row r="85" spans="8:9" ht="15.6" x14ac:dyDescent="0.35">
      <c r="H85" s="35">
        <v>81</v>
      </c>
      <c r="I85" s="40" t="s">
        <v>342</v>
      </c>
    </row>
    <row r="86" spans="8:9" ht="15.6" x14ac:dyDescent="0.35">
      <c r="H86" s="35">
        <v>82</v>
      </c>
      <c r="I86" s="40" t="s">
        <v>343</v>
      </c>
    </row>
    <row r="87" spans="8:9" ht="15.6" x14ac:dyDescent="0.35">
      <c r="H87" s="35">
        <v>83</v>
      </c>
      <c r="I87" s="40" t="s">
        <v>344</v>
      </c>
    </row>
    <row r="88" spans="8:9" ht="15.6" x14ac:dyDescent="0.35">
      <c r="H88" s="35">
        <v>84</v>
      </c>
      <c r="I88" s="40" t="s">
        <v>345</v>
      </c>
    </row>
  </sheetData>
  <phoneticPr fontId="28" type="noConversion"/>
  <conditionalFormatting sqref="C2">
    <cfRule type="containsText" dxfId="235" priority="2" operator="containsText" text=" ">
      <formula>NOT(ISERROR(SEARCH(" ",C2)))</formula>
    </cfRule>
  </conditionalFormatting>
  <conditionalFormatting sqref="D2">
    <cfRule type="containsText" dxfId="234" priority="3" operator="containsText" text=" ">
      <formula>NOT(ISERROR(SEARCH(" ",D2)))</formula>
    </cfRule>
  </conditionalFormatting>
  <conditionalFormatting sqref="E2">
    <cfRule type="containsText" dxfId="233" priority="4" operator="containsText" text=" ">
      <formula>NOT(ISERROR(SEARCH(" ",E2)))</formula>
    </cfRule>
  </conditionalFormatting>
  <conditionalFormatting sqref="F2">
    <cfRule type="containsText" dxfId="232" priority="5" operator="containsText" text=" ">
      <formula>NOT(ISERROR(SEARCH(" ",F2)))</formula>
    </cfRule>
  </conditionalFormatting>
  <conditionalFormatting sqref="X3">
    <cfRule type="containsText" dxfId="231" priority="122" operator="containsText" text=" ">
      <formula>NOT(ISERROR(SEARCH(" ",X3)))</formula>
    </cfRule>
  </conditionalFormatting>
  <conditionalFormatting sqref="AC3">
    <cfRule type="containsText" dxfId="230" priority="121" operator="containsText" text=" ">
      <formula>NOT(ISERROR(SEARCH(" ",AC3)))</formula>
    </cfRule>
  </conditionalFormatting>
  <conditionalFormatting sqref="AH3">
    <cfRule type="containsText" dxfId="229" priority="120" operator="containsText" text=" ">
      <formula>NOT(ISERROR(SEARCH(" ",AH3)))</formula>
    </cfRule>
  </conditionalFormatting>
  <conditionalFormatting sqref="C4">
    <cfRule type="containsText" dxfId="228" priority="110" operator="containsText" text=" ">
      <formula>NOT(ISERROR(SEARCH(" ",C4)))</formula>
    </cfRule>
  </conditionalFormatting>
  <conditionalFormatting sqref="F4">
    <cfRule type="containsText" dxfId="227" priority="253" operator="containsText" text=" ">
      <formula>NOT(ISERROR(SEARCH(" ",F4)))</formula>
    </cfRule>
  </conditionalFormatting>
  <conditionalFormatting sqref="U4">
    <cfRule type="containsText" dxfId="226" priority="215" operator="containsText" text=" ">
      <formula>NOT(ISERROR(SEARCH(" ",U4)))</formula>
    </cfRule>
  </conditionalFormatting>
  <conditionalFormatting sqref="Z4">
    <cfRule type="containsText" dxfId="225" priority="214" operator="containsText" text=" ">
      <formula>NOT(ISERROR(SEARCH(" ",Z4)))</formula>
    </cfRule>
  </conditionalFormatting>
  <conditionalFormatting sqref="AE4">
    <cfRule type="containsText" dxfId="224" priority="213" operator="containsText" text=" ">
      <formula>NOT(ISERROR(SEARCH(" ",AE4)))</formula>
    </cfRule>
  </conditionalFormatting>
  <conditionalFormatting sqref="AJ4">
    <cfRule type="containsText" dxfId="223" priority="212" operator="containsText" text=" ">
      <formula>NOT(ISERROR(SEARCH(" ",AJ4)))</formula>
    </cfRule>
  </conditionalFormatting>
  <conditionalFormatting sqref="AO4">
    <cfRule type="containsText" dxfId="222" priority="196" operator="containsText" text=" ">
      <formula>NOT(ISERROR(SEARCH(" ",AO4)))</formula>
    </cfRule>
  </conditionalFormatting>
  <conditionalFormatting sqref="V5">
    <cfRule type="containsText" dxfId="221" priority="158" operator="containsText" text=" ">
      <formula>NOT(ISERROR(SEARCH(" ",V5)))</formula>
    </cfRule>
  </conditionalFormatting>
  <conditionalFormatting sqref="Y5">
    <cfRule type="containsText" dxfId="220" priority="146" operator="containsText" text=" ">
      <formula>NOT(ISERROR(SEARCH(" ",Y5)))</formula>
    </cfRule>
  </conditionalFormatting>
  <conditionalFormatting sqref="O6">
    <cfRule type="containsText" dxfId="219" priority="263" operator="containsText" text=" ">
      <formula>NOT(ISERROR(SEARCH(" ",O6)))</formula>
    </cfRule>
  </conditionalFormatting>
  <conditionalFormatting sqref="V6">
    <cfRule type="containsText" dxfId="218" priority="152" operator="containsText" text=" ">
      <formula>NOT(ISERROR(SEARCH(" ",V6)))</formula>
    </cfRule>
  </conditionalFormatting>
  <conditionalFormatting sqref="Y6">
    <cfRule type="containsText" dxfId="217" priority="147" operator="containsText" text=" ">
      <formula>NOT(ISERROR(SEARCH(" ",Y6)))</formula>
    </cfRule>
  </conditionalFormatting>
  <conditionalFormatting sqref="AI6">
    <cfRule type="containsText" dxfId="216" priority="231" operator="containsText" text=" ">
      <formula>NOT(ISERROR(SEARCH(" ",AI6)))</formula>
    </cfRule>
  </conditionalFormatting>
  <conditionalFormatting sqref="AP6:AQ6">
    <cfRule type="containsText" dxfId="215" priority="264" operator="containsText" text=" ">
      <formula>NOT(ISERROR(SEARCH(" ",AP6)))</formula>
    </cfRule>
  </conditionalFormatting>
  <conditionalFormatting sqref="M7:P7">
    <cfRule type="containsText" dxfId="214" priority="252" operator="containsText" text=" ">
      <formula>NOT(ISERROR(SEARCH(" ",M7)))</formula>
    </cfRule>
  </conditionalFormatting>
  <conditionalFormatting sqref="V7">
    <cfRule type="containsText" dxfId="213" priority="154" operator="containsText" text=" ">
      <formula>NOT(ISERROR(SEARCH(" ",V7)))</formula>
    </cfRule>
  </conditionalFormatting>
  <conditionalFormatting sqref="Y7">
    <cfRule type="containsText" dxfId="212" priority="145" operator="containsText" text=" ">
      <formula>NOT(ISERROR(SEARCH(" ",Y7)))</formula>
    </cfRule>
  </conditionalFormatting>
  <conditionalFormatting sqref="AF7:AJ7">
    <cfRule type="containsText" dxfId="211" priority="229" operator="containsText" text=" ">
      <formula>NOT(ISERROR(SEARCH(" ",AF7)))</formula>
    </cfRule>
  </conditionalFormatting>
  <conditionalFormatting sqref="AQ7">
    <cfRule type="containsText" dxfId="210" priority="262" operator="containsText" text=" ">
      <formula>NOT(ISERROR(SEARCH(" ",AQ7)))</formula>
    </cfRule>
  </conditionalFormatting>
  <conditionalFormatting sqref="M8:P8">
    <cfRule type="containsText" dxfId="209" priority="251" operator="containsText" text=" ">
      <formula>NOT(ISERROR(SEARCH(" ",M8)))</formula>
    </cfRule>
  </conditionalFormatting>
  <conditionalFormatting sqref="Q8">
    <cfRule type="containsText" dxfId="208" priority="132" operator="containsText" text=" ">
      <formula>NOT(ISERROR(SEARCH(" ",Q8)))</formula>
    </cfRule>
  </conditionalFormatting>
  <conditionalFormatting sqref="V8">
    <cfRule type="containsText" dxfId="207" priority="157" operator="containsText" text=" ">
      <formula>NOT(ISERROR(SEARCH(" ",V8)))</formula>
    </cfRule>
  </conditionalFormatting>
  <conditionalFormatting sqref="Y8">
    <cfRule type="containsText" dxfId="206" priority="144" operator="containsText" text=" ">
      <formula>NOT(ISERROR(SEARCH(" ",Y8)))</formula>
    </cfRule>
  </conditionalFormatting>
  <conditionalFormatting sqref="AF8:AJ8">
    <cfRule type="containsText" dxfId="205" priority="228" operator="containsText" text=" ">
      <formula>NOT(ISERROR(SEARCH(" ",AF8)))</formula>
    </cfRule>
  </conditionalFormatting>
  <conditionalFormatting sqref="AQ8">
    <cfRule type="containsText" dxfId="204" priority="261" operator="containsText" text=" ">
      <formula>NOT(ISERROR(SEARCH(" ",AQ8)))</formula>
    </cfRule>
  </conditionalFormatting>
  <conditionalFormatting sqref="M9:P9">
    <cfRule type="containsText" dxfId="203" priority="250" operator="containsText" text=" ">
      <formula>NOT(ISERROR(SEARCH(" ",M9)))</formula>
    </cfRule>
  </conditionalFormatting>
  <conditionalFormatting sqref="V9">
    <cfRule type="containsText" dxfId="202" priority="156" operator="containsText" text=" ">
      <formula>NOT(ISERROR(SEARCH(" ",V9)))</formula>
    </cfRule>
  </conditionalFormatting>
  <conditionalFormatting sqref="Y9">
    <cfRule type="containsText" dxfId="201" priority="143" operator="containsText" text=" ">
      <formula>NOT(ISERROR(SEARCH(" ",Y9)))</formula>
    </cfRule>
  </conditionalFormatting>
  <conditionalFormatting sqref="AF9:AJ9">
    <cfRule type="containsText" dxfId="200" priority="227" operator="containsText" text=" ">
      <formula>NOT(ISERROR(SEARCH(" ",AF9)))</formula>
    </cfRule>
  </conditionalFormatting>
  <conditionalFormatting sqref="AQ9">
    <cfRule type="containsText" dxfId="199" priority="260" operator="containsText" text=" ">
      <formula>NOT(ISERROR(SEARCH(" ",AQ9)))</formula>
    </cfRule>
  </conditionalFormatting>
  <conditionalFormatting sqref="M10:P10">
    <cfRule type="containsText" dxfId="198" priority="249" operator="containsText" text=" ">
      <formula>NOT(ISERROR(SEARCH(" ",M10)))</formula>
    </cfRule>
  </conditionalFormatting>
  <conditionalFormatting sqref="Q10">
    <cfRule type="containsText" dxfId="197" priority="131" operator="containsText" text=" ">
      <formula>NOT(ISERROR(SEARCH(" ",Q10)))</formula>
    </cfRule>
  </conditionalFormatting>
  <conditionalFormatting sqref="V10">
    <cfRule type="containsText" dxfId="196" priority="155" operator="containsText" text=" ">
      <formula>NOT(ISERROR(SEARCH(" ",V10)))</formula>
    </cfRule>
  </conditionalFormatting>
  <conditionalFormatting sqref="Y10">
    <cfRule type="containsText" dxfId="195" priority="142" operator="containsText" text=" ">
      <formula>NOT(ISERROR(SEARCH(" ",Y10)))</formula>
    </cfRule>
  </conditionalFormatting>
  <conditionalFormatting sqref="AF10:AJ10">
    <cfRule type="containsText" dxfId="194" priority="226" operator="containsText" text=" ">
      <formula>NOT(ISERROR(SEARCH(" ",AF10)))</formula>
    </cfRule>
  </conditionalFormatting>
  <conditionalFormatting sqref="Q11">
    <cfRule type="containsText" dxfId="193" priority="134" operator="containsText" text=" ">
      <formula>NOT(ISERROR(SEARCH(" ",Q11)))</formula>
    </cfRule>
  </conditionalFormatting>
  <conditionalFormatting sqref="T11">
    <cfRule type="containsText" dxfId="192" priority="129" operator="containsText" text=" ">
      <formula>NOT(ISERROR(SEARCH(" ",T11)))</formula>
    </cfRule>
  </conditionalFormatting>
  <conditionalFormatting sqref="V11">
    <cfRule type="containsText" dxfId="191" priority="153" operator="containsText" text=" ">
      <formula>NOT(ISERROR(SEARCH(" ",V11)))</formula>
    </cfRule>
  </conditionalFormatting>
  <conditionalFormatting sqref="Y11">
    <cfRule type="containsText" dxfId="190" priority="141" operator="containsText" text=" ">
      <formula>NOT(ISERROR(SEARCH(" ",Y11)))</formula>
    </cfRule>
  </conditionalFormatting>
  <conditionalFormatting sqref="AA11:AE11">
    <cfRule type="containsText" dxfId="189" priority="186" operator="containsText" text=" ">
      <formula>NOT(ISERROR(SEARCH(" ",AA11)))</formula>
    </cfRule>
  </conditionalFormatting>
  <conditionalFormatting sqref="AF11:AJ11">
    <cfRule type="containsText" dxfId="188" priority="187" operator="containsText" text=" ">
      <formula>NOT(ISERROR(SEARCH(" ",AF11)))</formula>
    </cfRule>
  </conditionalFormatting>
  <conditionalFormatting sqref="AK11:AO11">
    <cfRule type="containsText" dxfId="187" priority="184" operator="containsText" text=" ">
      <formula>NOT(ISERROR(SEARCH(" ",AK11)))</formula>
    </cfRule>
  </conditionalFormatting>
  <conditionalFormatting sqref="T12">
    <cfRule type="containsText" dxfId="186" priority="127" operator="containsText" text=" ">
      <formula>NOT(ISERROR(SEARCH(" ",T12)))</formula>
    </cfRule>
  </conditionalFormatting>
  <conditionalFormatting sqref="V12">
    <cfRule type="containsText" dxfId="185" priority="150" operator="containsText" text=" ">
      <formula>NOT(ISERROR(SEARCH(" ",V12)))</formula>
    </cfRule>
  </conditionalFormatting>
  <conditionalFormatting sqref="Y12">
    <cfRule type="containsText" dxfId="184" priority="140" operator="containsText" text=" ">
      <formula>NOT(ISERROR(SEARCH(" ",Y12)))</formula>
    </cfRule>
  </conditionalFormatting>
  <conditionalFormatting sqref="AA12:AE12">
    <cfRule type="containsText" dxfId="183" priority="160" operator="containsText" text=" ">
      <formula>NOT(ISERROR(SEARCH(" ",AA12)))</formula>
    </cfRule>
  </conditionalFormatting>
  <conditionalFormatting sqref="AF12:AJ12">
    <cfRule type="containsText" dxfId="182" priority="161" operator="containsText" text=" ">
      <formula>NOT(ISERROR(SEARCH(" ",AF12)))</formula>
    </cfRule>
  </conditionalFormatting>
  <conditionalFormatting sqref="AK12:AO12">
    <cfRule type="containsText" dxfId="181" priority="159" operator="containsText" text=" ">
      <formula>NOT(ISERROR(SEARCH(" ",AK12)))</formula>
    </cfRule>
  </conditionalFormatting>
  <conditionalFormatting sqref="G13">
    <cfRule type="containsText" dxfId="180" priority="182" operator="containsText" text=" ">
      <formula>NOT(ISERROR(SEARCH(" ",G13)))</formula>
    </cfRule>
  </conditionalFormatting>
  <conditionalFormatting sqref="J13">
    <cfRule type="containsText" dxfId="179" priority="181" operator="containsText" text=" ">
      <formula>NOT(ISERROR(SEARCH(" ",J13)))</formula>
    </cfRule>
  </conditionalFormatting>
  <conditionalFormatting sqref="T13">
    <cfRule type="containsText" dxfId="178" priority="126" operator="containsText" text=" ">
      <formula>NOT(ISERROR(SEARCH(" ",T13)))</formula>
    </cfRule>
  </conditionalFormatting>
  <conditionalFormatting sqref="V13">
    <cfRule type="containsText" dxfId="177" priority="151" operator="containsText" text=" ">
      <formula>NOT(ISERROR(SEARCH(" ",V13)))</formula>
    </cfRule>
  </conditionalFormatting>
  <conditionalFormatting sqref="Y13">
    <cfRule type="containsText" dxfId="176" priority="139" operator="containsText" text=" ">
      <formula>NOT(ISERROR(SEARCH(" ",Y13)))</formula>
    </cfRule>
  </conditionalFormatting>
  <conditionalFormatting sqref="AA13:AE13">
    <cfRule type="containsText" dxfId="175" priority="192" operator="containsText" text=" ">
      <formula>NOT(ISERROR(SEARCH(" ",AA13)))</formula>
    </cfRule>
  </conditionalFormatting>
  <conditionalFormatting sqref="AF13:AJ13">
    <cfRule type="containsText" dxfId="174" priority="193" operator="containsText" text=" ">
      <formula>NOT(ISERROR(SEARCH(" ",AF13)))</formula>
    </cfRule>
  </conditionalFormatting>
  <conditionalFormatting sqref="AK13:AO13">
    <cfRule type="containsText" dxfId="173" priority="185" operator="containsText" text=" ">
      <formula>NOT(ISERROR(SEARCH(" ",AK13)))</formula>
    </cfRule>
  </conditionalFormatting>
  <conditionalFormatting sqref="B14">
    <cfRule type="containsText" dxfId="172" priority="163" operator="containsText" text=" ">
      <formula>NOT(ISERROR(SEARCH(" ",B14)))</formula>
    </cfRule>
  </conditionalFormatting>
  <conditionalFormatting sqref="G14">
    <cfRule type="containsText" dxfId="171" priority="177" operator="containsText" text=" ">
      <formula>NOT(ISERROR(SEARCH(" ",G14)))</formula>
    </cfRule>
  </conditionalFormatting>
  <conditionalFormatting sqref="J14">
    <cfRule type="containsText" dxfId="170" priority="176" operator="containsText" text=" ">
      <formula>NOT(ISERROR(SEARCH(" ",J14)))</formula>
    </cfRule>
  </conditionalFormatting>
  <conditionalFormatting sqref="T14">
    <cfRule type="containsText" dxfId="169" priority="124" operator="containsText" text=" ">
      <formula>NOT(ISERROR(SEARCH(" ",T14)))</formula>
    </cfRule>
  </conditionalFormatting>
  <conditionalFormatting sqref="V14">
    <cfRule type="containsText" dxfId="168" priority="149" operator="containsText" text=" ">
      <formula>NOT(ISERROR(SEARCH(" ",V14)))</formula>
    </cfRule>
  </conditionalFormatting>
  <conditionalFormatting sqref="Y14">
    <cfRule type="containsText" dxfId="167" priority="137" operator="containsText" text=" ">
      <formula>NOT(ISERROR(SEARCH(" ",Y14)))</formula>
    </cfRule>
  </conditionalFormatting>
  <conditionalFormatting sqref="AA14:AE14">
    <cfRule type="containsText" dxfId="166" priority="179" operator="containsText" text=" ">
      <formula>NOT(ISERROR(SEARCH(" ",AA14)))</formula>
    </cfRule>
  </conditionalFormatting>
  <conditionalFormatting sqref="AF14:AJ14">
    <cfRule type="containsText" dxfId="165" priority="180" operator="containsText" text=" ">
      <formula>NOT(ISERROR(SEARCH(" ",AF14)))</formula>
    </cfRule>
  </conditionalFormatting>
  <conditionalFormatting sqref="AK14:AO14">
    <cfRule type="containsText" dxfId="164" priority="178" operator="containsText" text=" ">
      <formula>NOT(ISERROR(SEARCH(" ",AK14)))</formula>
    </cfRule>
  </conditionalFormatting>
  <conditionalFormatting sqref="B15">
    <cfRule type="containsText" dxfId="163" priority="162" operator="containsText" text=" ">
      <formula>NOT(ISERROR(SEARCH(" ",B15)))</formula>
    </cfRule>
  </conditionalFormatting>
  <conditionalFormatting sqref="G15">
    <cfRule type="containsText" dxfId="162" priority="172" operator="containsText" text=" ">
      <formula>NOT(ISERROR(SEARCH(" ",G15)))</formula>
    </cfRule>
  </conditionalFormatting>
  <conditionalFormatting sqref="J15">
    <cfRule type="containsText" dxfId="161" priority="171" operator="containsText" text=" ">
      <formula>NOT(ISERROR(SEARCH(" ",J15)))</formula>
    </cfRule>
  </conditionalFormatting>
  <conditionalFormatting sqref="T15">
    <cfRule type="containsText" dxfId="160" priority="125" operator="containsText" text=" ">
      <formula>NOT(ISERROR(SEARCH(" ",T15)))</formula>
    </cfRule>
  </conditionalFormatting>
  <conditionalFormatting sqref="V15">
    <cfRule type="containsText" dxfId="159" priority="148" operator="containsText" text=" ">
      <formula>NOT(ISERROR(SEARCH(" ",V15)))</formula>
    </cfRule>
  </conditionalFormatting>
  <conditionalFormatting sqref="Y15">
    <cfRule type="containsText" dxfId="158" priority="138" operator="containsText" text=" ">
      <formula>NOT(ISERROR(SEARCH(" ",Y15)))</formula>
    </cfRule>
  </conditionalFormatting>
  <conditionalFormatting sqref="AA15:AE15">
    <cfRule type="containsText" dxfId="157" priority="174" operator="containsText" text=" ">
      <formula>NOT(ISERROR(SEARCH(" ",AA15)))</formula>
    </cfRule>
  </conditionalFormatting>
  <conditionalFormatting sqref="AF15:AJ15">
    <cfRule type="containsText" dxfId="156" priority="175" operator="containsText" text=" ">
      <formula>NOT(ISERROR(SEARCH(" ",AF15)))</formula>
    </cfRule>
  </conditionalFormatting>
  <conditionalFormatting sqref="AK15:AO15">
    <cfRule type="containsText" dxfId="155" priority="173" operator="containsText" text=" ">
      <formula>NOT(ISERROR(SEARCH(" ",AK15)))</formula>
    </cfRule>
  </conditionalFormatting>
  <conditionalFormatting sqref="I16">
    <cfRule type="containsText" dxfId="154" priority="106" operator="containsText" text=" ">
      <formula>NOT(ISERROR(SEARCH(" ",I16)))</formula>
    </cfRule>
    <cfRule type="containsText" dxfId="153" priority="107" operator="containsText" text=" ">
      <formula>NOT(ISERROR(SEARCH(" ",I16)))</formula>
    </cfRule>
  </conditionalFormatting>
  <conditionalFormatting sqref="Q16">
    <cfRule type="containsText" dxfId="152" priority="118" operator="containsText" text=" ">
      <formula>NOT(ISERROR(SEARCH(" ",Q16)))</formula>
    </cfRule>
  </conditionalFormatting>
  <conditionalFormatting sqref="T16">
    <cfRule type="containsText" dxfId="151" priority="128" operator="containsText" text=" ">
      <formula>NOT(ISERROR(SEARCH(" ",T16)))</formula>
    </cfRule>
  </conditionalFormatting>
  <conditionalFormatting sqref="V16">
    <cfRule type="containsText" dxfId="150" priority="119" operator="containsText" text=" ">
      <formula>NOT(ISERROR(SEARCH(" ",V16)))</formula>
    </cfRule>
  </conditionalFormatting>
  <conditionalFormatting sqref="Y16">
    <cfRule type="containsText" dxfId="149" priority="136" operator="containsText" text=" ">
      <formula>NOT(ISERROR(SEARCH(" ",Y16)))</formula>
    </cfRule>
  </conditionalFormatting>
  <conditionalFormatting sqref="AA16:AE16">
    <cfRule type="containsText" dxfId="148" priority="169" operator="containsText" text=" ">
      <formula>NOT(ISERROR(SEARCH(" ",AA16)))</formula>
    </cfRule>
  </conditionalFormatting>
  <conditionalFormatting sqref="AF16:AJ16">
    <cfRule type="containsText" dxfId="147" priority="170" operator="containsText" text=" ">
      <formula>NOT(ISERROR(SEARCH(" ",AF16)))</formula>
    </cfRule>
  </conditionalFormatting>
  <conditionalFormatting sqref="AK16:AO16">
    <cfRule type="containsText" dxfId="146" priority="168" operator="containsText" text=" ">
      <formula>NOT(ISERROR(SEARCH(" ",AK16)))</formula>
    </cfRule>
  </conditionalFormatting>
  <conditionalFormatting sqref="I23">
    <cfRule type="containsText" dxfId="145" priority="104" operator="containsText" text=" ">
      <formula>NOT(ISERROR(SEARCH(" ",I23)))</formula>
    </cfRule>
    <cfRule type="containsText" dxfId="144" priority="105" operator="containsText" text=" ">
      <formula>NOT(ISERROR(SEARCH(" ",I23)))</formula>
    </cfRule>
  </conditionalFormatting>
  <conditionalFormatting sqref="AR23:AV23">
    <cfRule type="containsText" dxfId="143" priority="111" operator="containsText" text=" ">
      <formula>NOT(ISERROR(SEARCH(" ",AR23)))</formula>
    </cfRule>
  </conditionalFormatting>
  <conditionalFormatting sqref="I27">
    <cfRule type="containsText" dxfId="142" priority="78" operator="containsText" text=" ">
      <formula>NOT(ISERROR(SEARCH(" ",I27)))</formula>
    </cfRule>
    <cfRule type="containsText" dxfId="141" priority="79" operator="containsText" text=" ">
      <formula>NOT(ISERROR(SEARCH(" ",I27)))</formula>
    </cfRule>
  </conditionalFormatting>
  <conditionalFormatting sqref="H28">
    <cfRule type="containsText" dxfId="140" priority="20" operator="containsText" text=" ">
      <formula>NOT(ISERROR(SEARCH(" ",H28)))</formula>
    </cfRule>
    <cfRule type="containsText" dxfId="139" priority="21" operator="containsText" text=" ">
      <formula>NOT(ISERROR(SEARCH(" ",H28)))</formula>
    </cfRule>
  </conditionalFormatting>
  <conditionalFormatting sqref="I28">
    <cfRule type="cellIs" dxfId="138" priority="19" operator="equal">
      <formula>" "</formula>
    </cfRule>
    <cfRule type="containsText" dxfId="137" priority="22" operator="containsText" text=" ">
      <formula>NOT(ISERROR(SEARCH(" ",I28)))</formula>
    </cfRule>
    <cfRule type="containsText" dxfId="136" priority="23" operator="containsText" text=" ">
      <formula>NOT(ISERROR(SEARCH(" ",I28)))</formula>
    </cfRule>
  </conditionalFormatting>
  <conditionalFormatting sqref="H29:I29">
    <cfRule type="containsText" dxfId="135" priority="74" operator="containsText" text=" ">
      <formula>NOT(ISERROR(SEARCH(" ",H29)))</formula>
    </cfRule>
    <cfRule type="containsText" dxfId="134" priority="75" operator="containsText" text=" ">
      <formula>NOT(ISERROR(SEARCH(" ",H29)))</formula>
    </cfRule>
  </conditionalFormatting>
  <conditionalFormatting sqref="H30">
    <cfRule type="containsText" dxfId="133" priority="68" operator="containsText" text=" ">
      <formula>NOT(ISERROR(SEARCH(" ",H30)))</formula>
    </cfRule>
    <cfRule type="containsText" dxfId="132" priority="69" operator="containsText" text=" ">
      <formula>NOT(ISERROR(SEARCH(" ",H30)))</formula>
    </cfRule>
  </conditionalFormatting>
  <conditionalFormatting sqref="I30">
    <cfRule type="cellIs" dxfId="131" priority="70" operator="equal">
      <formula>" "</formula>
    </cfRule>
    <cfRule type="containsText" dxfId="130" priority="71" operator="containsText" text=" ">
      <formula>NOT(ISERROR(SEARCH(" ",I30)))</formula>
    </cfRule>
    <cfRule type="containsText" dxfId="129" priority="72" operator="containsText" text=" ">
      <formula>NOT(ISERROR(SEARCH(" ",I30)))</formula>
    </cfRule>
  </conditionalFormatting>
  <conditionalFormatting sqref="I42">
    <cfRule type="cellIs" dxfId="128" priority="67" operator="equal">
      <formula>" "</formula>
    </cfRule>
  </conditionalFormatting>
  <conditionalFormatting sqref="I43">
    <cfRule type="containsText" dxfId="127" priority="92" operator="containsText" text=" ">
      <formula>NOT(ISERROR(SEARCH(" ",I43)))</formula>
    </cfRule>
    <cfRule type="containsText" dxfId="126" priority="93" operator="containsText" text=" ">
      <formula>NOT(ISERROR(SEARCH(" ",I43)))</formula>
    </cfRule>
  </conditionalFormatting>
  <conditionalFormatting sqref="H44">
    <cfRule type="containsText" dxfId="125" priority="24" operator="containsText" text=" ">
      <formula>NOT(ISERROR(SEARCH(" ",H44)))</formula>
    </cfRule>
    <cfRule type="containsText" dxfId="124" priority="25" operator="containsText" text=" ">
      <formula>NOT(ISERROR(SEARCH(" ",H44)))</formula>
    </cfRule>
  </conditionalFormatting>
  <conditionalFormatting sqref="I44">
    <cfRule type="cellIs" dxfId="123" priority="26" operator="equal">
      <formula>" "</formula>
    </cfRule>
    <cfRule type="containsText" dxfId="122" priority="27" operator="containsText" text=" ">
      <formula>NOT(ISERROR(SEARCH(" ",I44)))</formula>
    </cfRule>
    <cfRule type="containsText" dxfId="121" priority="28" operator="containsText" text=" ">
      <formula>NOT(ISERROR(SEARCH(" ",I44)))</formula>
    </cfRule>
  </conditionalFormatting>
  <conditionalFormatting sqref="I45">
    <cfRule type="containsText" dxfId="120" priority="94" operator="containsText" text=" ">
      <formula>NOT(ISERROR(SEARCH(" ",I45)))</formula>
    </cfRule>
    <cfRule type="containsText" dxfId="119" priority="95" operator="containsText" text=" ">
      <formula>NOT(ISERROR(SEARCH(" ",I45)))</formula>
    </cfRule>
  </conditionalFormatting>
  <conditionalFormatting sqref="I46">
    <cfRule type="containsText" dxfId="118" priority="100" operator="containsText" text=" ">
      <formula>NOT(ISERROR(SEARCH(" ",I46)))</formula>
    </cfRule>
    <cfRule type="containsText" dxfId="117" priority="101" operator="containsText" text=" ">
      <formula>NOT(ISERROR(SEARCH(" ",I46)))</formula>
    </cfRule>
  </conditionalFormatting>
  <conditionalFormatting sqref="I47">
    <cfRule type="containsText" dxfId="116" priority="96" operator="containsText" text=" ">
      <formula>NOT(ISERROR(SEARCH(" ",I47)))</formula>
    </cfRule>
    <cfRule type="containsText" dxfId="115" priority="97" operator="containsText" text=" ">
      <formula>NOT(ISERROR(SEARCH(" ",I47)))</formula>
    </cfRule>
  </conditionalFormatting>
  <conditionalFormatting sqref="I48">
    <cfRule type="containsText" dxfId="114" priority="98" operator="containsText" text=" ">
      <formula>NOT(ISERROR(SEARCH(" ",I48)))</formula>
    </cfRule>
    <cfRule type="containsText" dxfId="113" priority="99" operator="containsText" text=" ">
      <formula>NOT(ISERROR(SEARCH(" ",I48)))</formula>
    </cfRule>
  </conditionalFormatting>
  <conditionalFormatting sqref="H50">
    <cfRule type="containsText" dxfId="112" priority="61" operator="containsText" text=" ">
      <formula>NOT(ISERROR(SEARCH(" ",H50)))</formula>
    </cfRule>
    <cfRule type="containsText" dxfId="111" priority="62" operator="containsText" text=" ">
      <formula>NOT(ISERROR(SEARCH(" ",H50)))</formula>
    </cfRule>
  </conditionalFormatting>
  <conditionalFormatting sqref="I50">
    <cfRule type="cellIs" dxfId="110" priority="47" operator="equal">
      <formula>" "</formula>
    </cfRule>
    <cfRule type="containsText" dxfId="109" priority="48" operator="containsText" text=" ">
      <formula>NOT(ISERROR(SEARCH(" ",I50)))</formula>
    </cfRule>
    <cfRule type="containsText" dxfId="108" priority="49" operator="containsText" text=" ">
      <formula>NOT(ISERROR(SEARCH(" ",I50)))</formula>
    </cfRule>
  </conditionalFormatting>
  <conditionalFormatting sqref="H51">
    <cfRule type="containsText" dxfId="107" priority="29" operator="containsText" text=" ">
      <formula>NOT(ISERROR(SEARCH(" ",H51)))</formula>
    </cfRule>
    <cfRule type="containsText" dxfId="106" priority="30" operator="containsText" text=" ">
      <formula>NOT(ISERROR(SEARCH(" ",H51)))</formula>
    </cfRule>
  </conditionalFormatting>
  <conditionalFormatting sqref="I51">
    <cfRule type="cellIs" dxfId="105" priority="31" operator="equal">
      <formula>" "</formula>
    </cfRule>
    <cfRule type="containsText" dxfId="104" priority="32" operator="containsText" text=" ">
      <formula>NOT(ISERROR(SEARCH(" ",I51)))</formula>
    </cfRule>
    <cfRule type="containsText" dxfId="103" priority="33" operator="containsText" text=" ">
      <formula>NOT(ISERROR(SEARCH(" ",I51)))</formula>
    </cfRule>
  </conditionalFormatting>
  <conditionalFormatting sqref="H52">
    <cfRule type="containsText" dxfId="102" priority="45" operator="containsText" text=" ">
      <formula>NOT(ISERROR(SEARCH(" ",H52)))</formula>
    </cfRule>
    <cfRule type="containsText" dxfId="101" priority="46" operator="containsText" text=" ">
      <formula>NOT(ISERROR(SEARCH(" ",H52)))</formula>
    </cfRule>
  </conditionalFormatting>
  <conditionalFormatting sqref="I52">
    <cfRule type="cellIs" dxfId="100" priority="42" operator="equal">
      <formula>" "</formula>
    </cfRule>
    <cfRule type="containsText" dxfId="99" priority="43" operator="containsText" text=" ">
      <formula>NOT(ISERROR(SEARCH(" ",I52)))</formula>
    </cfRule>
    <cfRule type="containsText" dxfId="98" priority="44" operator="containsText" text=" ">
      <formula>NOT(ISERROR(SEARCH(" ",I52)))</formula>
    </cfRule>
  </conditionalFormatting>
  <conditionalFormatting sqref="I53">
    <cfRule type="containsText" dxfId="97" priority="90" operator="containsText" text=" ">
      <formula>NOT(ISERROR(SEARCH(" ",I53)))</formula>
    </cfRule>
    <cfRule type="containsText" dxfId="96" priority="91" operator="containsText" text=" ">
      <formula>NOT(ISERROR(SEARCH(" ",I53)))</formula>
    </cfRule>
  </conditionalFormatting>
  <conditionalFormatting sqref="I54">
    <cfRule type="containsText" dxfId="95" priority="84" operator="containsText" text=" ">
      <formula>NOT(ISERROR(SEARCH(" ",I54)))</formula>
    </cfRule>
    <cfRule type="containsText" dxfId="94" priority="85" operator="containsText" text=" ">
      <formula>NOT(ISERROR(SEARCH(" ",I54)))</formula>
    </cfRule>
  </conditionalFormatting>
  <conditionalFormatting sqref="I55">
    <cfRule type="containsText" dxfId="93" priority="88" operator="containsText" text=" ">
      <formula>NOT(ISERROR(SEARCH(" ",I55)))</formula>
    </cfRule>
    <cfRule type="containsText" dxfId="92" priority="89" operator="containsText" text=" ">
      <formula>NOT(ISERROR(SEARCH(" ",I55)))</formula>
    </cfRule>
  </conditionalFormatting>
  <conditionalFormatting sqref="I56">
    <cfRule type="containsText" dxfId="91" priority="86" operator="containsText" text=" ">
      <formula>NOT(ISERROR(SEARCH(" ",I56)))</formula>
    </cfRule>
    <cfRule type="containsText" dxfId="90" priority="87" operator="containsText" text=" ">
      <formula>NOT(ISERROR(SEARCH(" ",I56)))</formula>
    </cfRule>
  </conditionalFormatting>
  <conditionalFormatting sqref="H59">
    <cfRule type="containsText" dxfId="89" priority="63" operator="containsText" text=" ">
      <formula>NOT(ISERROR(SEARCH(" ",H59)))</formula>
    </cfRule>
    <cfRule type="containsText" dxfId="88" priority="64" operator="containsText" text=" ">
      <formula>NOT(ISERROR(SEARCH(" ",H59)))</formula>
    </cfRule>
  </conditionalFormatting>
  <conditionalFormatting sqref="H60">
    <cfRule type="containsText" dxfId="87" priority="102" operator="containsText" text=" ">
      <formula>NOT(ISERROR(SEARCH(" ",H60)))</formula>
    </cfRule>
    <cfRule type="containsText" dxfId="86" priority="103" operator="containsText" text=" ">
      <formula>NOT(ISERROR(SEARCH(" ",H60)))</formula>
    </cfRule>
  </conditionalFormatting>
  <conditionalFormatting sqref="H61">
    <cfRule type="containsText" dxfId="85" priority="59" operator="containsText" text=" ">
      <formula>NOT(ISERROR(SEARCH(" ",H61)))</formula>
    </cfRule>
    <cfRule type="containsText" dxfId="84" priority="60" operator="containsText" text=" ">
      <formula>NOT(ISERROR(SEARCH(" ",H61)))</formula>
    </cfRule>
  </conditionalFormatting>
  <conditionalFormatting sqref="H67">
    <cfRule type="containsText" dxfId="83" priority="37" operator="containsText" text=" ">
      <formula>NOT(ISERROR(SEARCH(" ",H67)))</formula>
    </cfRule>
    <cfRule type="containsText" dxfId="82" priority="38" operator="containsText" text=" ">
      <formula>NOT(ISERROR(SEARCH(" ",H67)))</formula>
    </cfRule>
  </conditionalFormatting>
  <conditionalFormatting sqref="I67">
    <cfRule type="cellIs" dxfId="81" priority="34" operator="equal">
      <formula>" "</formula>
    </cfRule>
    <cfRule type="containsText" dxfId="80" priority="35" operator="containsText" text=" ">
      <formula>NOT(ISERROR(SEARCH(" ",I67)))</formula>
    </cfRule>
    <cfRule type="containsText" dxfId="79" priority="36" operator="containsText" text=" ">
      <formula>NOT(ISERROR(SEARCH(" ",I67)))</formula>
    </cfRule>
  </conditionalFormatting>
  <conditionalFormatting sqref="I68">
    <cfRule type="cellIs" dxfId="78" priority="41" operator="equal">
      <formula>" "</formula>
    </cfRule>
  </conditionalFormatting>
  <conditionalFormatting sqref="I77">
    <cfRule type="cellIs" dxfId="77" priority="13" operator="equal">
      <formula>" "</formula>
    </cfRule>
    <cfRule type="containsText" dxfId="76" priority="14" operator="containsText" text=" ">
      <formula>NOT(ISERROR(SEARCH(" ",I77)))</formula>
    </cfRule>
    <cfRule type="containsText" dxfId="75" priority="15" operator="containsText" text=" ">
      <formula>NOT(ISERROR(SEARCH(" ",I77)))</formula>
    </cfRule>
  </conditionalFormatting>
  <conditionalFormatting sqref="I80">
    <cfRule type="cellIs" dxfId="74" priority="9" operator="equal">
      <formula>" "</formula>
    </cfRule>
  </conditionalFormatting>
  <conditionalFormatting sqref="I81">
    <cfRule type="cellIs" dxfId="73" priority="6" operator="equal">
      <formula>" "</formula>
    </cfRule>
  </conditionalFormatting>
  <conditionalFormatting sqref="D5:D13">
    <cfRule type="duplicateValues" dxfId="72" priority="1"/>
  </conditionalFormatting>
  <conditionalFormatting sqref="I36:I40">
    <cfRule type="cellIs" dxfId="71" priority="80" operator="equal">
      <formula>" "</formula>
    </cfRule>
    <cfRule type="containsText" dxfId="70" priority="81" operator="containsText" text=" ">
      <formula>NOT(ISERROR(SEARCH(" ",I36)))</formula>
    </cfRule>
    <cfRule type="containsText" dxfId="69" priority="82" operator="containsText" text=" ">
      <formula>NOT(ISERROR(SEARCH(" ",I36)))</formula>
    </cfRule>
  </conditionalFormatting>
  <conditionalFormatting sqref="I59:I66">
    <cfRule type="cellIs" dxfId="68" priority="50" operator="equal">
      <formula>" "</formula>
    </cfRule>
  </conditionalFormatting>
  <conditionalFormatting sqref="I60:I61">
    <cfRule type="containsText" dxfId="67" priority="51" operator="containsText" text=" ">
      <formula>NOT(ISERROR(SEARCH(" ",I60)))</formula>
    </cfRule>
    <cfRule type="containsText" dxfId="66" priority="52" operator="containsText" text=" ">
      <formula>NOT(ISERROR(SEARCH(" ",I60)))</formula>
    </cfRule>
  </conditionalFormatting>
  <conditionalFormatting sqref="I69:I76">
    <cfRule type="cellIs" dxfId="65" priority="16" operator="equal">
      <formula>" "</formula>
    </cfRule>
  </conditionalFormatting>
  <conditionalFormatting sqref="I78:I79">
    <cfRule type="cellIs" dxfId="64" priority="12" operator="equal">
      <formula>" "</formula>
    </cfRule>
  </conditionalFormatting>
  <conditionalFormatting sqref="I82:I88">
    <cfRule type="containsText" dxfId="63" priority="65" operator="containsText" text=" ">
      <formula>NOT(ISERROR(SEARCH(" ",I82)))</formula>
    </cfRule>
    <cfRule type="containsText" dxfId="62" priority="66" operator="containsText" text=" ">
      <formula>NOT(ISERROR(SEARCH(" ",I82)))</formula>
    </cfRule>
  </conditionalFormatting>
  <conditionalFormatting sqref="K1:K4">
    <cfRule type="containsText" dxfId="61" priority="266" operator="containsText" text=" ">
      <formula>NOT(ISERROR(SEARCH(" ",K1)))</formula>
    </cfRule>
  </conditionalFormatting>
  <conditionalFormatting sqref="Q5:Q6">
    <cfRule type="containsText" dxfId="60" priority="133" operator="containsText" text=" ">
      <formula>NOT(ISERROR(SEARCH(" ",Q5)))</formula>
    </cfRule>
  </conditionalFormatting>
  <conditionalFormatting sqref="Q12:Q15">
    <cfRule type="containsText" dxfId="59" priority="130" operator="containsText" text=" ">
      <formula>NOT(ISERROR(SEARCH(" ",Q12)))</formula>
    </cfRule>
  </conditionalFormatting>
  <conditionalFormatting sqref="S3 AR4:AV22 G1:I4 A5:A16 D4:E5 B16 F5 D16:F18 D6:D11 B17:C18 B1:D1 B4 G5:G10 E6:F13 B3:D3 B2">
    <cfRule type="containsText" dxfId="58" priority="123" operator="containsText" text=" ">
      <formula>NOT(ISERROR(SEARCH(" ",A1)))</formula>
    </cfRule>
  </conditionalFormatting>
  <conditionalFormatting sqref="A1:A4 F14:F16 AP10:AQ11 C5:C16">
    <cfRule type="containsText" dxfId="57" priority="210" operator="containsText" text=" ">
      <formula>NOT(ISERROR(SEARCH(" ",A1)))</formula>
    </cfRule>
  </conditionalFormatting>
  <conditionalFormatting sqref="E1 E3">
    <cfRule type="containsText" dxfId="56" priority="268" operator="containsText" text=" ">
      <formula>NOT(ISERROR(SEARCH(" ",E1)))</formula>
    </cfRule>
  </conditionalFormatting>
  <conditionalFormatting sqref="F1 F3">
    <cfRule type="containsText" dxfId="55" priority="254" operator="containsText" text=" ">
      <formula>NOT(ISERROR(SEARCH(" ",F1)))</formula>
    </cfRule>
  </conditionalFormatting>
  <conditionalFormatting sqref="L1:P2 L6:N6 AP1:AR3 AP4:AQ5 L3 P6 L4:P5 L6:L13 O6:O13">
    <cfRule type="containsText" dxfId="54" priority="259" operator="containsText" text=" ">
      <formula>NOT(ISERROR(SEARCH(" ",L1)))</formula>
    </cfRule>
  </conditionalFormatting>
  <conditionalFormatting sqref="Q1:U2 Q3 Q4:T4">
    <cfRule type="containsText" dxfId="53" priority="257" operator="containsText" text=" ">
      <formula>NOT(ISERROR(SEARCH(" ",Q1)))</formula>
    </cfRule>
  </conditionalFormatting>
  <conditionalFormatting sqref="V1:Z2 V4:Y4 V3">
    <cfRule type="containsText" dxfId="52" priority="255" operator="containsText" text=" ">
      <formula>NOT(ISERROR(SEARCH(" ",V1)))</formula>
    </cfRule>
  </conditionalFormatting>
  <conditionalFormatting sqref="AA1:AE2 AA3 AA4:AD4">
    <cfRule type="containsText" dxfId="51" priority="233" operator="containsText" text=" ">
      <formula>NOT(ISERROR(SEARCH(" ",AA1)))</formula>
    </cfRule>
  </conditionalFormatting>
  <conditionalFormatting sqref="AF1:AJ2 AF5:AJ5 AF6:AH6 AF4:AI4 AF3 AJ6">
    <cfRule type="containsText" dxfId="50" priority="230" operator="containsText" text=" ">
      <formula>NOT(ISERROR(SEARCH(" ",AF1)))</formula>
    </cfRule>
  </conditionalFormatting>
  <conditionalFormatting sqref="AK1:AO2 AK3 AK4:AN4">
    <cfRule type="containsText" dxfId="49" priority="202" operator="containsText" text=" ">
      <formula>NOT(ISERROR(SEARCH(" ",AK1)))</formula>
    </cfRule>
  </conditionalFormatting>
  <conditionalFormatting sqref="R5:U10 Z5:AE10 W5:X10 L7:L10 AP7:AP9 AK5:AO10 K5:K13 B5:B13">
    <cfRule type="containsText" dxfId="48" priority="209" operator="containsText" text=" ">
      <formula>NOT(ISERROR(SEARCH(" ",B5)))</formula>
    </cfRule>
  </conditionalFormatting>
  <conditionalFormatting sqref="I17 I20:I22 H5:I12 I57:I58">
    <cfRule type="containsText" dxfId="47" priority="108" operator="containsText" text=" ">
      <formula>NOT(ISERROR(SEARCH(" ",H5)))</formula>
    </cfRule>
    <cfRule type="containsText" dxfId="46" priority="109" operator="containsText" text=" ">
      <formula>NOT(ISERROR(SEARCH(" ",H5)))</formula>
    </cfRule>
  </conditionalFormatting>
  <conditionalFormatting sqref="I5:I12 I41 I43 I53:I58 I45:I49">
    <cfRule type="cellIs" dxfId="45" priority="83" operator="equal">
      <formula>" "</formula>
    </cfRule>
  </conditionalFormatting>
  <conditionalFormatting sqref="L5:Z16">
    <cfRule type="cellIs" dxfId="44" priority="115" operator="equal">
      <formula>"钻石"</formula>
    </cfRule>
  </conditionalFormatting>
  <conditionalFormatting sqref="Q7 Q9">
    <cfRule type="containsText" dxfId="43" priority="135" operator="containsText" text=" ">
      <formula>NOT(ISERROR(SEARCH(" ",Q7)))</formula>
    </cfRule>
  </conditionalFormatting>
  <conditionalFormatting sqref="J16:K17 J9:J10">
    <cfRule type="containsText" dxfId="42" priority="269" operator="containsText" text=" ">
      <formula>NOT(ISERROR(SEARCH(" ",J9)))</formula>
    </cfRule>
  </conditionalFormatting>
  <conditionalFormatting sqref="L11 L15 L13">
    <cfRule type="containsText" dxfId="41" priority="191" operator="containsText" text=" ">
      <formula>NOT(ISERROR(SEARCH(" ",L11)))</formula>
    </cfRule>
  </conditionalFormatting>
  <conditionalFormatting sqref="M11:P11 O12:P16 M15:N15 M13:N13">
    <cfRule type="containsText" dxfId="40" priority="190" operator="containsText" text=" ">
      <formula>NOT(ISERROR(SEARCH(" ",M11)))</formula>
    </cfRule>
  </conditionalFormatting>
  <conditionalFormatting sqref="R11:S11 U11:U16 R15:S15 R13:S13">
    <cfRule type="containsText" dxfId="39" priority="189" operator="containsText" text=" ">
      <formula>NOT(ISERROR(SEARCH(" ",R11)))</formula>
    </cfRule>
  </conditionalFormatting>
  <conditionalFormatting sqref="W11:X11 Z11:Z16 W15:X15 W13:X13">
    <cfRule type="containsText" dxfId="38" priority="188" operator="containsText" text=" ">
      <formula>NOT(ISERROR(SEARCH(" ",W11)))</formula>
    </cfRule>
  </conditionalFormatting>
  <conditionalFormatting sqref="A18 E14:E15 D12 D14 G16:G18">
    <cfRule type="containsText" dxfId="37" priority="272" operator="containsText" text=" ">
      <formula>NOT(ISERROR(SEARCH(" ",A12)))</formula>
    </cfRule>
  </conditionalFormatting>
  <conditionalFormatting sqref="L12:N12 L16:N16 L14:N14">
    <cfRule type="containsText" dxfId="36" priority="206" operator="containsText" text=" ">
      <formula>NOT(ISERROR(SEARCH(" ",L12)))</formula>
    </cfRule>
  </conditionalFormatting>
  <conditionalFormatting sqref="L17:P18 AP12:AQ18">
    <cfRule type="containsText" dxfId="35" priority="265" operator="containsText" text=" ">
      <formula>NOT(ISERROR(SEARCH(" ",L12)))</formula>
    </cfRule>
  </conditionalFormatting>
  <conditionalFormatting sqref="R12:S12 R16:S16 R14:S14">
    <cfRule type="containsText" dxfId="34" priority="205" operator="containsText" text=" ">
      <formula>NOT(ISERROR(SEARCH(" ",R12)))</formula>
    </cfRule>
  </conditionalFormatting>
  <conditionalFormatting sqref="W12:X12 W16:X16 W14:X14">
    <cfRule type="containsText" dxfId="33" priority="204" operator="containsText" text=" ">
      <formula>NOT(ISERROR(SEARCH(" ",W12)))</formula>
    </cfRule>
  </conditionalFormatting>
  <conditionalFormatting sqref="A17 D13 D15">
    <cfRule type="containsText" dxfId="32" priority="248" operator="containsText" text=" ">
      <formula>NOT(ISERROR(SEARCH(" ",A13)))</formula>
    </cfRule>
  </conditionalFormatting>
  <conditionalFormatting sqref="H20:H23 H27 I31:I35 H24:I26 H53:H58 H18:I19 I15 H13:I14 H15:H17 H31:H43 H45:H49">
    <cfRule type="containsText" dxfId="31" priority="76" operator="containsText" text=" ">
      <formula>NOT(ISERROR(SEARCH(" ",H13)))</formula>
    </cfRule>
    <cfRule type="containsText" dxfId="30" priority="77" operator="containsText" text=" ">
      <formula>NOT(ISERROR(SEARCH(" ",H13)))</formula>
    </cfRule>
  </conditionalFormatting>
  <conditionalFormatting sqref="I31:I35 I13:I27 I29">
    <cfRule type="cellIs" dxfId="29" priority="73" operator="equal">
      <formula>" "</formula>
    </cfRule>
  </conditionalFormatting>
  <conditionalFormatting sqref="Q17:U18">
    <cfRule type="containsText" dxfId="28" priority="258" operator="containsText" text=" ">
      <formula>NOT(ISERROR(SEARCH(" ",Q17)))</formula>
    </cfRule>
  </conditionalFormatting>
  <conditionalFormatting sqref="V17:Z17 Z18">
    <cfRule type="containsText" dxfId="27" priority="256" operator="containsText" text=" ">
      <formula>NOT(ISERROR(SEARCH(" ",V17)))</formula>
    </cfRule>
  </conditionalFormatting>
  <conditionalFormatting sqref="AA17:AE18">
    <cfRule type="containsText" dxfId="26" priority="234" operator="containsText" text=" ">
      <formula>NOT(ISERROR(SEARCH(" ",AA17)))</formula>
    </cfRule>
  </conditionalFormatting>
  <conditionalFormatting sqref="AF17:AJ18">
    <cfRule type="containsText" dxfId="25" priority="232" operator="containsText" text=" ">
      <formula>NOT(ISERROR(SEARCH(" ",AF17)))</formula>
    </cfRule>
  </conditionalFormatting>
  <conditionalFormatting sqref="AK17:AO18">
    <cfRule type="containsText" dxfId="24" priority="203" operator="containsText" text=" ">
      <formula>NOT(ISERROR(SEARCH(" ",AK17)))</formula>
    </cfRule>
  </conditionalFormatting>
  <conditionalFormatting sqref="I59 I62:I66">
    <cfRule type="containsText" dxfId="23" priority="53" operator="containsText" text=" ">
      <formula>NOT(ISERROR(SEARCH(" ",I59)))</formula>
    </cfRule>
    <cfRule type="containsText" dxfId="22" priority="54" operator="containsText" text=" ">
      <formula>NOT(ISERROR(SEARCH(" ",I59)))</formula>
    </cfRule>
  </conditionalFormatting>
  <conditionalFormatting sqref="H62 H66 H64">
    <cfRule type="containsText" dxfId="21" priority="55" operator="containsText" text=" ">
      <formula>NOT(ISERROR(SEARCH(" ",H62)))</formula>
    </cfRule>
    <cfRule type="containsText" dxfId="20" priority="56" operator="containsText" text=" ">
      <formula>NOT(ISERROR(SEARCH(" ",H62)))</formula>
    </cfRule>
  </conditionalFormatting>
  <conditionalFormatting sqref="H63 H65">
    <cfRule type="containsText" dxfId="19" priority="57" operator="containsText" text=" ">
      <formula>NOT(ISERROR(SEARCH(" ",H63)))</formula>
    </cfRule>
    <cfRule type="containsText" dxfId="18" priority="58" operator="containsText" text=" ">
      <formula>NOT(ISERROR(SEARCH(" ",H63)))</formula>
    </cfRule>
  </conditionalFormatting>
  <conditionalFormatting sqref="H68 H78 H76 H70 H72 H74 H82 H86">
    <cfRule type="containsText" dxfId="17" priority="39" operator="containsText" text=" ">
      <formula>NOT(ISERROR(SEARCH(" ",H68)))</formula>
    </cfRule>
    <cfRule type="containsText" dxfId="16" priority="40" operator="containsText" text=" ">
      <formula>NOT(ISERROR(SEARCH(" ",H68)))</formula>
    </cfRule>
  </conditionalFormatting>
  <conditionalFormatting sqref="H69 H79 H77 H75 H73 H71 H83 H87">
    <cfRule type="containsText" dxfId="15" priority="17" operator="containsText" text=" ">
      <formula>NOT(ISERROR(SEARCH(" ",H69)))</formula>
    </cfRule>
    <cfRule type="containsText" dxfId="14" priority="18" operator="containsText" text=" ">
      <formula>NOT(ISERROR(SEARCH(" ",H69)))</formula>
    </cfRule>
  </conditionalFormatting>
  <conditionalFormatting sqref="H80 H84 H88">
    <cfRule type="containsText" dxfId="13" priority="10" operator="containsText" text=" ">
      <formula>NOT(ISERROR(SEARCH(" ",H80)))</formula>
    </cfRule>
    <cfRule type="containsText" dxfId="12" priority="11" operator="containsText" text=" ">
      <formula>NOT(ISERROR(SEARCH(" ",H80)))</formula>
    </cfRule>
  </conditionalFormatting>
  <conditionalFormatting sqref="H81 H85">
    <cfRule type="containsText" dxfId="11" priority="7" operator="containsText" text=" ">
      <formula>NOT(ISERROR(SEARCH(" ",H81)))</formula>
    </cfRule>
    <cfRule type="containsText" dxfId="10" priority="8" operator="containsText" text=" ">
      <formula>NOT(ISERROR(SEARCH(" ",H81)))</formula>
    </cfRule>
  </conditionalFormatting>
  <pageMargins left="0.69930555555555596" right="0.69930555555555596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5"/>
  <sheetViews>
    <sheetView workbookViewId="0">
      <selection activeCell="E3" sqref="E3"/>
    </sheetView>
  </sheetViews>
  <sheetFormatPr defaultColWidth="8.88671875" defaultRowHeight="15.6" x14ac:dyDescent="0.35"/>
  <cols>
    <col min="1" max="1" width="11.109375" customWidth="1"/>
    <col min="2" max="2" width="20.109375" customWidth="1"/>
    <col min="3" max="3" width="23.44140625" customWidth="1"/>
    <col min="4" max="4" width="9.21875" style="11" customWidth="1"/>
  </cols>
  <sheetData>
    <row r="1" spans="1:6" x14ac:dyDescent="0.35">
      <c r="A1" s="12" t="s">
        <v>0</v>
      </c>
      <c r="B1" s="12" t="s">
        <v>0</v>
      </c>
      <c r="C1" s="12" t="s">
        <v>0</v>
      </c>
      <c r="D1" s="14"/>
      <c r="E1" s="1" t="s">
        <v>346</v>
      </c>
      <c r="F1" s="25" t="s">
        <v>347</v>
      </c>
    </row>
    <row r="2" spans="1:6" x14ac:dyDescent="0.35">
      <c r="A2" s="12" t="s">
        <v>3</v>
      </c>
      <c r="B2" s="12" t="s">
        <v>3</v>
      </c>
      <c r="C2" s="12" t="s">
        <v>3</v>
      </c>
      <c r="D2" s="14"/>
      <c r="E2">
        <v>10000</v>
      </c>
      <c r="F2" s="22">
        <f>SUM(B5:B11)</f>
        <v>50000</v>
      </c>
    </row>
    <row r="3" spans="1:6" x14ac:dyDescent="0.35">
      <c r="A3" s="12" t="s">
        <v>348</v>
      </c>
      <c r="B3" s="12" t="s">
        <v>349</v>
      </c>
      <c r="C3" s="12" t="s">
        <v>350</v>
      </c>
      <c r="D3" s="14"/>
    </row>
    <row r="4" spans="1:6" ht="73.05" customHeight="1" x14ac:dyDescent="0.25">
      <c r="A4" s="12" t="s">
        <v>351</v>
      </c>
      <c r="B4" s="12" t="s">
        <v>352</v>
      </c>
      <c r="C4" s="12" t="s">
        <v>353</v>
      </c>
      <c r="D4" s="16"/>
    </row>
    <row r="5" spans="1:6" x14ac:dyDescent="0.35">
      <c r="A5" s="11">
        <v>1</v>
      </c>
      <c r="B5" s="11">
        <f>$E$2</f>
        <v>10000</v>
      </c>
      <c r="C5" s="11">
        <v>0</v>
      </c>
      <c r="D5" s="16"/>
    </row>
    <row r="6" spans="1:6" x14ac:dyDescent="0.35">
      <c r="A6" s="11">
        <v>2</v>
      </c>
      <c r="B6" s="11">
        <f t="shared" ref="B6:B9" si="0">$E$2</f>
        <v>10000</v>
      </c>
      <c r="C6" s="11">
        <f>10*60</f>
        <v>600</v>
      </c>
      <c r="D6" s="16"/>
    </row>
    <row r="7" spans="1:6" x14ac:dyDescent="0.35">
      <c r="A7" s="11">
        <v>3</v>
      </c>
      <c r="B7" s="11">
        <f t="shared" si="0"/>
        <v>10000</v>
      </c>
      <c r="C7" s="11">
        <f>10*60</f>
        <v>600</v>
      </c>
      <c r="D7" s="16"/>
    </row>
    <row r="8" spans="1:6" x14ac:dyDescent="0.35">
      <c r="A8" s="11">
        <v>4</v>
      </c>
      <c r="B8" s="11">
        <f t="shared" si="0"/>
        <v>10000</v>
      </c>
      <c r="C8" s="11">
        <f>10*60</f>
        <v>600</v>
      </c>
      <c r="D8" s="16"/>
    </row>
    <row r="9" spans="1:6" x14ac:dyDescent="0.35">
      <c r="A9" s="11">
        <v>5</v>
      </c>
      <c r="B9" s="11">
        <f t="shared" si="0"/>
        <v>10000</v>
      </c>
      <c r="C9" s="11">
        <f>10*60</f>
        <v>600</v>
      </c>
      <c r="D9" s="16"/>
    </row>
    <row r="10" spans="1:6" s="9" customFormat="1" ht="15" x14ac:dyDescent="0.25">
      <c r="D10" s="16"/>
    </row>
    <row r="11" spans="1:6" s="9" customFormat="1" ht="15" x14ac:dyDescent="0.25">
      <c r="D11" s="16"/>
    </row>
    <row r="12" spans="1:6" s="9" customFormat="1" ht="15" x14ac:dyDescent="0.25">
      <c r="D12" s="16"/>
    </row>
    <row r="13" spans="1:6" s="9" customFormat="1" ht="15" x14ac:dyDescent="0.25">
      <c r="D13" s="16"/>
    </row>
    <row r="14" spans="1:6" s="9" customFormat="1" ht="15" x14ac:dyDescent="0.25">
      <c r="D14" s="16"/>
    </row>
    <row r="15" spans="1:6" s="9" customFormat="1" ht="15" x14ac:dyDescent="0.25">
      <c r="D15" s="16"/>
    </row>
    <row r="16" spans="1:6" s="9" customFormat="1" ht="15" x14ac:dyDescent="0.25">
      <c r="D16" s="16"/>
    </row>
    <row r="17" spans="4:4" s="9" customFormat="1" ht="15" x14ac:dyDescent="0.25">
      <c r="D17" s="16"/>
    </row>
    <row r="18" spans="4:4" s="9" customFormat="1" ht="15" x14ac:dyDescent="0.25">
      <c r="D18" s="16"/>
    </row>
    <row r="19" spans="4:4" s="9" customFormat="1" ht="15" x14ac:dyDescent="0.25">
      <c r="D19" s="16"/>
    </row>
    <row r="20" spans="4:4" s="9" customFormat="1" ht="15" x14ac:dyDescent="0.25">
      <c r="D20" s="16"/>
    </row>
    <row r="21" spans="4:4" s="9" customFormat="1" ht="15" x14ac:dyDescent="0.25">
      <c r="D21" s="16"/>
    </row>
    <row r="22" spans="4:4" s="9" customFormat="1" ht="15" x14ac:dyDescent="0.25">
      <c r="D22" s="16"/>
    </row>
    <row r="23" spans="4:4" s="9" customFormat="1" x14ac:dyDescent="0.35">
      <c r="D23" s="11"/>
    </row>
    <row r="24" spans="4:4" s="9" customFormat="1" x14ac:dyDescent="0.35">
      <c r="D24" s="11"/>
    </row>
    <row r="25" spans="4:4" s="9" customFormat="1" x14ac:dyDescent="0.35">
      <c r="D25" s="11"/>
    </row>
  </sheetData>
  <phoneticPr fontId="28" type="noConversion"/>
  <conditionalFormatting sqref="A1:C4">
    <cfRule type="containsText" dxfId="9" priority="1" operator="containsText" text=" ">
      <formula>NOT(ISERROR(SEARCH(" ",A1)))</formula>
    </cfRule>
  </conditionalFormatting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T18"/>
  <sheetViews>
    <sheetView workbookViewId="0">
      <selection activeCell="I11" sqref="I11"/>
    </sheetView>
  </sheetViews>
  <sheetFormatPr defaultColWidth="8.88671875" defaultRowHeight="15.6" x14ac:dyDescent="0.35"/>
  <cols>
    <col min="2" max="2" width="13.109375" style="10" customWidth="1"/>
    <col min="3" max="3" width="25.109375" style="11" customWidth="1"/>
    <col min="4" max="4" width="20.77734375" style="11" customWidth="1"/>
    <col min="6" max="6" width="10.88671875" customWidth="1"/>
    <col min="7" max="7" width="10.88671875" style="4" customWidth="1"/>
    <col min="8" max="9" width="10.88671875" customWidth="1"/>
    <col min="10" max="10" width="10.88671875" style="4" customWidth="1"/>
    <col min="11" max="12" width="10.88671875" customWidth="1"/>
    <col min="13" max="13" width="10.88671875" style="4" customWidth="1"/>
    <col min="14" max="14" width="11.88671875" customWidth="1"/>
    <col min="20" max="20" width="10.5546875" customWidth="1"/>
  </cols>
  <sheetData>
    <row r="1" spans="1:20" x14ac:dyDescent="0.35">
      <c r="A1" s="12" t="s">
        <v>0</v>
      </c>
      <c r="B1" s="12" t="s">
        <v>0</v>
      </c>
      <c r="C1" s="13" t="s">
        <v>107</v>
      </c>
      <c r="D1" s="14"/>
      <c r="E1" s="1" t="s">
        <v>346</v>
      </c>
      <c r="T1">
        <v>3000</v>
      </c>
    </row>
    <row r="2" spans="1:20" x14ac:dyDescent="0.35">
      <c r="A2" s="12" t="s">
        <v>3</v>
      </c>
      <c r="B2" s="12" t="s">
        <v>3</v>
      </c>
      <c r="C2" s="13" t="s">
        <v>4</v>
      </c>
      <c r="D2" s="14"/>
      <c r="E2">
        <f>'鸿运福利福利金|LimitGold1'!E2</f>
        <v>10000</v>
      </c>
      <c r="T2">
        <f>T1*200000</f>
        <v>600000000</v>
      </c>
    </row>
    <row r="3" spans="1:20" x14ac:dyDescent="0.35">
      <c r="A3" s="12" t="s">
        <v>226</v>
      </c>
      <c r="B3" s="12" t="s">
        <v>354</v>
      </c>
      <c r="C3" s="13" t="s">
        <v>227</v>
      </c>
      <c r="D3" s="14"/>
    </row>
    <row r="4" spans="1:20" ht="73.05" customHeight="1" x14ac:dyDescent="0.35">
      <c r="A4" s="12" t="s">
        <v>231</v>
      </c>
      <c r="B4" s="12" t="s">
        <v>355</v>
      </c>
      <c r="C4" s="15" t="s">
        <v>356</v>
      </c>
      <c r="D4" s="14"/>
      <c r="E4" s="16" t="s">
        <v>357</v>
      </c>
      <c r="F4" s="16" t="s">
        <v>358</v>
      </c>
      <c r="G4" s="17" t="s">
        <v>359</v>
      </c>
      <c r="H4" s="16" t="s">
        <v>360</v>
      </c>
      <c r="I4" s="16" t="s">
        <v>361</v>
      </c>
      <c r="J4" s="17" t="s">
        <v>359</v>
      </c>
      <c r="K4" s="16" t="s">
        <v>360</v>
      </c>
      <c r="L4" s="16" t="s">
        <v>362</v>
      </c>
      <c r="M4" s="17" t="s">
        <v>359</v>
      </c>
      <c r="N4" s="16" t="s">
        <v>360</v>
      </c>
    </row>
    <row r="5" spans="1:20" x14ac:dyDescent="0.35">
      <c r="A5">
        <v>1</v>
      </c>
      <c r="B5" s="10">
        <v>12</v>
      </c>
      <c r="C5" s="19" t="str">
        <f>"[["&amp;0&amp;","&amp;F5&amp;"],["&amp;1&amp;","&amp;I5&amp;"],["&amp;2&amp;","&amp;L5&amp;"]]"</f>
        <v>[[0,1],[1,1],[2,1]]</v>
      </c>
      <c r="E5">
        <v>12</v>
      </c>
      <c r="F5">
        <v>1</v>
      </c>
      <c r="G5" s="4">
        <f>F5/SUM(F$5:F$15)</f>
        <v>2.7777777777777776E-2</v>
      </c>
      <c r="H5">
        <f>G5*$E5</f>
        <v>0.33333333333333331</v>
      </c>
      <c r="I5">
        <v>1</v>
      </c>
      <c r="J5" s="4">
        <f>I5/SUM(I$5:I$15)</f>
        <v>0.05</v>
      </c>
      <c r="K5">
        <f>J5*$E5</f>
        <v>0.60000000000000009</v>
      </c>
      <c r="L5">
        <v>1</v>
      </c>
      <c r="M5" s="4">
        <f>L5/SUM(L$5:L$15)</f>
        <v>2.7777777777777776E-2</v>
      </c>
      <c r="N5">
        <f>M5*$E5</f>
        <v>0.33333333333333331</v>
      </c>
    </row>
    <row r="6" spans="1:20" x14ac:dyDescent="0.35">
      <c r="A6">
        <v>2</v>
      </c>
      <c r="B6" s="10">
        <v>11</v>
      </c>
      <c r="C6" s="19" t="str">
        <f t="shared" ref="C6:C15" si="0">"[["&amp;0&amp;","&amp;F6&amp;"],["&amp;1&amp;","&amp;I6&amp;"],["&amp;2&amp;","&amp;L6&amp;"]]"</f>
        <v>[[0,2],[1,2],[2,2]]</v>
      </c>
      <c r="E6">
        <v>11</v>
      </c>
      <c r="F6">
        <v>2</v>
      </c>
      <c r="G6" s="4">
        <f t="shared" ref="G6:G15" si="1">F6/SUM(F$5:F$15)</f>
        <v>5.5555555555555552E-2</v>
      </c>
      <c r="H6">
        <f t="shared" ref="H6:H15" si="2">G6*$E6</f>
        <v>0.61111111111111105</v>
      </c>
      <c r="I6">
        <v>2</v>
      </c>
      <c r="J6" s="4">
        <f t="shared" ref="J6:J15" si="3">I6/SUM(I$5:I$15)</f>
        <v>0.1</v>
      </c>
      <c r="K6">
        <f t="shared" ref="K6:K15" si="4">J6*$E6</f>
        <v>1.1000000000000001</v>
      </c>
      <c r="L6">
        <v>2</v>
      </c>
      <c r="M6" s="4">
        <f t="shared" ref="M6:M15" si="5">L6/SUM(L$5:L$15)</f>
        <v>5.5555555555555552E-2</v>
      </c>
      <c r="N6">
        <f t="shared" ref="N6:N15" si="6">M6*$E6</f>
        <v>0.61111111111111105</v>
      </c>
    </row>
    <row r="7" spans="1:20" x14ac:dyDescent="0.35">
      <c r="A7">
        <v>3</v>
      </c>
      <c r="B7" s="10">
        <v>10</v>
      </c>
      <c r="C7" s="19" t="str">
        <f t="shared" si="0"/>
        <v>[[0,3],[1,3],[2,3]]</v>
      </c>
      <c r="E7">
        <v>10</v>
      </c>
      <c r="F7">
        <v>3</v>
      </c>
      <c r="G7" s="4">
        <f t="shared" si="1"/>
        <v>8.3333333333333329E-2</v>
      </c>
      <c r="H7">
        <f t="shared" si="2"/>
        <v>0.83333333333333326</v>
      </c>
      <c r="I7">
        <v>3</v>
      </c>
      <c r="J7" s="4">
        <f t="shared" si="3"/>
        <v>0.15</v>
      </c>
      <c r="K7">
        <f t="shared" si="4"/>
        <v>1.5</v>
      </c>
      <c r="L7">
        <v>3</v>
      </c>
      <c r="M7" s="4">
        <f t="shared" si="5"/>
        <v>8.3333333333333329E-2</v>
      </c>
      <c r="N7">
        <f t="shared" si="6"/>
        <v>0.83333333333333326</v>
      </c>
    </row>
    <row r="8" spans="1:20" x14ac:dyDescent="0.35">
      <c r="A8">
        <v>4</v>
      </c>
      <c r="B8" s="10">
        <v>9</v>
      </c>
      <c r="C8" s="19" t="str">
        <f t="shared" si="0"/>
        <v>[[0,4],[1,4],[2,4]]</v>
      </c>
      <c r="E8">
        <v>9</v>
      </c>
      <c r="F8">
        <v>4</v>
      </c>
      <c r="G8" s="4">
        <f t="shared" si="1"/>
        <v>0.1111111111111111</v>
      </c>
      <c r="H8">
        <f t="shared" si="2"/>
        <v>1</v>
      </c>
      <c r="I8">
        <v>4</v>
      </c>
      <c r="J8" s="4">
        <f t="shared" si="3"/>
        <v>0.2</v>
      </c>
      <c r="K8">
        <f t="shared" si="4"/>
        <v>1.8</v>
      </c>
      <c r="L8">
        <v>4</v>
      </c>
      <c r="M8" s="4">
        <f t="shared" si="5"/>
        <v>0.1111111111111111</v>
      </c>
      <c r="N8">
        <f t="shared" si="6"/>
        <v>1</v>
      </c>
    </row>
    <row r="9" spans="1:20" x14ac:dyDescent="0.35">
      <c r="A9">
        <v>5</v>
      </c>
      <c r="B9" s="10">
        <v>8</v>
      </c>
      <c r="C9" s="19" t="str">
        <f t="shared" si="0"/>
        <v>[[0,5],[1,5],[2,5]]</v>
      </c>
      <c r="E9">
        <v>8</v>
      </c>
      <c r="F9">
        <v>5</v>
      </c>
      <c r="G9" s="4">
        <f t="shared" si="1"/>
        <v>0.1388888888888889</v>
      </c>
      <c r="H9">
        <f t="shared" si="2"/>
        <v>1.1111111111111112</v>
      </c>
      <c r="I9">
        <v>5</v>
      </c>
      <c r="J9" s="4">
        <f t="shared" si="3"/>
        <v>0.25</v>
      </c>
      <c r="K9">
        <f t="shared" si="4"/>
        <v>2</v>
      </c>
      <c r="L9">
        <v>5</v>
      </c>
      <c r="M9" s="4">
        <f t="shared" si="5"/>
        <v>0.1388888888888889</v>
      </c>
      <c r="N9">
        <f t="shared" si="6"/>
        <v>1.1111111111111112</v>
      </c>
    </row>
    <row r="10" spans="1:20" x14ac:dyDescent="0.35">
      <c r="A10">
        <v>6</v>
      </c>
      <c r="B10" s="10">
        <v>7</v>
      </c>
      <c r="C10" s="19" t="str">
        <f t="shared" si="0"/>
        <v>[[0,6],[1,5],[2,6]]</v>
      </c>
      <c r="E10">
        <v>7</v>
      </c>
      <c r="F10">
        <v>6</v>
      </c>
      <c r="G10" s="4">
        <f t="shared" si="1"/>
        <v>0.16666666666666666</v>
      </c>
      <c r="H10">
        <f t="shared" si="2"/>
        <v>1.1666666666666665</v>
      </c>
      <c r="I10">
        <v>5</v>
      </c>
      <c r="J10" s="4">
        <f t="shared" si="3"/>
        <v>0.25</v>
      </c>
      <c r="K10">
        <f t="shared" si="4"/>
        <v>1.75</v>
      </c>
      <c r="L10">
        <v>6</v>
      </c>
      <c r="M10" s="4">
        <f t="shared" si="5"/>
        <v>0.16666666666666666</v>
      </c>
      <c r="N10">
        <f t="shared" si="6"/>
        <v>1.1666666666666665</v>
      </c>
    </row>
    <row r="11" spans="1:20" x14ac:dyDescent="0.35">
      <c r="A11">
        <v>7</v>
      </c>
      <c r="B11" s="10">
        <v>6</v>
      </c>
      <c r="C11" s="19" t="str">
        <f t="shared" si="0"/>
        <v>[[0,5],[1,0],[2,5]]</v>
      </c>
      <c r="E11">
        <v>6</v>
      </c>
      <c r="F11">
        <v>5</v>
      </c>
      <c r="G11" s="4">
        <f t="shared" si="1"/>
        <v>0.1388888888888889</v>
      </c>
      <c r="H11">
        <f t="shared" si="2"/>
        <v>0.83333333333333337</v>
      </c>
      <c r="I11">
        <v>0</v>
      </c>
      <c r="J11" s="4">
        <f t="shared" si="3"/>
        <v>0</v>
      </c>
      <c r="K11">
        <f t="shared" si="4"/>
        <v>0</v>
      </c>
      <c r="L11">
        <v>5</v>
      </c>
      <c r="M11" s="4">
        <f t="shared" si="5"/>
        <v>0.1388888888888889</v>
      </c>
      <c r="N11">
        <f t="shared" si="6"/>
        <v>0.83333333333333337</v>
      </c>
    </row>
    <row r="12" spans="1:20" x14ac:dyDescent="0.35">
      <c r="A12">
        <v>8</v>
      </c>
      <c r="B12" s="10">
        <v>5</v>
      </c>
      <c r="C12" s="19" t="str">
        <f t="shared" si="0"/>
        <v>[[0,4],[1,0],[2,4]]</v>
      </c>
      <c r="E12">
        <v>5</v>
      </c>
      <c r="F12">
        <v>4</v>
      </c>
      <c r="G12" s="4">
        <f t="shared" si="1"/>
        <v>0.1111111111111111</v>
      </c>
      <c r="H12">
        <f t="shared" si="2"/>
        <v>0.55555555555555558</v>
      </c>
      <c r="I12">
        <v>0</v>
      </c>
      <c r="J12" s="4">
        <f t="shared" si="3"/>
        <v>0</v>
      </c>
      <c r="K12">
        <f t="shared" si="4"/>
        <v>0</v>
      </c>
      <c r="L12">
        <v>4</v>
      </c>
      <c r="M12" s="4">
        <f t="shared" si="5"/>
        <v>0.1111111111111111</v>
      </c>
      <c r="N12">
        <f t="shared" si="6"/>
        <v>0.55555555555555558</v>
      </c>
    </row>
    <row r="13" spans="1:20" x14ac:dyDescent="0.35">
      <c r="A13">
        <v>9</v>
      </c>
      <c r="B13" s="10">
        <v>4</v>
      </c>
      <c r="C13" s="19" t="str">
        <f t="shared" si="0"/>
        <v>[[0,3],[1,0],[2,3]]</v>
      </c>
      <c r="E13">
        <v>4</v>
      </c>
      <c r="F13">
        <v>3</v>
      </c>
      <c r="G13" s="4">
        <f t="shared" si="1"/>
        <v>8.3333333333333329E-2</v>
      </c>
      <c r="H13">
        <f t="shared" si="2"/>
        <v>0.33333333333333331</v>
      </c>
      <c r="I13">
        <v>0</v>
      </c>
      <c r="J13" s="4">
        <f t="shared" si="3"/>
        <v>0</v>
      </c>
      <c r="K13">
        <f t="shared" si="4"/>
        <v>0</v>
      </c>
      <c r="L13">
        <v>3</v>
      </c>
      <c r="M13" s="4">
        <f t="shared" si="5"/>
        <v>8.3333333333333329E-2</v>
      </c>
      <c r="N13">
        <f t="shared" si="6"/>
        <v>0.33333333333333331</v>
      </c>
    </row>
    <row r="14" spans="1:20" x14ac:dyDescent="0.35">
      <c r="A14">
        <v>10</v>
      </c>
      <c r="B14" s="10">
        <v>3</v>
      </c>
      <c r="C14" s="19" t="str">
        <f t="shared" si="0"/>
        <v>[[0,2],[1,0],[2,2]]</v>
      </c>
      <c r="E14">
        <v>3</v>
      </c>
      <c r="F14">
        <v>2</v>
      </c>
      <c r="G14" s="4">
        <f t="shared" si="1"/>
        <v>5.5555555555555552E-2</v>
      </c>
      <c r="H14">
        <f t="shared" si="2"/>
        <v>0.16666666666666666</v>
      </c>
      <c r="I14">
        <v>0</v>
      </c>
      <c r="J14" s="4">
        <f t="shared" si="3"/>
        <v>0</v>
      </c>
      <c r="K14">
        <f t="shared" si="4"/>
        <v>0</v>
      </c>
      <c r="L14">
        <v>2</v>
      </c>
      <c r="M14" s="4">
        <f t="shared" si="5"/>
        <v>5.5555555555555552E-2</v>
      </c>
      <c r="N14">
        <f t="shared" si="6"/>
        <v>0.16666666666666666</v>
      </c>
    </row>
    <row r="15" spans="1:20" x14ac:dyDescent="0.35">
      <c r="A15">
        <v>11</v>
      </c>
      <c r="B15" s="10">
        <v>2</v>
      </c>
      <c r="C15" s="19" t="str">
        <f t="shared" si="0"/>
        <v>[[0,1],[1,0],[2,1]]</v>
      </c>
      <c r="E15">
        <v>2</v>
      </c>
      <c r="F15">
        <v>1</v>
      </c>
      <c r="G15" s="4">
        <f t="shared" si="1"/>
        <v>2.7777777777777776E-2</v>
      </c>
      <c r="H15">
        <f t="shared" si="2"/>
        <v>5.5555555555555552E-2</v>
      </c>
      <c r="I15">
        <v>0</v>
      </c>
      <c r="J15" s="4">
        <f t="shared" si="3"/>
        <v>0</v>
      </c>
      <c r="K15">
        <f t="shared" si="4"/>
        <v>0</v>
      </c>
      <c r="L15">
        <v>1</v>
      </c>
      <c r="M15" s="4">
        <f t="shared" si="5"/>
        <v>2.7777777777777776E-2</v>
      </c>
      <c r="N15">
        <f t="shared" si="6"/>
        <v>5.5555555555555552E-2</v>
      </c>
    </row>
    <row r="16" spans="1:20" x14ac:dyDescent="0.35">
      <c r="H16">
        <f>SUM(H5:H15)</f>
        <v>6.9999999999999991</v>
      </c>
      <c r="K16">
        <f>SUM(K5:K15)</f>
        <v>8.75</v>
      </c>
      <c r="N16">
        <f>SUM(N5:N15)</f>
        <v>6.9999999999999991</v>
      </c>
    </row>
    <row r="17" spans="7:14" x14ac:dyDescent="0.35">
      <c r="G17" s="4" t="s">
        <v>347</v>
      </c>
      <c r="H17">
        <f>H16*$E$2</f>
        <v>69999.999999999985</v>
      </c>
      <c r="K17">
        <f>K16*$E$2</f>
        <v>87500</v>
      </c>
      <c r="N17">
        <f>N16*$E$2</f>
        <v>69999.999999999985</v>
      </c>
    </row>
    <row r="18" spans="7:14" x14ac:dyDescent="0.35">
      <c r="K18" s="7"/>
      <c r="N18" s="7"/>
    </row>
  </sheetData>
  <phoneticPr fontId="28" type="noConversion"/>
  <conditionalFormatting sqref="C1">
    <cfRule type="containsText" dxfId="8" priority="1" operator="containsText" text=" ">
      <formula>NOT(ISERROR(SEARCH(" ",C1)))</formula>
    </cfRule>
  </conditionalFormatting>
  <conditionalFormatting sqref="C2">
    <cfRule type="containsText" dxfId="7" priority="2" operator="containsText" text=" ">
      <formula>NOT(ISERROR(SEARCH(" ",C2)))</formula>
    </cfRule>
  </conditionalFormatting>
  <conditionalFormatting sqref="C3:C4">
    <cfRule type="containsText" dxfId="6" priority="3" operator="containsText" text=" ">
      <formula>NOT(ISERROR(SEARCH(" ",C3)))</formula>
    </cfRule>
  </conditionalFormatting>
  <conditionalFormatting sqref="A1:B4">
    <cfRule type="containsText" dxfId="5" priority="4" operator="containsText" text=" ">
      <formula>NOT(ISERROR(SEARCH(" ",A1)))</formula>
    </cfRule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34"/>
  <sheetViews>
    <sheetView workbookViewId="0">
      <selection activeCell="L24" sqref="L24"/>
    </sheetView>
  </sheetViews>
  <sheetFormatPr defaultColWidth="8.88671875" defaultRowHeight="15.6" x14ac:dyDescent="0.35"/>
  <cols>
    <col min="2" max="2" width="13.109375" style="10" customWidth="1"/>
    <col min="3" max="3" width="25.109375" style="11" customWidth="1"/>
    <col min="4" max="4" width="20.77734375" style="11" customWidth="1"/>
    <col min="7" max="7" width="10.88671875" customWidth="1"/>
    <col min="8" max="8" width="18" style="4" customWidth="1"/>
    <col min="9" max="10" width="10.88671875" customWidth="1"/>
    <col min="11" max="11" width="10.88671875" style="4" customWidth="1"/>
    <col min="12" max="13" width="10.88671875" customWidth="1"/>
    <col min="14" max="14" width="10.88671875" style="4" customWidth="1"/>
    <col min="15" max="15" width="11.88671875" customWidth="1"/>
  </cols>
  <sheetData>
    <row r="1" spans="1:15" x14ac:dyDescent="0.35">
      <c r="A1" s="12" t="s">
        <v>0</v>
      </c>
      <c r="B1" s="12" t="s">
        <v>0</v>
      </c>
      <c r="C1" s="13" t="s">
        <v>107</v>
      </c>
      <c r="D1" s="14"/>
      <c r="F1" s="1" t="s">
        <v>346</v>
      </c>
    </row>
    <row r="2" spans="1:15" x14ac:dyDescent="0.35">
      <c r="A2" s="12" t="s">
        <v>3</v>
      </c>
      <c r="B2" s="12" t="s">
        <v>3</v>
      </c>
      <c r="C2" s="13" t="s">
        <v>4</v>
      </c>
      <c r="D2" s="14"/>
      <c r="F2">
        <f>'鸿运福利福利金|LimitGold1'!E2</f>
        <v>10000</v>
      </c>
    </row>
    <row r="3" spans="1:15" x14ac:dyDescent="0.35">
      <c r="A3" s="12" t="s">
        <v>226</v>
      </c>
      <c r="B3" s="12" t="s">
        <v>354</v>
      </c>
      <c r="C3" s="13" t="s">
        <v>227</v>
      </c>
      <c r="D3" s="14"/>
    </row>
    <row r="4" spans="1:15" ht="73.05" customHeight="1" x14ac:dyDescent="0.35">
      <c r="A4" s="12" t="s">
        <v>231</v>
      </c>
      <c r="B4" s="12" t="s">
        <v>363</v>
      </c>
      <c r="C4" s="15" t="s">
        <v>364</v>
      </c>
      <c r="D4" s="14"/>
      <c r="F4" s="16"/>
      <c r="G4" s="16" t="s">
        <v>358</v>
      </c>
      <c r="H4" s="17" t="s">
        <v>359</v>
      </c>
      <c r="I4" s="16" t="s">
        <v>360</v>
      </c>
      <c r="J4" s="16" t="s">
        <v>361</v>
      </c>
      <c r="K4" s="17" t="s">
        <v>359</v>
      </c>
      <c r="L4" s="16" t="s">
        <v>360</v>
      </c>
      <c r="M4" s="16" t="s">
        <v>362</v>
      </c>
      <c r="N4" s="17" t="s">
        <v>359</v>
      </c>
      <c r="O4" s="16" t="s">
        <v>360</v>
      </c>
    </row>
    <row r="5" spans="1:15" s="9" customFormat="1" x14ac:dyDescent="0.25">
      <c r="A5" s="18">
        <v>1</v>
      </c>
      <c r="B5" s="18">
        <v>100</v>
      </c>
      <c r="C5" s="19" t="str">
        <f>"[["&amp;0&amp;","&amp;G5&amp;"],["&amp;1&amp;","&amp;J5&amp;"],["&amp;2&amp;","&amp;M5&amp;"]]"</f>
        <v>[[0,1],[1,1],[2,1]]</v>
      </c>
      <c r="D5" s="16"/>
      <c r="G5" s="9">
        <v>1</v>
      </c>
      <c r="H5" s="20">
        <f t="shared" ref="H5:H22" si="0">G5/SUM(G$5:G$22)</f>
        <v>1.7543859649122806E-2</v>
      </c>
      <c r="I5" s="9">
        <f t="shared" ref="I5:I22" si="1">H5*$B5</f>
        <v>1.7543859649122806</v>
      </c>
      <c r="J5" s="9">
        <v>1</v>
      </c>
      <c r="K5" s="20">
        <f t="shared" ref="K5:K22" si="2">J5/SUM(J$5:J$22)</f>
        <v>6.6666666666666666E-2</v>
      </c>
      <c r="L5" s="9">
        <f t="shared" ref="L5:L22" si="3">K5*$B5</f>
        <v>6.666666666666667</v>
      </c>
      <c r="M5" s="9">
        <v>1</v>
      </c>
      <c r="N5" s="20">
        <f t="shared" ref="N5:N22" si="4">M5/SUM(M$5:M$22)</f>
        <v>1.7543859649122806E-2</v>
      </c>
      <c r="O5" s="9">
        <f t="shared" ref="O5:O22" si="5">N5*$B5</f>
        <v>1.7543859649122806</v>
      </c>
    </row>
    <row r="6" spans="1:15" s="9" customFormat="1" x14ac:dyDescent="0.25">
      <c r="A6" s="18">
        <v>2</v>
      </c>
      <c r="B6" s="18">
        <v>75</v>
      </c>
      <c r="C6" s="19" t="str">
        <f t="shared" ref="C6:C22" si="6">"[["&amp;0&amp;","&amp;G6&amp;"],["&amp;1&amp;","&amp;J6&amp;"],["&amp;2&amp;","&amp;M6&amp;"]]"</f>
        <v>[[0,1],[1,1],[2,1]]</v>
      </c>
      <c r="D6" s="16"/>
      <c r="G6" s="9">
        <v>1</v>
      </c>
      <c r="H6" s="20">
        <f t="shared" si="0"/>
        <v>1.7543859649122806E-2</v>
      </c>
      <c r="I6" s="9">
        <f t="shared" si="1"/>
        <v>1.3157894736842104</v>
      </c>
      <c r="J6" s="9">
        <v>1</v>
      </c>
      <c r="K6" s="20">
        <f t="shared" si="2"/>
        <v>6.6666666666666666E-2</v>
      </c>
      <c r="L6" s="9">
        <f t="shared" si="3"/>
        <v>5</v>
      </c>
      <c r="M6" s="9">
        <v>1</v>
      </c>
      <c r="N6" s="20">
        <f t="shared" si="4"/>
        <v>1.7543859649122806E-2</v>
      </c>
      <c r="O6" s="9">
        <f t="shared" si="5"/>
        <v>1.3157894736842104</v>
      </c>
    </row>
    <row r="7" spans="1:15" s="9" customFormat="1" x14ac:dyDescent="0.25">
      <c r="A7" s="18">
        <v>3</v>
      </c>
      <c r="B7" s="18">
        <v>50</v>
      </c>
      <c r="C7" s="19" t="str">
        <f t="shared" si="6"/>
        <v>[[0,1],[1,1],[2,1]]</v>
      </c>
      <c r="D7" s="16"/>
      <c r="G7" s="9">
        <v>1</v>
      </c>
      <c r="H7" s="20">
        <f t="shared" si="0"/>
        <v>1.7543859649122806E-2</v>
      </c>
      <c r="I7" s="9">
        <f t="shared" si="1"/>
        <v>0.8771929824561403</v>
      </c>
      <c r="J7" s="9">
        <v>1</v>
      </c>
      <c r="K7" s="20">
        <f t="shared" si="2"/>
        <v>6.6666666666666666E-2</v>
      </c>
      <c r="L7" s="9">
        <f t="shared" si="3"/>
        <v>3.3333333333333335</v>
      </c>
      <c r="M7" s="9">
        <v>1</v>
      </c>
      <c r="N7" s="20">
        <f t="shared" si="4"/>
        <v>1.7543859649122806E-2</v>
      </c>
      <c r="O7" s="9">
        <f t="shared" si="5"/>
        <v>0.8771929824561403</v>
      </c>
    </row>
    <row r="8" spans="1:15" s="9" customFormat="1" x14ac:dyDescent="0.25">
      <c r="A8" s="18">
        <v>4</v>
      </c>
      <c r="B8" s="18">
        <v>30</v>
      </c>
      <c r="C8" s="19" t="str">
        <f t="shared" si="6"/>
        <v>[[0,1],[1,1],[2,1]]</v>
      </c>
      <c r="D8" s="16"/>
      <c r="G8" s="9">
        <v>1</v>
      </c>
      <c r="H8" s="20">
        <f t="shared" si="0"/>
        <v>1.7543859649122806E-2</v>
      </c>
      <c r="I8" s="9">
        <f t="shared" si="1"/>
        <v>0.52631578947368418</v>
      </c>
      <c r="J8" s="9">
        <v>1</v>
      </c>
      <c r="K8" s="20">
        <f t="shared" si="2"/>
        <v>6.6666666666666666E-2</v>
      </c>
      <c r="L8" s="9">
        <f t="shared" si="3"/>
        <v>2</v>
      </c>
      <c r="M8" s="9">
        <v>1</v>
      </c>
      <c r="N8" s="20">
        <f t="shared" si="4"/>
        <v>1.7543859649122806E-2</v>
      </c>
      <c r="O8" s="9">
        <f t="shared" si="5"/>
        <v>0.52631578947368418</v>
      </c>
    </row>
    <row r="9" spans="1:15" s="9" customFormat="1" x14ac:dyDescent="0.25">
      <c r="A9" s="18">
        <v>5</v>
      </c>
      <c r="B9" s="18">
        <v>30</v>
      </c>
      <c r="C9" s="19" t="str">
        <f t="shared" si="6"/>
        <v>[[0,1],[1,1],[2,1]]</v>
      </c>
      <c r="D9" s="16"/>
      <c r="G9" s="9">
        <v>1</v>
      </c>
      <c r="H9" s="20">
        <f t="shared" si="0"/>
        <v>1.7543859649122806E-2</v>
      </c>
      <c r="I9" s="9">
        <f t="shared" si="1"/>
        <v>0.52631578947368418</v>
      </c>
      <c r="J9" s="9">
        <v>1</v>
      </c>
      <c r="K9" s="20">
        <f t="shared" si="2"/>
        <v>6.6666666666666666E-2</v>
      </c>
      <c r="L9" s="9">
        <f t="shared" si="3"/>
        <v>2</v>
      </c>
      <c r="M9" s="9">
        <v>1</v>
      </c>
      <c r="N9" s="20">
        <f t="shared" si="4"/>
        <v>1.7543859649122806E-2</v>
      </c>
      <c r="O9" s="9">
        <f t="shared" si="5"/>
        <v>0.52631578947368418</v>
      </c>
    </row>
    <row r="10" spans="1:15" s="9" customFormat="1" x14ac:dyDescent="0.25">
      <c r="A10" s="18">
        <v>6</v>
      </c>
      <c r="B10" s="18">
        <v>30</v>
      </c>
      <c r="C10" s="19" t="str">
        <f t="shared" si="6"/>
        <v>[[0,1],[1,1],[2,1]]</v>
      </c>
      <c r="D10" s="16"/>
      <c r="G10" s="9">
        <v>1</v>
      </c>
      <c r="H10" s="20">
        <f t="shared" si="0"/>
        <v>1.7543859649122806E-2</v>
      </c>
      <c r="I10" s="9">
        <f t="shared" si="1"/>
        <v>0.52631578947368418</v>
      </c>
      <c r="J10" s="9">
        <v>1</v>
      </c>
      <c r="K10" s="20">
        <f t="shared" si="2"/>
        <v>6.6666666666666666E-2</v>
      </c>
      <c r="L10" s="9">
        <f t="shared" si="3"/>
        <v>2</v>
      </c>
      <c r="M10" s="9">
        <v>1</v>
      </c>
      <c r="N10" s="20">
        <f t="shared" si="4"/>
        <v>1.7543859649122806E-2</v>
      </c>
      <c r="O10" s="9">
        <f t="shared" si="5"/>
        <v>0.52631578947368418</v>
      </c>
    </row>
    <row r="11" spans="1:15" s="9" customFormat="1" x14ac:dyDescent="0.25">
      <c r="A11" s="18">
        <v>7</v>
      </c>
      <c r="B11" s="18">
        <v>20</v>
      </c>
      <c r="C11" s="19" t="str">
        <f t="shared" si="6"/>
        <v>[[0,2],[1,1],[2,2]]</v>
      </c>
      <c r="D11" s="16"/>
      <c r="G11" s="9">
        <v>2</v>
      </c>
      <c r="H11" s="20">
        <f t="shared" si="0"/>
        <v>3.5087719298245612E-2</v>
      </c>
      <c r="I11" s="9">
        <f t="shared" si="1"/>
        <v>0.70175438596491224</v>
      </c>
      <c r="J11" s="9">
        <v>1</v>
      </c>
      <c r="K11" s="20">
        <f t="shared" si="2"/>
        <v>6.6666666666666666E-2</v>
      </c>
      <c r="L11" s="9">
        <f t="shared" si="3"/>
        <v>1.3333333333333333</v>
      </c>
      <c r="M11" s="9">
        <v>2</v>
      </c>
      <c r="N11" s="20">
        <f t="shared" si="4"/>
        <v>3.5087719298245612E-2</v>
      </c>
      <c r="O11" s="9">
        <f t="shared" si="5"/>
        <v>0.70175438596491224</v>
      </c>
    </row>
    <row r="12" spans="1:15" s="9" customFormat="1" x14ac:dyDescent="0.25">
      <c r="A12" s="18">
        <v>8</v>
      </c>
      <c r="B12" s="18">
        <v>20</v>
      </c>
      <c r="C12" s="19" t="str">
        <f t="shared" si="6"/>
        <v>[[0,2],[1,1],[2,2]]</v>
      </c>
      <c r="D12" s="16"/>
      <c r="G12" s="9">
        <v>2</v>
      </c>
      <c r="H12" s="20">
        <f t="shared" si="0"/>
        <v>3.5087719298245612E-2</v>
      </c>
      <c r="I12" s="9">
        <f t="shared" si="1"/>
        <v>0.70175438596491224</v>
      </c>
      <c r="J12" s="9">
        <v>1</v>
      </c>
      <c r="K12" s="20">
        <f t="shared" si="2"/>
        <v>6.6666666666666666E-2</v>
      </c>
      <c r="L12" s="9">
        <f t="shared" si="3"/>
        <v>1.3333333333333333</v>
      </c>
      <c r="M12" s="9">
        <v>2</v>
      </c>
      <c r="N12" s="20">
        <f t="shared" si="4"/>
        <v>3.5087719298245612E-2</v>
      </c>
      <c r="O12" s="9">
        <f t="shared" si="5"/>
        <v>0.70175438596491224</v>
      </c>
    </row>
    <row r="13" spans="1:15" s="9" customFormat="1" x14ac:dyDescent="0.25">
      <c r="A13" s="18">
        <v>9</v>
      </c>
      <c r="B13" s="18">
        <v>20</v>
      </c>
      <c r="C13" s="19" t="str">
        <f t="shared" si="6"/>
        <v>[[0,2],[1,1],[2,2]]</v>
      </c>
      <c r="D13" s="16"/>
      <c r="G13" s="9">
        <v>2</v>
      </c>
      <c r="H13" s="20">
        <f t="shared" si="0"/>
        <v>3.5087719298245612E-2</v>
      </c>
      <c r="I13" s="9">
        <f t="shared" si="1"/>
        <v>0.70175438596491224</v>
      </c>
      <c r="J13" s="9">
        <v>1</v>
      </c>
      <c r="K13" s="20">
        <f t="shared" si="2"/>
        <v>6.6666666666666666E-2</v>
      </c>
      <c r="L13" s="9">
        <f t="shared" si="3"/>
        <v>1.3333333333333333</v>
      </c>
      <c r="M13" s="9">
        <v>2</v>
      </c>
      <c r="N13" s="20">
        <f t="shared" si="4"/>
        <v>3.5087719298245612E-2</v>
      </c>
      <c r="O13" s="9">
        <f t="shared" si="5"/>
        <v>0.70175438596491224</v>
      </c>
    </row>
    <row r="14" spans="1:15" s="9" customFormat="1" x14ac:dyDescent="0.25">
      <c r="A14" s="18">
        <v>10</v>
      </c>
      <c r="B14" s="18">
        <v>15</v>
      </c>
      <c r="C14" s="19" t="str">
        <f t="shared" si="6"/>
        <v>[[0,4],[1,1],[2,4]]</v>
      </c>
      <c r="D14" s="16"/>
      <c r="G14" s="9">
        <v>4</v>
      </c>
      <c r="H14" s="20">
        <f t="shared" si="0"/>
        <v>7.0175438596491224E-2</v>
      </c>
      <c r="I14" s="9">
        <f t="shared" si="1"/>
        <v>1.0526315789473684</v>
      </c>
      <c r="J14" s="9">
        <v>1</v>
      </c>
      <c r="K14" s="20">
        <f t="shared" si="2"/>
        <v>6.6666666666666666E-2</v>
      </c>
      <c r="L14" s="9">
        <f t="shared" si="3"/>
        <v>1</v>
      </c>
      <c r="M14" s="9">
        <v>4</v>
      </c>
      <c r="N14" s="20">
        <f t="shared" si="4"/>
        <v>7.0175438596491224E-2</v>
      </c>
      <c r="O14" s="9">
        <f t="shared" si="5"/>
        <v>1.0526315789473684</v>
      </c>
    </row>
    <row r="15" spans="1:15" s="9" customFormat="1" x14ac:dyDescent="0.25">
      <c r="A15" s="18">
        <v>11</v>
      </c>
      <c r="B15" s="18">
        <v>15</v>
      </c>
      <c r="C15" s="19" t="str">
        <f t="shared" si="6"/>
        <v>[[0,4],[1,1],[2,4]]</v>
      </c>
      <c r="D15" s="16"/>
      <c r="G15" s="9">
        <v>4</v>
      </c>
      <c r="H15" s="20">
        <f t="shared" si="0"/>
        <v>7.0175438596491224E-2</v>
      </c>
      <c r="I15" s="9">
        <f t="shared" si="1"/>
        <v>1.0526315789473684</v>
      </c>
      <c r="J15" s="9">
        <v>1</v>
      </c>
      <c r="K15" s="20">
        <f t="shared" si="2"/>
        <v>6.6666666666666666E-2</v>
      </c>
      <c r="L15" s="9">
        <f t="shared" si="3"/>
        <v>1</v>
      </c>
      <c r="M15" s="9">
        <v>4</v>
      </c>
      <c r="N15" s="20">
        <f t="shared" si="4"/>
        <v>7.0175438596491224E-2</v>
      </c>
      <c r="O15" s="9">
        <f t="shared" si="5"/>
        <v>1.0526315789473684</v>
      </c>
    </row>
    <row r="16" spans="1:15" s="9" customFormat="1" x14ac:dyDescent="0.25">
      <c r="A16" s="18">
        <v>12</v>
      </c>
      <c r="B16" s="18">
        <v>15</v>
      </c>
      <c r="C16" s="19" t="str">
        <f t="shared" si="6"/>
        <v>[[0,4],[1,1],[2,4]]</v>
      </c>
      <c r="D16" s="16"/>
      <c r="G16" s="9">
        <v>4</v>
      </c>
      <c r="H16" s="20">
        <f t="shared" si="0"/>
        <v>7.0175438596491224E-2</v>
      </c>
      <c r="I16" s="9">
        <f t="shared" si="1"/>
        <v>1.0526315789473684</v>
      </c>
      <c r="J16" s="9">
        <v>1</v>
      </c>
      <c r="K16" s="20">
        <f t="shared" si="2"/>
        <v>6.6666666666666666E-2</v>
      </c>
      <c r="L16" s="9">
        <f t="shared" si="3"/>
        <v>1</v>
      </c>
      <c r="M16" s="9">
        <v>4</v>
      </c>
      <c r="N16" s="20">
        <f t="shared" si="4"/>
        <v>7.0175438596491224E-2</v>
      </c>
      <c r="O16" s="9">
        <f t="shared" si="5"/>
        <v>1.0526315789473684</v>
      </c>
    </row>
    <row r="17" spans="1:15" s="9" customFormat="1" x14ac:dyDescent="0.25">
      <c r="A17" s="18">
        <v>13</v>
      </c>
      <c r="B17" s="18">
        <v>10</v>
      </c>
      <c r="C17" s="19" t="str">
        <f t="shared" si="6"/>
        <v>[[0,5],[1,1],[2,5]]</v>
      </c>
      <c r="D17" s="16"/>
      <c r="G17" s="9">
        <v>5</v>
      </c>
      <c r="H17" s="20">
        <f t="shared" si="0"/>
        <v>8.771929824561403E-2</v>
      </c>
      <c r="I17" s="9">
        <f t="shared" si="1"/>
        <v>0.8771929824561403</v>
      </c>
      <c r="J17" s="9">
        <v>1</v>
      </c>
      <c r="K17" s="20">
        <f t="shared" si="2"/>
        <v>6.6666666666666666E-2</v>
      </c>
      <c r="L17" s="9">
        <f t="shared" si="3"/>
        <v>0.66666666666666663</v>
      </c>
      <c r="M17" s="9">
        <v>5</v>
      </c>
      <c r="N17" s="20">
        <f t="shared" si="4"/>
        <v>8.771929824561403E-2</v>
      </c>
      <c r="O17" s="9">
        <f t="shared" si="5"/>
        <v>0.8771929824561403</v>
      </c>
    </row>
    <row r="18" spans="1:15" s="9" customFormat="1" x14ac:dyDescent="0.25">
      <c r="A18" s="18">
        <v>14</v>
      </c>
      <c r="B18" s="18">
        <v>10</v>
      </c>
      <c r="C18" s="19" t="str">
        <f t="shared" ref="C18" si="7">"[["&amp;0&amp;","&amp;G18&amp;"],["&amp;1&amp;","&amp;J18&amp;"],["&amp;2&amp;","&amp;M18&amp;"]]"</f>
        <v>[[0,5],[1,1],[2,5]]</v>
      </c>
      <c r="D18" s="16"/>
      <c r="G18" s="9">
        <v>5</v>
      </c>
      <c r="H18" s="20">
        <f t="shared" si="0"/>
        <v>8.771929824561403E-2</v>
      </c>
      <c r="I18" s="9">
        <f t="shared" ref="I18" si="8">H18*$B18</f>
        <v>0.8771929824561403</v>
      </c>
      <c r="J18" s="9">
        <v>1</v>
      </c>
      <c r="K18" s="20">
        <f t="shared" si="2"/>
        <v>6.6666666666666666E-2</v>
      </c>
      <c r="L18" s="9">
        <f t="shared" ref="L18" si="9">K18*$B18</f>
        <v>0.66666666666666663</v>
      </c>
      <c r="M18" s="9">
        <v>5</v>
      </c>
      <c r="N18" s="20">
        <f t="shared" si="4"/>
        <v>8.771929824561403E-2</v>
      </c>
      <c r="O18" s="9">
        <f t="shared" ref="O18" si="10">N18*$B18</f>
        <v>0.8771929824561403</v>
      </c>
    </row>
    <row r="19" spans="1:15" s="9" customFormat="1" x14ac:dyDescent="0.25">
      <c r="A19" s="18">
        <v>15</v>
      </c>
      <c r="B19" s="18">
        <v>10</v>
      </c>
      <c r="C19" s="19" t="str">
        <f t="shared" si="6"/>
        <v>[[0,5],[1,1],[2,5]]</v>
      </c>
      <c r="D19" s="16"/>
      <c r="G19" s="9">
        <v>5</v>
      </c>
      <c r="H19" s="20">
        <f t="shared" si="0"/>
        <v>8.771929824561403E-2</v>
      </c>
      <c r="I19" s="9">
        <f t="shared" si="1"/>
        <v>0.8771929824561403</v>
      </c>
      <c r="J19" s="9">
        <v>1</v>
      </c>
      <c r="K19" s="20">
        <f t="shared" si="2"/>
        <v>6.6666666666666666E-2</v>
      </c>
      <c r="L19" s="9">
        <f t="shared" si="3"/>
        <v>0.66666666666666663</v>
      </c>
      <c r="M19" s="9">
        <v>5</v>
      </c>
      <c r="N19" s="20">
        <f t="shared" si="4"/>
        <v>8.771929824561403E-2</v>
      </c>
      <c r="O19" s="9">
        <f t="shared" si="5"/>
        <v>0.8771929824561403</v>
      </c>
    </row>
    <row r="20" spans="1:15" s="9" customFormat="1" x14ac:dyDescent="0.25">
      <c r="A20" s="18">
        <v>16</v>
      </c>
      <c r="B20" s="18">
        <v>5</v>
      </c>
      <c r="C20" s="19" t="str">
        <f t="shared" ref="C20" si="11">"[["&amp;0&amp;","&amp;G20&amp;"],["&amp;1&amp;","&amp;J20&amp;"],["&amp;2&amp;","&amp;M20&amp;"]]"</f>
        <v>[[0,6],[1,0],[2,6]]</v>
      </c>
      <c r="D20" s="16"/>
      <c r="G20" s="9">
        <v>6</v>
      </c>
      <c r="H20" s="20">
        <f t="shared" si="0"/>
        <v>0.10526315789473684</v>
      </c>
      <c r="I20" s="9">
        <f t="shared" ref="I20" si="12">H20*$B20</f>
        <v>0.52631578947368418</v>
      </c>
      <c r="J20" s="9">
        <v>0</v>
      </c>
      <c r="K20" s="20">
        <f t="shared" si="2"/>
        <v>0</v>
      </c>
      <c r="L20" s="9">
        <f t="shared" ref="L20" si="13">K20*$B20</f>
        <v>0</v>
      </c>
      <c r="M20" s="9">
        <v>6</v>
      </c>
      <c r="N20" s="20">
        <f t="shared" si="4"/>
        <v>0.10526315789473684</v>
      </c>
      <c r="O20" s="9">
        <f t="shared" ref="O20" si="14">N20*$B20</f>
        <v>0.52631578947368418</v>
      </c>
    </row>
    <row r="21" spans="1:15" s="9" customFormat="1" x14ac:dyDescent="0.25">
      <c r="A21" s="18">
        <v>17</v>
      </c>
      <c r="B21" s="18">
        <v>5</v>
      </c>
      <c r="C21" s="19" t="str">
        <f t="shared" si="6"/>
        <v>[[0,6],[1,0],[2,6]]</v>
      </c>
      <c r="D21" s="16"/>
      <c r="G21" s="9">
        <v>6</v>
      </c>
      <c r="H21" s="20">
        <f t="shared" si="0"/>
        <v>0.10526315789473684</v>
      </c>
      <c r="I21" s="9">
        <f t="shared" si="1"/>
        <v>0.52631578947368418</v>
      </c>
      <c r="J21" s="9">
        <v>0</v>
      </c>
      <c r="K21" s="20">
        <f t="shared" si="2"/>
        <v>0</v>
      </c>
      <c r="L21" s="9">
        <f t="shared" si="3"/>
        <v>0</v>
      </c>
      <c r="M21" s="9">
        <v>6</v>
      </c>
      <c r="N21" s="20">
        <f t="shared" si="4"/>
        <v>0.10526315789473684</v>
      </c>
      <c r="O21" s="9">
        <f t="shared" si="5"/>
        <v>0.52631578947368418</v>
      </c>
    </row>
    <row r="22" spans="1:15" s="9" customFormat="1" x14ac:dyDescent="0.25">
      <c r="A22" s="18">
        <v>18</v>
      </c>
      <c r="B22" s="18">
        <v>5</v>
      </c>
      <c r="C22" s="19" t="str">
        <f t="shared" si="6"/>
        <v>[[0,6],[1,0],[2,6]]</v>
      </c>
      <c r="D22" s="16"/>
      <c r="G22" s="9">
        <v>6</v>
      </c>
      <c r="H22" s="20">
        <f t="shared" si="0"/>
        <v>0.10526315789473684</v>
      </c>
      <c r="I22" s="9">
        <f t="shared" si="1"/>
        <v>0.52631578947368418</v>
      </c>
      <c r="J22" s="9">
        <v>0</v>
      </c>
      <c r="K22" s="20">
        <f t="shared" si="2"/>
        <v>0</v>
      </c>
      <c r="L22" s="9">
        <f t="shared" si="3"/>
        <v>0</v>
      </c>
      <c r="M22" s="9">
        <v>6</v>
      </c>
      <c r="N22" s="20">
        <f t="shared" si="4"/>
        <v>0.10526315789473684</v>
      </c>
      <c r="O22" s="9">
        <f t="shared" si="5"/>
        <v>0.52631578947368418</v>
      </c>
    </row>
    <row r="23" spans="1:15" s="9" customFormat="1" x14ac:dyDescent="0.25">
      <c r="B23" s="21"/>
      <c r="C23" s="19"/>
      <c r="D23" s="16"/>
      <c r="H23" s="20"/>
      <c r="I23" s="9">
        <f>SUM(I5:I22)</f>
        <v>15.000000000000002</v>
      </c>
      <c r="K23" s="20"/>
      <c r="L23" s="9">
        <f>SUM(L5:L22)</f>
        <v>30</v>
      </c>
      <c r="N23" s="20"/>
      <c r="O23" s="9">
        <f>SUM(O5:O22)</f>
        <v>15.000000000000002</v>
      </c>
    </row>
    <row r="24" spans="1:15" s="9" customFormat="1" x14ac:dyDescent="0.25">
      <c r="B24" s="22"/>
      <c r="C24" s="19"/>
      <c r="D24" s="16"/>
      <c r="H24" s="20" t="s">
        <v>365</v>
      </c>
      <c r="I24" s="9">
        <f>I23*$F$2</f>
        <v>150000.00000000003</v>
      </c>
      <c r="K24" s="20"/>
      <c r="L24" s="9">
        <f>L23*$F$2</f>
        <v>300000</v>
      </c>
      <c r="N24" s="20"/>
      <c r="O24" s="9">
        <f>O23*$F$2</f>
        <v>150000.00000000003</v>
      </c>
    </row>
    <row r="25" spans="1:15" s="9" customFormat="1" x14ac:dyDescent="0.35">
      <c r="B25" s="22"/>
      <c r="C25" s="19"/>
      <c r="D25" s="11"/>
      <c r="H25" s="20" t="s">
        <v>366</v>
      </c>
      <c r="I25" s="23">
        <v>600000</v>
      </c>
      <c r="J25" s="23"/>
      <c r="K25" s="24"/>
      <c r="L25" s="23">
        <v>3000000</v>
      </c>
      <c r="M25" s="23"/>
      <c r="N25" s="24"/>
      <c r="O25" s="23">
        <v>1500000</v>
      </c>
    </row>
    <row r="26" spans="1:15" s="9" customFormat="1" x14ac:dyDescent="0.35">
      <c r="B26" s="22"/>
      <c r="C26" s="19"/>
      <c r="D26" s="11"/>
      <c r="H26" s="20" t="s">
        <v>367</v>
      </c>
      <c r="I26" s="9">
        <f>I24/4</f>
        <v>37500.000000000007</v>
      </c>
      <c r="K26" s="20"/>
      <c r="L26" s="9">
        <f>L24/4</f>
        <v>75000</v>
      </c>
      <c r="N26" s="20"/>
      <c r="O26" s="9">
        <f>O24/4</f>
        <v>37500.000000000007</v>
      </c>
    </row>
    <row r="27" spans="1:15" s="9" customFormat="1" x14ac:dyDescent="0.35">
      <c r="B27" s="22"/>
      <c r="C27" s="19"/>
      <c r="D27" s="11"/>
      <c r="H27" s="20" t="s">
        <v>368</v>
      </c>
      <c r="I27" s="23">
        <v>150000</v>
      </c>
      <c r="J27" s="23"/>
      <c r="K27" s="24"/>
      <c r="L27" s="23">
        <v>750000</v>
      </c>
      <c r="M27" s="23"/>
      <c r="N27" s="24"/>
      <c r="O27" s="23">
        <v>375000</v>
      </c>
    </row>
    <row r="28" spans="1:15" s="9" customFormat="1" x14ac:dyDescent="0.35">
      <c r="B28" s="22"/>
      <c r="C28" s="19"/>
      <c r="D28" s="11"/>
      <c r="H28" s="20"/>
      <c r="K28" s="20"/>
      <c r="N28" s="20"/>
    </row>
    <row r="29" spans="1:15" s="9" customFormat="1" x14ac:dyDescent="0.35">
      <c r="B29" s="22"/>
      <c r="C29" s="19"/>
      <c r="D29" s="11"/>
      <c r="H29" s="20"/>
      <c r="K29" s="20"/>
      <c r="N29" s="20"/>
    </row>
    <row r="30" spans="1:15" s="9" customFormat="1" x14ac:dyDescent="0.35">
      <c r="B30" s="22"/>
      <c r="C30" s="19"/>
      <c r="D30" s="11"/>
      <c r="H30" s="20"/>
      <c r="K30" s="20"/>
      <c r="N30" s="20"/>
    </row>
    <row r="31" spans="1:15" s="9" customFormat="1" x14ac:dyDescent="0.35">
      <c r="B31" s="22"/>
      <c r="C31" s="19"/>
      <c r="D31" s="11"/>
      <c r="H31" s="20"/>
      <c r="K31" s="20"/>
      <c r="N31" s="20"/>
    </row>
    <row r="32" spans="1:15" s="9" customFormat="1" x14ac:dyDescent="0.35">
      <c r="B32" s="22"/>
      <c r="C32" s="19"/>
      <c r="D32" s="11"/>
      <c r="H32" s="20"/>
      <c r="K32" s="20"/>
      <c r="N32" s="20"/>
    </row>
    <row r="33" spans="2:14" s="9" customFormat="1" x14ac:dyDescent="0.35">
      <c r="B33" s="22"/>
      <c r="C33" s="19"/>
      <c r="D33" s="11"/>
      <c r="H33" s="20"/>
      <c r="K33" s="20"/>
      <c r="N33" s="20"/>
    </row>
    <row r="34" spans="2:14" s="9" customFormat="1" x14ac:dyDescent="0.35">
      <c r="B34" s="22"/>
      <c r="C34" s="11"/>
      <c r="D34" s="11"/>
      <c r="H34" s="20"/>
      <c r="K34" s="20"/>
      <c r="N34" s="20"/>
    </row>
  </sheetData>
  <phoneticPr fontId="28" type="noConversion"/>
  <conditionalFormatting sqref="C2">
    <cfRule type="containsText" dxfId="4" priority="2" operator="containsText" text=" ">
      <formula>NOT(ISERROR(SEARCH(" ",C2)))</formula>
    </cfRule>
  </conditionalFormatting>
  <conditionalFormatting sqref="C3:C4">
    <cfRule type="containsText" dxfId="3" priority="3" operator="containsText" text=" ">
      <formula>NOT(ISERROR(SEARCH(" ",C3)))</formula>
    </cfRule>
  </conditionalFormatting>
  <conditionalFormatting sqref="C1 A1:B4">
    <cfRule type="containsText" dxfId="2" priority="1" operator="containsText" text=" ">
      <formula>NOT(ISERROR(SEARCH(" ",A1)))</formula>
    </cfRule>
  </conditionalFormatting>
  <pageMargins left="0.75" right="0.75" top="1" bottom="1" header="0.5" footer="0.5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107"/>
  <sheetViews>
    <sheetView topLeftCell="A91" workbookViewId="0">
      <selection activeCell="J123" sqref="J123"/>
    </sheetView>
  </sheetViews>
  <sheetFormatPr defaultColWidth="9" defaultRowHeight="14.4" x14ac:dyDescent="0.25"/>
  <cols>
    <col min="2" max="2" width="19.6640625" customWidth="1"/>
    <col min="3" max="3" width="10.77734375" customWidth="1"/>
    <col min="4" max="4" width="8.88671875" customWidth="1"/>
    <col min="5" max="12" width="10.5546875" customWidth="1"/>
    <col min="13" max="13" width="10.6640625" customWidth="1"/>
  </cols>
  <sheetData>
    <row r="1" spans="2:24" x14ac:dyDescent="0.25">
      <c r="B1" s="1" t="s">
        <v>369</v>
      </c>
      <c r="C1" s="2" t="s">
        <v>370</v>
      </c>
      <c r="D1" s="2" t="s">
        <v>371</v>
      </c>
      <c r="E1" s="2" t="s">
        <v>372</v>
      </c>
      <c r="F1" s="2" t="s">
        <v>373</v>
      </c>
      <c r="G1" s="2" t="s">
        <v>374</v>
      </c>
      <c r="H1" s="2" t="s">
        <v>375</v>
      </c>
      <c r="I1" s="2" t="s">
        <v>376</v>
      </c>
      <c r="J1" s="2" t="s">
        <v>377</v>
      </c>
      <c r="K1" s="2" t="s">
        <v>378</v>
      </c>
      <c r="L1" s="2" t="s">
        <v>379</v>
      </c>
      <c r="M1" s="2" t="s">
        <v>380</v>
      </c>
    </row>
    <row r="2" spans="2:24" x14ac:dyDescent="0.25">
      <c r="B2" s="1" t="s">
        <v>381</v>
      </c>
      <c r="C2">
        <v>0</v>
      </c>
      <c r="D2">
        <f>C2</f>
        <v>0</v>
      </c>
      <c r="E2">
        <f t="shared" ref="E2:M5" si="0">D2</f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J2">
        <f t="shared" si="0"/>
        <v>0</v>
      </c>
      <c r="K2">
        <f t="shared" si="0"/>
        <v>0</v>
      </c>
      <c r="L2">
        <f t="shared" si="0"/>
        <v>0</v>
      </c>
      <c r="M2">
        <f t="shared" si="0"/>
        <v>0</v>
      </c>
      <c r="N2">
        <v>70552</v>
      </c>
      <c r="O2">
        <f>N2</f>
        <v>70552</v>
      </c>
      <c r="P2">
        <f t="shared" ref="P2:P3" si="1">O2</f>
        <v>70552</v>
      </c>
      <c r="Q2">
        <f t="shared" ref="Q2:Q3" si="2">P2</f>
        <v>70552</v>
      </c>
      <c r="R2">
        <f t="shared" ref="R2:R3" si="3">Q2</f>
        <v>70552</v>
      </c>
      <c r="S2">
        <f t="shared" ref="S2:S3" si="4">R2</f>
        <v>70552</v>
      </c>
      <c r="T2">
        <f t="shared" ref="T2:T3" si="5">S2</f>
        <v>70552</v>
      </c>
      <c r="U2">
        <f t="shared" ref="U2:U3" si="6">T2</f>
        <v>70552</v>
      </c>
      <c r="V2">
        <f t="shared" ref="V2:V3" si="7">U2</f>
        <v>70552</v>
      </c>
      <c r="W2">
        <f t="shared" ref="W2:W3" si="8">V2</f>
        <v>70552</v>
      </c>
      <c r="X2">
        <f t="shared" ref="X2:X3" si="9">W2</f>
        <v>70552</v>
      </c>
    </row>
    <row r="3" spans="2:24" x14ac:dyDescent="0.25">
      <c r="B3" s="1" t="s">
        <v>382</v>
      </c>
      <c r="C3">
        <v>0</v>
      </c>
      <c r="D3">
        <f t="shared" ref="D3:L5" si="10">C3</f>
        <v>0</v>
      </c>
      <c r="E3">
        <f t="shared" si="10"/>
        <v>0</v>
      </c>
      <c r="F3">
        <f t="shared" si="10"/>
        <v>0</v>
      </c>
      <c r="G3">
        <f t="shared" si="10"/>
        <v>0</v>
      </c>
      <c r="H3">
        <f t="shared" si="10"/>
        <v>0</v>
      </c>
      <c r="I3">
        <f t="shared" si="10"/>
        <v>0</v>
      </c>
      <c r="J3">
        <f t="shared" si="10"/>
        <v>0</v>
      </c>
      <c r="K3">
        <f t="shared" si="10"/>
        <v>0</v>
      </c>
      <c r="L3">
        <f t="shared" si="10"/>
        <v>0</v>
      </c>
      <c r="M3">
        <f t="shared" si="0"/>
        <v>0</v>
      </c>
      <c r="N3">
        <v>65440</v>
      </c>
      <c r="O3">
        <f t="shared" ref="O3" si="11">N3</f>
        <v>65440</v>
      </c>
      <c r="P3">
        <f t="shared" si="1"/>
        <v>65440</v>
      </c>
      <c r="Q3">
        <f t="shared" si="2"/>
        <v>65440</v>
      </c>
      <c r="R3">
        <f t="shared" si="3"/>
        <v>65440</v>
      </c>
      <c r="S3">
        <f t="shared" si="4"/>
        <v>65440</v>
      </c>
      <c r="T3">
        <f t="shared" si="5"/>
        <v>65440</v>
      </c>
      <c r="U3">
        <f t="shared" si="6"/>
        <v>65440</v>
      </c>
      <c r="V3">
        <f t="shared" si="7"/>
        <v>65440</v>
      </c>
      <c r="W3">
        <f t="shared" si="8"/>
        <v>65440</v>
      </c>
      <c r="X3">
        <f t="shared" si="9"/>
        <v>65440</v>
      </c>
    </row>
    <row r="4" spans="2:24" x14ac:dyDescent="0.25">
      <c r="B4" s="1" t="s">
        <v>383</v>
      </c>
      <c r="C4">
        <v>15000</v>
      </c>
      <c r="D4">
        <f t="shared" si="10"/>
        <v>15000</v>
      </c>
      <c r="E4">
        <f t="shared" si="10"/>
        <v>15000</v>
      </c>
      <c r="F4">
        <f t="shared" si="10"/>
        <v>15000</v>
      </c>
      <c r="G4">
        <f t="shared" si="10"/>
        <v>15000</v>
      </c>
      <c r="H4">
        <f t="shared" si="10"/>
        <v>15000</v>
      </c>
      <c r="I4">
        <f t="shared" si="10"/>
        <v>15000</v>
      </c>
      <c r="J4">
        <f t="shared" si="10"/>
        <v>15000</v>
      </c>
      <c r="K4">
        <f t="shared" si="10"/>
        <v>15000</v>
      </c>
      <c r="L4">
        <f t="shared" si="10"/>
        <v>15000</v>
      </c>
      <c r="M4">
        <f t="shared" si="0"/>
        <v>15000</v>
      </c>
    </row>
    <row r="5" spans="2:24" x14ac:dyDescent="0.25">
      <c r="B5" s="1" t="s">
        <v>384</v>
      </c>
      <c r="C5">
        <v>0</v>
      </c>
      <c r="D5">
        <f t="shared" si="10"/>
        <v>0</v>
      </c>
      <c r="E5">
        <f t="shared" si="10"/>
        <v>0</v>
      </c>
      <c r="F5">
        <f t="shared" si="10"/>
        <v>0</v>
      </c>
      <c r="G5">
        <f t="shared" si="10"/>
        <v>0</v>
      </c>
      <c r="H5">
        <f t="shared" si="10"/>
        <v>0</v>
      </c>
      <c r="I5">
        <f t="shared" si="10"/>
        <v>0</v>
      </c>
      <c r="J5">
        <f t="shared" si="10"/>
        <v>0</v>
      </c>
      <c r="K5">
        <f t="shared" si="10"/>
        <v>0</v>
      </c>
      <c r="L5">
        <f t="shared" si="10"/>
        <v>0</v>
      </c>
      <c r="M5">
        <f t="shared" si="0"/>
        <v>0</v>
      </c>
      <c r="N5">
        <v>20000</v>
      </c>
      <c r="O5">
        <f t="shared" ref="O5" si="12">N5</f>
        <v>20000</v>
      </c>
      <c r="P5">
        <f t="shared" ref="P5" si="13">O5</f>
        <v>20000</v>
      </c>
      <c r="Q5">
        <f t="shared" ref="Q5" si="14">P5</f>
        <v>20000</v>
      </c>
      <c r="R5">
        <f t="shared" ref="R5" si="15">Q5</f>
        <v>20000</v>
      </c>
      <c r="S5">
        <f t="shared" ref="S5" si="16">R5</f>
        <v>20000</v>
      </c>
      <c r="T5">
        <f t="shared" ref="T5" si="17">S5</f>
        <v>20000</v>
      </c>
      <c r="U5">
        <f t="shared" ref="U5" si="18">T5</f>
        <v>20000</v>
      </c>
      <c r="V5">
        <f t="shared" ref="V5" si="19">U5</f>
        <v>20000</v>
      </c>
      <c r="W5">
        <f t="shared" ref="W5" si="20">V5</f>
        <v>20000</v>
      </c>
      <c r="X5">
        <f t="shared" ref="X5" si="21">W5</f>
        <v>20000</v>
      </c>
    </row>
    <row r="6" spans="2:24" x14ac:dyDescent="0.25">
      <c r="B6" s="1" t="s">
        <v>385</v>
      </c>
      <c r="C6">
        <v>0</v>
      </c>
      <c r="D6">
        <v>0</v>
      </c>
      <c r="E6">
        <v>0</v>
      </c>
      <c r="F6">
        <v>0</v>
      </c>
      <c r="G6">
        <v>0</v>
      </c>
      <c r="H6">
        <v>1000000</v>
      </c>
      <c r="I6">
        <v>2000000</v>
      </c>
      <c r="J6">
        <v>10000000</v>
      </c>
      <c r="K6">
        <v>20000000</v>
      </c>
      <c r="L6">
        <v>40000000</v>
      </c>
      <c r="M6">
        <v>50000000</v>
      </c>
    </row>
    <row r="7" spans="2:24" x14ac:dyDescent="0.25">
      <c r="B7" s="1" t="s">
        <v>243</v>
      </c>
    </row>
    <row r="8" spans="2:24" x14ac:dyDescent="0.25">
      <c r="B8" s="1" t="s">
        <v>386</v>
      </c>
      <c r="C8">
        <v>1</v>
      </c>
      <c r="D8">
        <v>2</v>
      </c>
      <c r="E8">
        <v>2</v>
      </c>
      <c r="F8">
        <v>2</v>
      </c>
      <c r="G8">
        <v>3</v>
      </c>
      <c r="H8">
        <v>3</v>
      </c>
      <c r="I8">
        <v>4</v>
      </c>
      <c r="J8">
        <v>4</v>
      </c>
      <c r="K8">
        <v>5</v>
      </c>
      <c r="L8">
        <v>5</v>
      </c>
      <c r="M8">
        <v>5</v>
      </c>
    </row>
    <row r="9" spans="2:24" x14ac:dyDescent="0.25">
      <c r="B9" s="1" t="s">
        <v>387</v>
      </c>
      <c r="C9">
        <v>102857</v>
      </c>
      <c r="D9">
        <f>$C9*2</f>
        <v>205714</v>
      </c>
      <c r="E9">
        <f t="shared" ref="E9:F9" si="22">$C$9*2</f>
        <v>205714</v>
      </c>
      <c r="F9">
        <f t="shared" si="22"/>
        <v>205714</v>
      </c>
      <c r="G9">
        <f>$C$9*3</f>
        <v>308571</v>
      </c>
      <c r="H9">
        <f t="shared" ref="H9" si="23">$C$9*3</f>
        <v>308571</v>
      </c>
      <c r="I9">
        <f>$C$9*4</f>
        <v>411428</v>
      </c>
      <c r="J9">
        <f>$C$9*4</f>
        <v>411428</v>
      </c>
      <c r="K9">
        <f>$C$9*5</f>
        <v>514285</v>
      </c>
      <c r="L9">
        <f>$C$9*5</f>
        <v>514285</v>
      </c>
      <c r="M9">
        <f>$C$9*5</f>
        <v>514285</v>
      </c>
    </row>
    <row r="10" spans="2:24" x14ac:dyDescent="0.25">
      <c r="B10" s="1" t="s">
        <v>388</v>
      </c>
      <c r="C10">
        <v>100000</v>
      </c>
      <c r="D10">
        <v>100000</v>
      </c>
      <c r="E10">
        <v>100000</v>
      </c>
      <c r="F10">
        <v>100000</v>
      </c>
      <c r="G10">
        <v>100000</v>
      </c>
      <c r="H10">
        <v>100000</v>
      </c>
      <c r="I10">
        <v>100000</v>
      </c>
      <c r="J10">
        <v>100000</v>
      </c>
      <c r="K10">
        <v>100000</v>
      </c>
      <c r="L10">
        <v>100000</v>
      </c>
      <c r="M10">
        <v>100000</v>
      </c>
    </row>
    <row r="11" spans="2:24" x14ac:dyDescent="0.25">
      <c r="B11" s="1" t="s">
        <v>389</v>
      </c>
      <c r="C11">
        <v>50000</v>
      </c>
      <c r="D11">
        <f t="shared" ref="D11:M13" si="24">$C11*2</f>
        <v>100000</v>
      </c>
      <c r="E11">
        <f t="shared" si="24"/>
        <v>100000</v>
      </c>
      <c r="F11">
        <f t="shared" si="24"/>
        <v>100000</v>
      </c>
      <c r="G11">
        <f t="shared" si="24"/>
        <v>100000</v>
      </c>
      <c r="H11">
        <f t="shared" si="24"/>
        <v>100000</v>
      </c>
      <c r="I11">
        <f t="shared" si="24"/>
        <v>100000</v>
      </c>
      <c r="J11">
        <f t="shared" si="24"/>
        <v>100000</v>
      </c>
      <c r="K11">
        <f t="shared" si="24"/>
        <v>100000</v>
      </c>
      <c r="L11">
        <f t="shared" si="24"/>
        <v>100000</v>
      </c>
      <c r="M11">
        <f t="shared" si="24"/>
        <v>100000</v>
      </c>
    </row>
    <row r="12" spans="2:24" x14ac:dyDescent="0.25">
      <c r="B12" s="1" t="s">
        <v>390</v>
      </c>
      <c r="C12">
        <v>200000</v>
      </c>
      <c r="D12">
        <f t="shared" si="24"/>
        <v>400000</v>
      </c>
      <c r="E12">
        <f t="shared" si="24"/>
        <v>400000</v>
      </c>
      <c r="F12">
        <f t="shared" si="24"/>
        <v>400000</v>
      </c>
      <c r="G12">
        <f t="shared" si="24"/>
        <v>400000</v>
      </c>
      <c r="H12">
        <f t="shared" si="24"/>
        <v>400000</v>
      </c>
      <c r="I12">
        <f t="shared" si="24"/>
        <v>400000</v>
      </c>
      <c r="J12">
        <f t="shared" si="24"/>
        <v>400000</v>
      </c>
      <c r="K12">
        <f t="shared" si="24"/>
        <v>400000</v>
      </c>
      <c r="L12">
        <f t="shared" si="24"/>
        <v>400000</v>
      </c>
      <c r="M12">
        <f t="shared" si="24"/>
        <v>400000</v>
      </c>
    </row>
    <row r="13" spans="2:24" x14ac:dyDescent="0.25">
      <c r="B13" s="1" t="s">
        <v>391</v>
      </c>
      <c r="C13">
        <v>1000000</v>
      </c>
      <c r="D13">
        <f t="shared" si="24"/>
        <v>2000000</v>
      </c>
      <c r="E13">
        <f t="shared" si="24"/>
        <v>2000000</v>
      </c>
      <c r="F13">
        <f t="shared" si="24"/>
        <v>2000000</v>
      </c>
      <c r="G13">
        <f t="shared" si="24"/>
        <v>2000000</v>
      </c>
      <c r="H13">
        <f t="shared" si="24"/>
        <v>2000000</v>
      </c>
      <c r="I13">
        <f t="shared" si="24"/>
        <v>2000000</v>
      </c>
      <c r="J13">
        <f t="shared" si="24"/>
        <v>2000000</v>
      </c>
      <c r="K13">
        <f t="shared" si="24"/>
        <v>2000000</v>
      </c>
      <c r="L13">
        <f t="shared" si="24"/>
        <v>2000000</v>
      </c>
      <c r="M13">
        <f t="shared" si="24"/>
        <v>2000000</v>
      </c>
      <c r="N13" s="1" t="s">
        <v>392</v>
      </c>
    </row>
    <row r="14" spans="2:24" x14ac:dyDescent="0.25">
      <c r="B14" s="1"/>
    </row>
    <row r="15" spans="2:24" x14ac:dyDescent="0.25">
      <c r="B15" s="1" t="s">
        <v>393</v>
      </c>
    </row>
    <row r="16" spans="2:24" ht="16.2" x14ac:dyDescent="0.25">
      <c r="B16" s="1" t="s">
        <v>394</v>
      </c>
      <c r="C16" s="3">
        <v>0</v>
      </c>
      <c r="D16" s="3">
        <v>0.5</v>
      </c>
      <c r="E16" s="3">
        <v>1</v>
      </c>
      <c r="F16" s="3">
        <v>1.5</v>
      </c>
      <c r="G16" s="3">
        <v>2</v>
      </c>
      <c r="H16" s="3">
        <v>3</v>
      </c>
      <c r="I16" s="3">
        <v>4</v>
      </c>
      <c r="J16" s="3">
        <v>5</v>
      </c>
      <c r="K16" s="3">
        <v>6</v>
      </c>
      <c r="L16" s="3">
        <v>8</v>
      </c>
      <c r="M16" s="3">
        <v>10</v>
      </c>
    </row>
    <row r="17" spans="2:13" x14ac:dyDescent="0.25">
      <c r="B17" s="1" t="s">
        <v>395</v>
      </c>
      <c r="C17">
        <f>'鸿运福利福利金|LimitGold1'!F2</f>
        <v>50000</v>
      </c>
      <c r="D17">
        <f>C17</f>
        <v>50000</v>
      </c>
      <c r="E17">
        <f t="shared" ref="E17:M17" si="25">D17</f>
        <v>50000</v>
      </c>
      <c r="F17">
        <f t="shared" si="25"/>
        <v>50000</v>
      </c>
      <c r="G17">
        <f t="shared" si="25"/>
        <v>50000</v>
      </c>
      <c r="H17">
        <f t="shared" si="25"/>
        <v>50000</v>
      </c>
      <c r="I17">
        <f t="shared" si="25"/>
        <v>50000</v>
      </c>
      <c r="J17">
        <f t="shared" si="25"/>
        <v>50000</v>
      </c>
      <c r="K17">
        <f t="shared" si="25"/>
        <v>50000</v>
      </c>
      <c r="L17">
        <f t="shared" si="25"/>
        <v>50000</v>
      </c>
      <c r="M17">
        <f t="shared" si="25"/>
        <v>50000</v>
      </c>
    </row>
    <row r="18" spans="2:13" x14ac:dyDescent="0.25">
      <c r="B18" s="1" t="s">
        <v>396</v>
      </c>
      <c r="C18">
        <f>'鸿运福利骰子|LimitGold3'!H17</f>
        <v>69999.999999999985</v>
      </c>
      <c r="D18">
        <f t="shared" ref="D18:M23" si="26">(D$16+1)*$C18</f>
        <v>104999.99999999997</v>
      </c>
      <c r="E18">
        <f t="shared" si="26"/>
        <v>139999.99999999997</v>
      </c>
      <c r="F18">
        <f t="shared" si="26"/>
        <v>174999.99999999997</v>
      </c>
      <c r="G18">
        <f t="shared" si="26"/>
        <v>209999.99999999994</v>
      </c>
      <c r="H18">
        <f t="shared" si="26"/>
        <v>279999.99999999994</v>
      </c>
      <c r="I18">
        <f t="shared" si="26"/>
        <v>349999.99999999994</v>
      </c>
      <c r="J18">
        <f t="shared" si="26"/>
        <v>419999.99999999988</v>
      </c>
      <c r="K18">
        <f t="shared" si="26"/>
        <v>489999.99999999988</v>
      </c>
      <c r="L18">
        <f t="shared" si="26"/>
        <v>629999.99999999988</v>
      </c>
      <c r="M18">
        <f t="shared" si="26"/>
        <v>769999.99999999988</v>
      </c>
    </row>
    <row r="19" spans="2:13" x14ac:dyDescent="0.25">
      <c r="B19" s="1" t="s">
        <v>397</v>
      </c>
      <c r="C19">
        <f>'鸿运福利转盘|LimitGold2'!I26</f>
        <v>37500.000000000007</v>
      </c>
      <c r="D19">
        <f t="shared" si="26"/>
        <v>56250.000000000015</v>
      </c>
      <c r="E19">
        <f t="shared" si="26"/>
        <v>75000.000000000015</v>
      </c>
      <c r="F19">
        <f t="shared" si="26"/>
        <v>93750.000000000015</v>
      </c>
      <c r="G19">
        <f t="shared" si="26"/>
        <v>112500.00000000003</v>
      </c>
      <c r="H19">
        <f t="shared" si="26"/>
        <v>150000.00000000003</v>
      </c>
      <c r="I19">
        <f t="shared" si="26"/>
        <v>187500.00000000003</v>
      </c>
      <c r="J19">
        <f t="shared" si="26"/>
        <v>225000.00000000006</v>
      </c>
      <c r="K19">
        <f t="shared" si="26"/>
        <v>262500.00000000006</v>
      </c>
      <c r="L19">
        <f t="shared" si="26"/>
        <v>337500.00000000006</v>
      </c>
      <c r="M19">
        <f t="shared" si="26"/>
        <v>412500.00000000006</v>
      </c>
    </row>
    <row r="20" spans="2:13" x14ac:dyDescent="0.25">
      <c r="B20" s="1" t="s">
        <v>398</v>
      </c>
      <c r="C20">
        <f>'鸿运福利骰子|LimitGold3'!K17</f>
        <v>87500</v>
      </c>
      <c r="D20">
        <f t="shared" si="26"/>
        <v>131250</v>
      </c>
      <c r="E20">
        <f t="shared" si="26"/>
        <v>175000</v>
      </c>
      <c r="F20">
        <f t="shared" si="26"/>
        <v>218750</v>
      </c>
      <c r="G20">
        <f t="shared" si="26"/>
        <v>262500</v>
      </c>
      <c r="H20">
        <f t="shared" si="26"/>
        <v>350000</v>
      </c>
      <c r="I20">
        <f t="shared" si="26"/>
        <v>437500</v>
      </c>
      <c r="J20">
        <f t="shared" si="26"/>
        <v>525000</v>
      </c>
      <c r="K20">
        <f t="shared" si="26"/>
        <v>612500</v>
      </c>
      <c r="L20">
        <f t="shared" si="26"/>
        <v>787500</v>
      </c>
      <c r="M20">
        <f t="shared" si="26"/>
        <v>962500</v>
      </c>
    </row>
    <row r="21" spans="2:13" x14ac:dyDescent="0.25">
      <c r="B21" s="1" t="s">
        <v>399</v>
      </c>
      <c r="C21">
        <f>'鸿运福利骰子|LimitGold3'!N17</f>
        <v>69999.999999999985</v>
      </c>
      <c r="D21">
        <f t="shared" si="26"/>
        <v>104999.99999999997</v>
      </c>
      <c r="E21">
        <f t="shared" si="26"/>
        <v>139999.99999999997</v>
      </c>
      <c r="F21">
        <f t="shared" si="26"/>
        <v>174999.99999999997</v>
      </c>
      <c r="G21">
        <f t="shared" si="26"/>
        <v>209999.99999999994</v>
      </c>
      <c r="H21">
        <f t="shared" si="26"/>
        <v>279999.99999999994</v>
      </c>
      <c r="I21">
        <f t="shared" si="26"/>
        <v>349999.99999999994</v>
      </c>
      <c r="J21">
        <f t="shared" si="26"/>
        <v>419999.99999999988</v>
      </c>
      <c r="K21">
        <f t="shared" si="26"/>
        <v>489999.99999999988</v>
      </c>
      <c r="L21">
        <f t="shared" si="26"/>
        <v>629999.99999999988</v>
      </c>
      <c r="M21">
        <f t="shared" si="26"/>
        <v>769999.99999999988</v>
      </c>
    </row>
    <row r="22" spans="2:13" x14ac:dyDescent="0.25">
      <c r="B22" s="1" t="s">
        <v>400</v>
      </c>
      <c r="C22">
        <f>'鸿运福利转盘|LimitGold2'!L24</f>
        <v>300000</v>
      </c>
      <c r="D22">
        <f t="shared" si="26"/>
        <v>450000</v>
      </c>
      <c r="E22">
        <f t="shared" si="26"/>
        <v>600000</v>
      </c>
      <c r="F22">
        <f t="shared" si="26"/>
        <v>750000</v>
      </c>
      <c r="G22">
        <f t="shared" si="26"/>
        <v>900000</v>
      </c>
      <c r="H22">
        <f t="shared" si="26"/>
        <v>1200000</v>
      </c>
      <c r="I22">
        <f t="shared" si="26"/>
        <v>1500000</v>
      </c>
      <c r="J22">
        <f t="shared" si="26"/>
        <v>1800000</v>
      </c>
      <c r="K22">
        <f t="shared" si="26"/>
        <v>2100000</v>
      </c>
      <c r="L22">
        <f t="shared" si="26"/>
        <v>2700000</v>
      </c>
      <c r="M22">
        <f t="shared" si="26"/>
        <v>3300000</v>
      </c>
    </row>
    <row r="23" spans="2:13" x14ac:dyDescent="0.25">
      <c r="B23" s="1" t="s">
        <v>401</v>
      </c>
      <c r="C23">
        <f>'鸿运福利转盘|LimitGold2'!O24</f>
        <v>150000.00000000003</v>
      </c>
      <c r="D23">
        <f t="shared" si="26"/>
        <v>225000.00000000006</v>
      </c>
      <c r="E23">
        <f t="shared" si="26"/>
        <v>300000.00000000006</v>
      </c>
      <c r="F23">
        <f t="shared" si="26"/>
        <v>375000.00000000006</v>
      </c>
      <c r="G23">
        <f t="shared" si="26"/>
        <v>450000.00000000012</v>
      </c>
      <c r="H23">
        <f t="shared" si="26"/>
        <v>600000.00000000012</v>
      </c>
      <c r="I23">
        <f t="shared" si="26"/>
        <v>750000.00000000012</v>
      </c>
      <c r="J23">
        <f t="shared" si="26"/>
        <v>900000.00000000023</v>
      </c>
      <c r="K23">
        <f t="shared" si="26"/>
        <v>1050000.0000000002</v>
      </c>
      <c r="L23">
        <f t="shared" si="26"/>
        <v>1350000.0000000002</v>
      </c>
      <c r="M23">
        <f t="shared" si="26"/>
        <v>1650000.0000000002</v>
      </c>
    </row>
    <row r="24" spans="2:13" x14ac:dyDescent="0.25">
      <c r="B24" s="1"/>
    </row>
    <row r="27" spans="2:13" x14ac:dyDescent="0.25">
      <c r="B27" s="1" t="s">
        <v>402</v>
      </c>
      <c r="C27">
        <f t="shared" ref="C27:M27" si="27">SUM(C2:C9)</f>
        <v>117858</v>
      </c>
      <c r="D27">
        <f t="shared" si="27"/>
        <v>220716</v>
      </c>
      <c r="E27">
        <f t="shared" si="27"/>
        <v>220716</v>
      </c>
      <c r="F27">
        <f t="shared" si="27"/>
        <v>220716</v>
      </c>
      <c r="G27">
        <f t="shared" si="27"/>
        <v>323574</v>
      </c>
      <c r="H27">
        <f t="shared" si="27"/>
        <v>1323574</v>
      </c>
      <c r="I27">
        <f t="shared" si="27"/>
        <v>2426432</v>
      </c>
      <c r="J27">
        <f t="shared" si="27"/>
        <v>10426432</v>
      </c>
      <c r="K27">
        <f t="shared" si="27"/>
        <v>20529290</v>
      </c>
      <c r="L27">
        <f t="shared" si="27"/>
        <v>40529290</v>
      </c>
      <c r="M27">
        <f t="shared" si="27"/>
        <v>50529290</v>
      </c>
    </row>
    <row r="28" spans="2:13" x14ac:dyDescent="0.25">
      <c r="B28" s="1" t="s">
        <v>403</v>
      </c>
      <c r="C28">
        <f t="shared" ref="C28:M28" si="28">SUM(C17:C19)</f>
        <v>157500</v>
      </c>
      <c r="D28">
        <f t="shared" si="28"/>
        <v>211250</v>
      </c>
      <c r="E28">
        <f t="shared" si="28"/>
        <v>265000</v>
      </c>
      <c r="F28">
        <f t="shared" si="28"/>
        <v>318750</v>
      </c>
      <c r="G28">
        <f t="shared" si="28"/>
        <v>372500</v>
      </c>
      <c r="H28">
        <f t="shared" si="28"/>
        <v>480000</v>
      </c>
      <c r="I28">
        <f t="shared" si="28"/>
        <v>587500</v>
      </c>
      <c r="J28">
        <f t="shared" si="28"/>
        <v>695000</v>
      </c>
      <c r="K28">
        <f t="shared" si="28"/>
        <v>802500</v>
      </c>
      <c r="L28">
        <f t="shared" si="28"/>
        <v>1017500</v>
      </c>
      <c r="M28">
        <f t="shared" si="28"/>
        <v>1232500</v>
      </c>
    </row>
    <row r="29" spans="2:13" x14ac:dyDescent="0.25">
      <c r="B29" s="1"/>
    </row>
    <row r="30" spans="2:13" x14ac:dyDescent="0.25">
      <c r="B30" s="1" t="s">
        <v>404</v>
      </c>
    </row>
    <row r="31" spans="2:13" x14ac:dyDescent="0.25">
      <c r="B31">
        <v>1</v>
      </c>
      <c r="C31">
        <v>20000</v>
      </c>
      <c r="D31">
        <f>$C31*D$8</f>
        <v>40000</v>
      </c>
      <c r="E31">
        <f t="shared" ref="E31:M44" si="29">$C31*E$8</f>
        <v>40000</v>
      </c>
      <c r="F31">
        <f t="shared" si="29"/>
        <v>40000</v>
      </c>
      <c r="G31">
        <f t="shared" si="29"/>
        <v>60000</v>
      </c>
      <c r="H31">
        <f t="shared" si="29"/>
        <v>60000</v>
      </c>
      <c r="I31">
        <f t="shared" si="29"/>
        <v>80000</v>
      </c>
      <c r="J31">
        <f t="shared" si="29"/>
        <v>80000</v>
      </c>
      <c r="K31">
        <f t="shared" si="29"/>
        <v>100000</v>
      </c>
      <c r="L31">
        <f t="shared" si="29"/>
        <v>100000</v>
      </c>
      <c r="M31">
        <f t="shared" si="29"/>
        <v>100000</v>
      </c>
    </row>
    <row r="32" spans="2:13" x14ac:dyDescent="0.25">
      <c r="B32">
        <v>2</v>
      </c>
      <c r="C32">
        <v>300000</v>
      </c>
      <c r="D32">
        <f t="shared" ref="D32:D44" si="30">$C32*D$8</f>
        <v>600000</v>
      </c>
      <c r="E32">
        <f t="shared" si="29"/>
        <v>600000</v>
      </c>
      <c r="F32">
        <f t="shared" si="29"/>
        <v>600000</v>
      </c>
      <c r="G32">
        <f t="shared" si="29"/>
        <v>900000</v>
      </c>
      <c r="H32">
        <f t="shared" si="29"/>
        <v>900000</v>
      </c>
      <c r="I32">
        <f t="shared" si="29"/>
        <v>1200000</v>
      </c>
      <c r="J32">
        <f t="shared" si="29"/>
        <v>1200000</v>
      </c>
      <c r="K32">
        <f t="shared" si="29"/>
        <v>1500000</v>
      </c>
      <c r="L32">
        <f t="shared" si="29"/>
        <v>1500000</v>
      </c>
      <c r="M32">
        <f t="shared" si="29"/>
        <v>1500000</v>
      </c>
    </row>
    <row r="33" spans="1:13" x14ac:dyDescent="0.25">
      <c r="B33">
        <v>3</v>
      </c>
      <c r="C33">
        <v>400000</v>
      </c>
      <c r="D33">
        <f t="shared" si="30"/>
        <v>800000</v>
      </c>
      <c r="E33">
        <f t="shared" si="29"/>
        <v>800000</v>
      </c>
      <c r="F33">
        <f t="shared" si="29"/>
        <v>800000</v>
      </c>
      <c r="G33">
        <f t="shared" si="29"/>
        <v>1200000</v>
      </c>
      <c r="H33">
        <f t="shared" si="29"/>
        <v>1200000</v>
      </c>
      <c r="I33">
        <f t="shared" si="29"/>
        <v>1600000</v>
      </c>
      <c r="J33">
        <f t="shared" si="29"/>
        <v>1600000</v>
      </c>
      <c r="K33">
        <f t="shared" si="29"/>
        <v>2000000</v>
      </c>
      <c r="L33">
        <f t="shared" si="29"/>
        <v>2000000</v>
      </c>
      <c r="M33">
        <f t="shared" si="29"/>
        <v>2000000</v>
      </c>
    </row>
    <row r="34" spans="1:13" x14ac:dyDescent="0.25">
      <c r="B34">
        <v>4</v>
      </c>
      <c r="C34">
        <v>450000</v>
      </c>
      <c r="D34">
        <f t="shared" si="30"/>
        <v>900000</v>
      </c>
      <c r="E34">
        <f t="shared" si="29"/>
        <v>900000</v>
      </c>
      <c r="F34">
        <f t="shared" si="29"/>
        <v>900000</v>
      </c>
      <c r="G34">
        <f t="shared" si="29"/>
        <v>1350000</v>
      </c>
      <c r="H34">
        <f t="shared" si="29"/>
        <v>1350000</v>
      </c>
      <c r="I34">
        <f t="shared" si="29"/>
        <v>1800000</v>
      </c>
      <c r="J34">
        <f t="shared" si="29"/>
        <v>1800000</v>
      </c>
      <c r="K34">
        <f t="shared" si="29"/>
        <v>2250000</v>
      </c>
      <c r="L34">
        <f t="shared" si="29"/>
        <v>2250000</v>
      </c>
      <c r="M34">
        <f t="shared" si="29"/>
        <v>2250000</v>
      </c>
    </row>
    <row r="35" spans="1:13" x14ac:dyDescent="0.25">
      <c r="B35">
        <v>5</v>
      </c>
      <c r="C35">
        <v>480000</v>
      </c>
      <c r="D35">
        <f t="shared" si="30"/>
        <v>960000</v>
      </c>
      <c r="E35">
        <f t="shared" si="29"/>
        <v>960000</v>
      </c>
      <c r="F35">
        <f t="shared" si="29"/>
        <v>960000</v>
      </c>
      <c r="G35">
        <f t="shared" si="29"/>
        <v>1440000</v>
      </c>
      <c r="H35">
        <f t="shared" si="29"/>
        <v>1440000</v>
      </c>
      <c r="I35">
        <f t="shared" si="29"/>
        <v>1920000</v>
      </c>
      <c r="J35">
        <f t="shared" si="29"/>
        <v>1920000</v>
      </c>
      <c r="K35">
        <f t="shared" si="29"/>
        <v>2400000</v>
      </c>
      <c r="L35">
        <f t="shared" si="29"/>
        <v>2400000</v>
      </c>
      <c r="M35">
        <f t="shared" si="29"/>
        <v>2400000</v>
      </c>
    </row>
    <row r="36" spans="1:13" x14ac:dyDescent="0.25">
      <c r="B36">
        <v>6</v>
      </c>
      <c r="C36">
        <v>600000</v>
      </c>
      <c r="D36">
        <f t="shared" si="30"/>
        <v>1200000</v>
      </c>
      <c r="E36">
        <f t="shared" si="29"/>
        <v>1200000</v>
      </c>
      <c r="F36">
        <f t="shared" si="29"/>
        <v>1200000</v>
      </c>
      <c r="G36">
        <f t="shared" si="29"/>
        <v>1800000</v>
      </c>
      <c r="H36">
        <f t="shared" si="29"/>
        <v>1800000</v>
      </c>
      <c r="I36">
        <f t="shared" si="29"/>
        <v>2400000</v>
      </c>
      <c r="J36">
        <f t="shared" si="29"/>
        <v>2400000</v>
      </c>
      <c r="K36">
        <f t="shared" si="29"/>
        <v>3000000</v>
      </c>
      <c r="L36">
        <f t="shared" si="29"/>
        <v>3000000</v>
      </c>
      <c r="M36">
        <f t="shared" si="29"/>
        <v>3000000</v>
      </c>
    </row>
    <row r="37" spans="1:13" x14ac:dyDescent="0.25">
      <c r="B37">
        <v>7</v>
      </c>
      <c r="C37">
        <v>700000</v>
      </c>
      <c r="D37">
        <f t="shared" si="30"/>
        <v>1400000</v>
      </c>
      <c r="E37">
        <f t="shared" si="29"/>
        <v>1400000</v>
      </c>
      <c r="F37">
        <f t="shared" si="29"/>
        <v>1400000</v>
      </c>
      <c r="G37">
        <f t="shared" si="29"/>
        <v>2100000</v>
      </c>
      <c r="H37">
        <f t="shared" si="29"/>
        <v>2100000</v>
      </c>
      <c r="I37">
        <f t="shared" si="29"/>
        <v>2800000</v>
      </c>
      <c r="J37">
        <f t="shared" si="29"/>
        <v>2800000</v>
      </c>
      <c r="K37">
        <f t="shared" si="29"/>
        <v>3500000</v>
      </c>
      <c r="L37">
        <f t="shared" si="29"/>
        <v>3500000</v>
      </c>
      <c r="M37">
        <f t="shared" si="29"/>
        <v>3500000</v>
      </c>
    </row>
    <row r="38" spans="1:13" x14ac:dyDescent="0.25">
      <c r="B38">
        <v>8</v>
      </c>
      <c r="C38">
        <v>20000</v>
      </c>
      <c r="D38">
        <f t="shared" si="30"/>
        <v>40000</v>
      </c>
      <c r="E38">
        <f t="shared" si="29"/>
        <v>40000</v>
      </c>
      <c r="F38">
        <f t="shared" si="29"/>
        <v>40000</v>
      </c>
      <c r="G38">
        <f t="shared" si="29"/>
        <v>60000</v>
      </c>
      <c r="H38">
        <f t="shared" si="29"/>
        <v>60000</v>
      </c>
      <c r="I38">
        <f t="shared" si="29"/>
        <v>80000</v>
      </c>
      <c r="J38">
        <f t="shared" si="29"/>
        <v>80000</v>
      </c>
      <c r="K38">
        <f t="shared" si="29"/>
        <v>100000</v>
      </c>
      <c r="L38">
        <f t="shared" si="29"/>
        <v>100000</v>
      </c>
      <c r="M38">
        <f t="shared" si="29"/>
        <v>100000</v>
      </c>
    </row>
    <row r="39" spans="1:13" x14ac:dyDescent="0.25">
      <c r="B39">
        <v>9</v>
      </c>
      <c r="C39">
        <v>50000</v>
      </c>
      <c r="D39">
        <f t="shared" si="30"/>
        <v>100000</v>
      </c>
      <c r="E39">
        <f t="shared" si="29"/>
        <v>100000</v>
      </c>
      <c r="F39">
        <f t="shared" si="29"/>
        <v>100000</v>
      </c>
      <c r="G39">
        <f t="shared" si="29"/>
        <v>150000</v>
      </c>
      <c r="H39">
        <f t="shared" si="29"/>
        <v>150000</v>
      </c>
      <c r="I39">
        <f t="shared" si="29"/>
        <v>200000</v>
      </c>
      <c r="J39">
        <f t="shared" si="29"/>
        <v>200000</v>
      </c>
      <c r="K39">
        <f t="shared" si="29"/>
        <v>250000</v>
      </c>
      <c r="L39">
        <f t="shared" si="29"/>
        <v>250000</v>
      </c>
      <c r="M39">
        <f t="shared" si="29"/>
        <v>250000</v>
      </c>
    </row>
    <row r="40" spans="1:13" x14ac:dyDescent="0.25">
      <c r="B40">
        <v>10</v>
      </c>
      <c r="C40">
        <v>80000</v>
      </c>
      <c r="D40">
        <f t="shared" si="30"/>
        <v>160000</v>
      </c>
      <c r="E40">
        <f t="shared" si="29"/>
        <v>160000</v>
      </c>
      <c r="F40">
        <f t="shared" si="29"/>
        <v>160000</v>
      </c>
      <c r="G40">
        <f t="shared" si="29"/>
        <v>240000</v>
      </c>
      <c r="H40">
        <f t="shared" si="29"/>
        <v>240000</v>
      </c>
      <c r="I40">
        <f t="shared" si="29"/>
        <v>320000</v>
      </c>
      <c r="J40">
        <f t="shared" si="29"/>
        <v>320000</v>
      </c>
      <c r="K40">
        <f t="shared" si="29"/>
        <v>400000</v>
      </c>
      <c r="L40">
        <f t="shared" si="29"/>
        <v>400000</v>
      </c>
      <c r="M40">
        <f t="shared" si="29"/>
        <v>400000</v>
      </c>
    </row>
    <row r="41" spans="1:13" x14ac:dyDescent="0.25">
      <c r="B41">
        <v>11</v>
      </c>
      <c r="C41">
        <v>100000</v>
      </c>
      <c r="D41">
        <f t="shared" si="30"/>
        <v>200000</v>
      </c>
      <c r="E41">
        <f t="shared" si="29"/>
        <v>200000</v>
      </c>
      <c r="F41">
        <f t="shared" si="29"/>
        <v>200000</v>
      </c>
      <c r="G41">
        <f t="shared" si="29"/>
        <v>300000</v>
      </c>
      <c r="H41">
        <f t="shared" si="29"/>
        <v>300000</v>
      </c>
      <c r="I41">
        <f t="shared" si="29"/>
        <v>400000</v>
      </c>
      <c r="J41">
        <f t="shared" si="29"/>
        <v>400000</v>
      </c>
      <c r="K41">
        <f t="shared" si="29"/>
        <v>500000</v>
      </c>
      <c r="L41">
        <f t="shared" si="29"/>
        <v>500000</v>
      </c>
      <c r="M41">
        <f t="shared" si="29"/>
        <v>500000</v>
      </c>
    </row>
    <row r="42" spans="1:13" x14ac:dyDescent="0.25">
      <c r="B42">
        <v>12</v>
      </c>
      <c r="C42">
        <v>120000</v>
      </c>
      <c r="D42">
        <f t="shared" si="30"/>
        <v>240000</v>
      </c>
      <c r="E42">
        <f t="shared" si="29"/>
        <v>240000</v>
      </c>
      <c r="F42">
        <f t="shared" si="29"/>
        <v>240000</v>
      </c>
      <c r="G42">
        <f t="shared" si="29"/>
        <v>360000</v>
      </c>
      <c r="H42">
        <f t="shared" si="29"/>
        <v>360000</v>
      </c>
      <c r="I42">
        <f t="shared" si="29"/>
        <v>480000</v>
      </c>
      <c r="J42">
        <f t="shared" si="29"/>
        <v>480000</v>
      </c>
      <c r="K42">
        <f t="shared" si="29"/>
        <v>600000</v>
      </c>
      <c r="L42">
        <f t="shared" si="29"/>
        <v>600000</v>
      </c>
      <c r="M42">
        <f t="shared" si="29"/>
        <v>600000</v>
      </c>
    </row>
    <row r="43" spans="1:13" x14ac:dyDescent="0.25">
      <c r="B43">
        <v>13</v>
      </c>
      <c r="C43">
        <v>150000</v>
      </c>
      <c r="D43">
        <f t="shared" si="30"/>
        <v>300000</v>
      </c>
      <c r="E43">
        <f t="shared" si="29"/>
        <v>300000</v>
      </c>
      <c r="F43">
        <f t="shared" si="29"/>
        <v>300000</v>
      </c>
      <c r="G43">
        <f t="shared" si="29"/>
        <v>450000</v>
      </c>
      <c r="H43">
        <f t="shared" si="29"/>
        <v>450000</v>
      </c>
      <c r="I43">
        <f t="shared" si="29"/>
        <v>600000</v>
      </c>
      <c r="J43">
        <f t="shared" si="29"/>
        <v>600000</v>
      </c>
      <c r="K43">
        <f t="shared" si="29"/>
        <v>750000</v>
      </c>
      <c r="L43">
        <f t="shared" si="29"/>
        <v>750000</v>
      </c>
      <c r="M43">
        <f t="shared" si="29"/>
        <v>750000</v>
      </c>
    </row>
    <row r="44" spans="1:13" x14ac:dyDescent="0.25">
      <c r="B44">
        <v>14</v>
      </c>
      <c r="C44">
        <v>200000</v>
      </c>
      <c r="D44">
        <f t="shared" si="30"/>
        <v>400000</v>
      </c>
      <c r="E44">
        <f t="shared" si="29"/>
        <v>400000</v>
      </c>
      <c r="F44">
        <f t="shared" si="29"/>
        <v>400000</v>
      </c>
      <c r="G44">
        <f t="shared" si="29"/>
        <v>600000</v>
      </c>
      <c r="H44">
        <f t="shared" si="29"/>
        <v>600000</v>
      </c>
      <c r="I44">
        <f t="shared" si="29"/>
        <v>800000</v>
      </c>
      <c r="J44">
        <f t="shared" si="29"/>
        <v>800000</v>
      </c>
      <c r="K44">
        <f t="shared" si="29"/>
        <v>1000000</v>
      </c>
      <c r="L44">
        <f t="shared" si="29"/>
        <v>1000000</v>
      </c>
      <c r="M44">
        <f t="shared" si="29"/>
        <v>1000000</v>
      </c>
    </row>
    <row r="45" spans="1:13" x14ac:dyDescent="0.25">
      <c r="B45" s="1" t="s">
        <v>405</v>
      </c>
      <c r="C45">
        <f>AVERAGE(C31:C37)</f>
        <v>421428.57142857142</v>
      </c>
      <c r="D45">
        <f t="shared" ref="D45:M45" si="31">AVERAGE(D31:D37)</f>
        <v>842857.14285714284</v>
      </c>
      <c r="E45">
        <f t="shared" si="31"/>
        <v>842857.14285714284</v>
      </c>
      <c r="F45">
        <f t="shared" si="31"/>
        <v>842857.14285714284</v>
      </c>
      <c r="G45">
        <f t="shared" si="31"/>
        <v>1264285.7142857143</v>
      </c>
      <c r="H45">
        <f t="shared" si="31"/>
        <v>1264285.7142857143</v>
      </c>
      <c r="I45">
        <f t="shared" si="31"/>
        <v>1685714.2857142857</v>
      </c>
      <c r="J45">
        <f t="shared" si="31"/>
        <v>1685714.2857142857</v>
      </c>
      <c r="K45">
        <f t="shared" si="31"/>
        <v>2107142.8571428573</v>
      </c>
      <c r="L45">
        <f t="shared" si="31"/>
        <v>2107142.8571428573</v>
      </c>
      <c r="M45">
        <f t="shared" si="31"/>
        <v>2107142.8571428573</v>
      </c>
    </row>
    <row r="46" spans="1:13" x14ac:dyDescent="0.25">
      <c r="B46" s="1" t="s">
        <v>406</v>
      </c>
      <c r="C46">
        <f>AVERAGE(C38:C44)</f>
        <v>102857.14285714286</v>
      </c>
      <c r="D46">
        <f t="shared" ref="D46:M46" si="32">AVERAGE(D38:D44)</f>
        <v>205714.28571428571</v>
      </c>
      <c r="E46">
        <f t="shared" si="32"/>
        <v>205714.28571428571</v>
      </c>
      <c r="F46">
        <f t="shared" si="32"/>
        <v>205714.28571428571</v>
      </c>
      <c r="G46">
        <f t="shared" si="32"/>
        <v>308571.42857142858</v>
      </c>
      <c r="H46">
        <f t="shared" si="32"/>
        <v>308571.42857142858</v>
      </c>
      <c r="I46">
        <f t="shared" si="32"/>
        <v>411428.57142857142</v>
      </c>
      <c r="J46">
        <f t="shared" si="32"/>
        <v>411428.57142857142</v>
      </c>
      <c r="K46">
        <f t="shared" si="32"/>
        <v>514285.71428571426</v>
      </c>
      <c r="L46">
        <f t="shared" si="32"/>
        <v>514285.71428571426</v>
      </c>
      <c r="M46">
        <f t="shared" si="32"/>
        <v>514285.71428571426</v>
      </c>
    </row>
    <row r="47" spans="1:13" x14ac:dyDescent="0.25">
      <c r="A47" s="1"/>
      <c r="B47" s="1" t="s">
        <v>407</v>
      </c>
    </row>
    <row r="48" spans="1:13" x14ac:dyDescent="0.25">
      <c r="B48" s="1">
        <v>1</v>
      </c>
      <c r="C48">
        <f t="shared" ref="C48:M48" si="33">C20+C17</f>
        <v>137500</v>
      </c>
      <c r="D48">
        <f t="shared" si="33"/>
        <v>181250</v>
      </c>
      <c r="E48">
        <f t="shared" si="33"/>
        <v>225000</v>
      </c>
      <c r="F48">
        <f t="shared" si="33"/>
        <v>268750</v>
      </c>
      <c r="G48">
        <f t="shared" si="33"/>
        <v>312500</v>
      </c>
      <c r="H48">
        <f t="shared" si="33"/>
        <v>400000</v>
      </c>
      <c r="I48">
        <f t="shared" si="33"/>
        <v>487500</v>
      </c>
      <c r="J48">
        <f t="shared" si="33"/>
        <v>575000</v>
      </c>
      <c r="K48">
        <f t="shared" si="33"/>
        <v>662500</v>
      </c>
      <c r="L48">
        <f t="shared" si="33"/>
        <v>837500</v>
      </c>
      <c r="M48">
        <f t="shared" si="33"/>
        <v>1012500</v>
      </c>
    </row>
    <row r="49" spans="2:19" x14ac:dyDescent="0.25">
      <c r="B49" s="1">
        <v>2</v>
      </c>
      <c r="C49">
        <f>C21+C17+C22</f>
        <v>420000</v>
      </c>
      <c r="D49">
        <f>D21+D17+D22</f>
        <v>605000</v>
      </c>
      <c r="E49">
        <f t="shared" ref="E49:M49" si="34">E21+E17+E22</f>
        <v>790000</v>
      </c>
      <c r="F49">
        <f t="shared" si="34"/>
        <v>975000</v>
      </c>
      <c r="G49">
        <f t="shared" si="34"/>
        <v>1160000</v>
      </c>
      <c r="H49">
        <f t="shared" si="34"/>
        <v>1530000</v>
      </c>
      <c r="I49">
        <f t="shared" si="34"/>
        <v>1900000</v>
      </c>
      <c r="J49">
        <f t="shared" si="34"/>
        <v>2270000</v>
      </c>
      <c r="K49">
        <f t="shared" si="34"/>
        <v>2640000</v>
      </c>
      <c r="L49">
        <f t="shared" si="34"/>
        <v>3380000</v>
      </c>
      <c r="M49">
        <f t="shared" si="34"/>
        <v>4120000</v>
      </c>
    </row>
    <row r="50" spans="2:19" x14ac:dyDescent="0.25">
      <c r="B50">
        <v>3</v>
      </c>
      <c r="C50">
        <f t="shared" ref="C50:M50" si="35">C$18+C$17</f>
        <v>119999.99999999999</v>
      </c>
      <c r="D50">
        <f t="shared" si="35"/>
        <v>154999.99999999997</v>
      </c>
      <c r="E50">
        <f t="shared" si="35"/>
        <v>189999.99999999997</v>
      </c>
      <c r="F50">
        <f t="shared" si="35"/>
        <v>224999.99999999997</v>
      </c>
      <c r="G50">
        <f t="shared" si="35"/>
        <v>259999.99999999994</v>
      </c>
      <c r="H50">
        <f t="shared" si="35"/>
        <v>329999.99999999994</v>
      </c>
      <c r="I50">
        <f t="shared" si="35"/>
        <v>399999.99999999994</v>
      </c>
      <c r="J50">
        <f t="shared" si="35"/>
        <v>469999.99999999988</v>
      </c>
      <c r="K50">
        <f t="shared" si="35"/>
        <v>539999.99999999988</v>
      </c>
      <c r="L50">
        <f t="shared" si="35"/>
        <v>679999.99999999988</v>
      </c>
      <c r="M50">
        <f t="shared" si="35"/>
        <v>819999.99999999988</v>
      </c>
    </row>
    <row r="51" spans="2:19" x14ac:dyDescent="0.25">
      <c r="B51">
        <v>4</v>
      </c>
      <c r="C51">
        <f>+C17+C18</f>
        <v>119999.99999999999</v>
      </c>
      <c r="D51">
        <f t="shared" ref="D51:M51" si="36">+D17+D18</f>
        <v>154999.99999999997</v>
      </c>
      <c r="E51">
        <f t="shared" si="36"/>
        <v>189999.99999999997</v>
      </c>
      <c r="F51">
        <f t="shared" si="36"/>
        <v>224999.99999999997</v>
      </c>
      <c r="G51">
        <f t="shared" si="36"/>
        <v>259999.99999999994</v>
      </c>
      <c r="H51">
        <f t="shared" si="36"/>
        <v>329999.99999999994</v>
      </c>
      <c r="I51">
        <f t="shared" si="36"/>
        <v>399999.99999999994</v>
      </c>
      <c r="J51">
        <f t="shared" si="36"/>
        <v>469999.99999999988</v>
      </c>
      <c r="K51">
        <f t="shared" si="36"/>
        <v>539999.99999999988</v>
      </c>
      <c r="L51">
        <f t="shared" si="36"/>
        <v>679999.99999999988</v>
      </c>
      <c r="M51">
        <f t="shared" si="36"/>
        <v>819999.99999999988</v>
      </c>
    </row>
    <row r="52" spans="2:19" x14ac:dyDescent="0.25">
      <c r="B52">
        <v>5</v>
      </c>
      <c r="C52">
        <f>C18+C17+C23</f>
        <v>270000</v>
      </c>
      <c r="D52">
        <f t="shared" ref="D52:M52" si="37">D18+D17+D23</f>
        <v>380000</v>
      </c>
      <c r="E52">
        <f t="shared" si="37"/>
        <v>490000</v>
      </c>
      <c r="F52">
        <f t="shared" si="37"/>
        <v>600000</v>
      </c>
      <c r="G52">
        <f t="shared" si="37"/>
        <v>710000</v>
      </c>
      <c r="H52">
        <f t="shared" si="37"/>
        <v>930000</v>
      </c>
      <c r="I52">
        <f t="shared" si="37"/>
        <v>1150000</v>
      </c>
      <c r="J52">
        <f t="shared" si="37"/>
        <v>1370000</v>
      </c>
      <c r="K52">
        <f t="shared" si="37"/>
        <v>1590000</v>
      </c>
      <c r="L52">
        <f t="shared" si="37"/>
        <v>2030000</v>
      </c>
      <c r="M52">
        <f t="shared" si="37"/>
        <v>2470000</v>
      </c>
    </row>
    <row r="53" spans="2:19" x14ac:dyDescent="0.25">
      <c r="B53">
        <v>6</v>
      </c>
      <c r="C53">
        <f t="shared" ref="C53:M53" si="38">C$18+C$17</f>
        <v>119999.99999999999</v>
      </c>
      <c r="D53">
        <f t="shared" si="38"/>
        <v>154999.99999999997</v>
      </c>
      <c r="E53">
        <f t="shared" si="38"/>
        <v>189999.99999999997</v>
      </c>
      <c r="F53">
        <f t="shared" si="38"/>
        <v>224999.99999999997</v>
      </c>
      <c r="G53">
        <f t="shared" si="38"/>
        <v>259999.99999999994</v>
      </c>
      <c r="H53">
        <f t="shared" si="38"/>
        <v>329999.99999999994</v>
      </c>
      <c r="I53">
        <f t="shared" si="38"/>
        <v>399999.99999999994</v>
      </c>
      <c r="J53">
        <f t="shared" si="38"/>
        <v>469999.99999999988</v>
      </c>
      <c r="K53">
        <f t="shared" si="38"/>
        <v>539999.99999999988</v>
      </c>
      <c r="L53">
        <f t="shared" si="38"/>
        <v>679999.99999999988</v>
      </c>
      <c r="M53">
        <f t="shared" si="38"/>
        <v>819999.99999999988</v>
      </c>
    </row>
    <row r="54" spans="2:19" x14ac:dyDescent="0.25">
      <c r="B54">
        <v>7</v>
      </c>
      <c r="C54">
        <f t="shared" ref="C54:M54" si="39">C$18+C$17</f>
        <v>119999.99999999999</v>
      </c>
      <c r="D54">
        <f t="shared" si="39"/>
        <v>154999.99999999997</v>
      </c>
      <c r="E54">
        <f t="shared" si="39"/>
        <v>189999.99999999997</v>
      </c>
      <c r="F54">
        <f t="shared" si="39"/>
        <v>224999.99999999997</v>
      </c>
      <c r="G54">
        <f t="shared" si="39"/>
        <v>259999.99999999994</v>
      </c>
      <c r="H54">
        <f t="shared" si="39"/>
        <v>329999.99999999994</v>
      </c>
      <c r="I54">
        <f t="shared" si="39"/>
        <v>399999.99999999994</v>
      </c>
      <c r="J54">
        <f t="shared" si="39"/>
        <v>469999.99999999988</v>
      </c>
      <c r="K54">
        <f t="shared" si="39"/>
        <v>539999.99999999988</v>
      </c>
      <c r="L54">
        <f t="shared" si="39"/>
        <v>679999.99999999988</v>
      </c>
      <c r="M54">
        <f t="shared" si="39"/>
        <v>819999.99999999988</v>
      </c>
    </row>
    <row r="55" spans="2:19" x14ac:dyDescent="0.25">
      <c r="B55">
        <v>8</v>
      </c>
      <c r="C55">
        <f>C17+C18+C23</f>
        <v>270000</v>
      </c>
      <c r="D55">
        <f t="shared" ref="D55:M55" si="40">D17+D18+D23</f>
        <v>380000</v>
      </c>
      <c r="E55">
        <f t="shared" si="40"/>
        <v>490000</v>
      </c>
      <c r="F55">
        <f t="shared" si="40"/>
        <v>600000</v>
      </c>
      <c r="G55">
        <f t="shared" si="40"/>
        <v>710000</v>
      </c>
      <c r="H55">
        <f t="shared" si="40"/>
        <v>930000</v>
      </c>
      <c r="I55">
        <f t="shared" si="40"/>
        <v>1150000</v>
      </c>
      <c r="J55">
        <f t="shared" si="40"/>
        <v>1370000</v>
      </c>
      <c r="K55">
        <f t="shared" si="40"/>
        <v>1590000</v>
      </c>
      <c r="L55">
        <f t="shared" si="40"/>
        <v>2030000</v>
      </c>
      <c r="M55">
        <f t="shared" si="40"/>
        <v>2470000</v>
      </c>
    </row>
    <row r="56" spans="2:19" x14ac:dyDescent="0.25">
      <c r="C56">
        <f>AVERAGE(C48:C55)</f>
        <v>197187.5</v>
      </c>
      <c r="D56">
        <f t="shared" ref="D56:M56" si="41">AVERAGE(D48:D55)</f>
        <v>270781.25</v>
      </c>
      <c r="E56">
        <f t="shared" si="41"/>
        <v>344375</v>
      </c>
      <c r="F56">
        <f t="shared" si="41"/>
        <v>417968.75</v>
      </c>
      <c r="G56">
        <f t="shared" si="41"/>
        <v>491562.5</v>
      </c>
      <c r="H56">
        <f t="shared" si="41"/>
        <v>638750</v>
      </c>
      <c r="I56">
        <f t="shared" si="41"/>
        <v>785937.5</v>
      </c>
      <c r="J56">
        <f t="shared" si="41"/>
        <v>933125</v>
      </c>
      <c r="K56">
        <f t="shared" si="41"/>
        <v>1080312.5</v>
      </c>
      <c r="L56">
        <f t="shared" si="41"/>
        <v>1374687.5</v>
      </c>
      <c r="M56">
        <f t="shared" si="41"/>
        <v>1669062.5</v>
      </c>
    </row>
    <row r="58" spans="2:19" x14ac:dyDescent="0.25">
      <c r="B58" s="1" t="s">
        <v>408</v>
      </c>
      <c r="C58" s="4">
        <f>C56/C45</f>
        <v>0.46790254237288137</v>
      </c>
      <c r="D58" s="4">
        <f t="shared" ref="D58:M58" si="42">D56/D45</f>
        <v>0.32126588983050847</v>
      </c>
      <c r="E58" s="4">
        <f t="shared" si="42"/>
        <v>0.40858050847457628</v>
      </c>
      <c r="F58" s="4">
        <f t="shared" si="42"/>
        <v>0.49589512711864409</v>
      </c>
      <c r="G58" s="4">
        <f t="shared" si="42"/>
        <v>0.38880649717514121</v>
      </c>
      <c r="H58" s="4">
        <f t="shared" si="42"/>
        <v>0.50522598870056501</v>
      </c>
      <c r="I58" s="4">
        <f t="shared" si="42"/>
        <v>0.46623411016949151</v>
      </c>
      <c r="J58" s="4">
        <f t="shared" si="42"/>
        <v>0.55354872881355932</v>
      </c>
      <c r="K58" s="4">
        <f t="shared" si="42"/>
        <v>0.51269067796610168</v>
      </c>
      <c r="L58" s="4">
        <f t="shared" si="42"/>
        <v>0.65239406779661013</v>
      </c>
      <c r="M58" s="4">
        <f t="shared" si="42"/>
        <v>0.79209745762711858</v>
      </c>
    </row>
    <row r="60" spans="2:19" x14ac:dyDescent="0.25">
      <c r="B60" s="1" t="s">
        <v>409</v>
      </c>
      <c r="C60" s="4">
        <f>C28/C27</f>
        <v>1.336353917426055</v>
      </c>
      <c r="D60" s="4">
        <f t="shared" ref="D60:M60" si="43">D28/D27</f>
        <v>0.95711230721832585</v>
      </c>
      <c r="E60" s="4">
        <f t="shared" si="43"/>
        <v>1.2006379238478406</v>
      </c>
      <c r="F60" s="4">
        <f t="shared" si="43"/>
        <v>1.4441635404773556</v>
      </c>
      <c r="G60" s="4">
        <f t="shared" si="43"/>
        <v>1.1512049793864774</v>
      </c>
      <c r="H60" s="4">
        <f t="shared" si="43"/>
        <v>0.36265444924122114</v>
      </c>
      <c r="I60" s="4">
        <f t="shared" si="43"/>
        <v>0.24212506264342046</v>
      </c>
      <c r="J60" s="4">
        <f t="shared" si="43"/>
        <v>6.6657510450363083E-2</v>
      </c>
      <c r="K60" s="4">
        <f t="shared" si="43"/>
        <v>3.9090489734423355E-2</v>
      </c>
      <c r="L60" s="4">
        <f t="shared" si="43"/>
        <v>2.5105300388928598E-2</v>
      </c>
      <c r="M60" s="4">
        <f t="shared" si="43"/>
        <v>2.4391793353914136E-2</v>
      </c>
    </row>
    <row r="61" spans="2:19" x14ac:dyDescent="0.25">
      <c r="B61" s="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3" spans="2:19" x14ac:dyDescent="0.25">
      <c r="B63" s="5" t="s">
        <v>410</v>
      </c>
      <c r="C63" s="2" t="s">
        <v>370</v>
      </c>
      <c r="D63" s="2" t="s">
        <v>371</v>
      </c>
      <c r="E63" s="2" t="s">
        <v>372</v>
      </c>
      <c r="F63" s="2" t="s">
        <v>373</v>
      </c>
      <c r="G63" s="2" t="s">
        <v>374</v>
      </c>
      <c r="H63" s="2" t="s">
        <v>375</v>
      </c>
      <c r="I63" s="2" t="s">
        <v>376</v>
      </c>
      <c r="J63" s="2" t="s">
        <v>377</v>
      </c>
      <c r="K63" s="2" t="s">
        <v>378</v>
      </c>
      <c r="L63" s="2" t="s">
        <v>379</v>
      </c>
      <c r="M63" s="2" t="s">
        <v>380</v>
      </c>
      <c r="O63" s="6" t="s">
        <v>411</v>
      </c>
      <c r="R63">
        <v>1</v>
      </c>
      <c r="S63">
        <v>100</v>
      </c>
    </row>
    <row r="64" spans="2:19" x14ac:dyDescent="0.25">
      <c r="B64" s="2" t="s">
        <v>412</v>
      </c>
      <c r="C64">
        <f>C31+C48+C$2+C$3+C$4+C$5+C$6+C11+C10</f>
        <v>322500</v>
      </c>
      <c r="D64">
        <f t="shared" ref="D64:M64" si="44">D31+D48+D$2+D$3+D$4+D$5+D$6+D11+D10</f>
        <v>436250</v>
      </c>
      <c r="E64">
        <f t="shared" si="44"/>
        <v>480000</v>
      </c>
      <c r="F64">
        <f t="shared" si="44"/>
        <v>523750</v>
      </c>
      <c r="G64">
        <f t="shared" si="44"/>
        <v>587500</v>
      </c>
      <c r="H64">
        <f t="shared" si="44"/>
        <v>1675000</v>
      </c>
      <c r="I64">
        <f t="shared" si="44"/>
        <v>2782500</v>
      </c>
      <c r="J64">
        <f t="shared" si="44"/>
        <v>10870000</v>
      </c>
      <c r="K64">
        <f t="shared" si="44"/>
        <v>20977500</v>
      </c>
      <c r="L64">
        <f t="shared" si="44"/>
        <v>41152500</v>
      </c>
      <c r="M64">
        <f t="shared" si="44"/>
        <v>51327500</v>
      </c>
      <c r="O64" s="7" t="s">
        <v>413</v>
      </c>
      <c r="R64">
        <v>2</v>
      </c>
      <c r="S64">
        <v>1000</v>
      </c>
    </row>
    <row r="65" spans="2:20" x14ac:dyDescent="0.25">
      <c r="B65" s="2" t="s">
        <v>414</v>
      </c>
      <c r="C65">
        <f t="shared" ref="C65:C66" si="45">C32+C49+C$2+C$3+C$4+C$5+C$6+C12</f>
        <v>935000</v>
      </c>
      <c r="D65">
        <f t="shared" ref="D65:M65" si="46">D32+D49+D$2+D$3+D$4+D$5+D$6+D12</f>
        <v>1620000</v>
      </c>
      <c r="E65">
        <f t="shared" si="46"/>
        <v>1805000</v>
      </c>
      <c r="F65">
        <f t="shared" si="46"/>
        <v>1990000</v>
      </c>
      <c r="G65">
        <f t="shared" si="46"/>
        <v>2475000</v>
      </c>
      <c r="H65">
        <f t="shared" si="46"/>
        <v>3845000</v>
      </c>
      <c r="I65">
        <f t="shared" si="46"/>
        <v>5515000</v>
      </c>
      <c r="J65">
        <f t="shared" si="46"/>
        <v>13885000</v>
      </c>
      <c r="K65">
        <f t="shared" si="46"/>
        <v>24555000</v>
      </c>
      <c r="L65">
        <f t="shared" si="46"/>
        <v>45295000</v>
      </c>
      <c r="M65">
        <f t="shared" si="46"/>
        <v>56035000</v>
      </c>
      <c r="O65" s="7" t="s">
        <v>382</v>
      </c>
      <c r="R65">
        <v>3</v>
      </c>
      <c r="S65">
        <v>10000</v>
      </c>
    </row>
    <row r="66" spans="2:20" x14ac:dyDescent="0.25">
      <c r="B66" s="2" t="s">
        <v>415</v>
      </c>
      <c r="C66">
        <f t="shared" si="45"/>
        <v>1535000</v>
      </c>
      <c r="D66">
        <f t="shared" ref="D66:M66" si="47">D33+D50+D$2+D$3+D$4+D$5+D$6+D13</f>
        <v>2970000</v>
      </c>
      <c r="E66">
        <f t="shared" si="47"/>
        <v>3005000</v>
      </c>
      <c r="F66">
        <f t="shared" si="47"/>
        <v>3040000</v>
      </c>
      <c r="G66">
        <f t="shared" si="47"/>
        <v>3475000</v>
      </c>
      <c r="H66">
        <f t="shared" si="47"/>
        <v>4545000</v>
      </c>
      <c r="I66">
        <f t="shared" si="47"/>
        <v>6015000</v>
      </c>
      <c r="J66">
        <f t="shared" si="47"/>
        <v>14085000</v>
      </c>
      <c r="K66">
        <f t="shared" si="47"/>
        <v>24555000</v>
      </c>
      <c r="L66">
        <f t="shared" si="47"/>
        <v>44695000</v>
      </c>
      <c r="M66">
        <f t="shared" si="47"/>
        <v>54835000</v>
      </c>
      <c r="O66" s="1" t="s">
        <v>383</v>
      </c>
      <c r="R66">
        <v>4</v>
      </c>
      <c r="S66">
        <v>100000</v>
      </c>
      <c r="T66">
        <f>10^(R66+1)</f>
        <v>100000</v>
      </c>
    </row>
    <row r="67" spans="2:20" x14ac:dyDescent="0.25">
      <c r="B67" s="2" t="s">
        <v>416</v>
      </c>
      <c r="C67">
        <f t="shared" ref="C67" si="48">C34+C51+C$2+C$3+C$4+C$5+C$6</f>
        <v>585000</v>
      </c>
      <c r="D67">
        <f t="shared" ref="D67:M67" si="49">D34+D51+D$2+D$3+D$4+D$5+D$6</f>
        <v>1070000</v>
      </c>
      <c r="E67">
        <f t="shared" si="49"/>
        <v>1105000</v>
      </c>
      <c r="F67">
        <f t="shared" si="49"/>
        <v>1140000</v>
      </c>
      <c r="G67">
        <f t="shared" si="49"/>
        <v>1625000</v>
      </c>
      <c r="H67">
        <f t="shared" si="49"/>
        <v>2695000</v>
      </c>
      <c r="I67">
        <f t="shared" si="49"/>
        <v>4215000</v>
      </c>
      <c r="J67">
        <f t="shared" si="49"/>
        <v>12285000</v>
      </c>
      <c r="K67">
        <f t="shared" si="49"/>
        <v>22805000</v>
      </c>
      <c r="L67">
        <f t="shared" si="49"/>
        <v>42945000</v>
      </c>
      <c r="M67">
        <f t="shared" si="49"/>
        <v>53085000</v>
      </c>
      <c r="O67" s="1" t="s">
        <v>384</v>
      </c>
    </row>
    <row r="68" spans="2:20" x14ac:dyDescent="0.25">
      <c r="B68" s="2" t="s">
        <v>417</v>
      </c>
      <c r="C68">
        <f t="shared" ref="C68" si="50">C35+C52+C$2+C$3+C$4+C$5+C$6</f>
        <v>765000</v>
      </c>
      <c r="D68">
        <f t="shared" ref="D68:M68" si="51">D35+D52+D$2+D$3+D$4+D$5+D$6</f>
        <v>1355000</v>
      </c>
      <c r="E68">
        <f t="shared" si="51"/>
        <v>1465000</v>
      </c>
      <c r="F68">
        <f t="shared" si="51"/>
        <v>1575000</v>
      </c>
      <c r="G68">
        <f t="shared" si="51"/>
        <v>2165000</v>
      </c>
      <c r="H68">
        <f t="shared" si="51"/>
        <v>3385000</v>
      </c>
      <c r="I68">
        <f t="shared" si="51"/>
        <v>5085000</v>
      </c>
      <c r="J68">
        <f t="shared" si="51"/>
        <v>13305000</v>
      </c>
      <c r="K68">
        <f t="shared" si="51"/>
        <v>24005000</v>
      </c>
      <c r="L68">
        <f t="shared" si="51"/>
        <v>44445000</v>
      </c>
      <c r="M68">
        <f t="shared" si="51"/>
        <v>54885000</v>
      </c>
      <c r="O68" s="1" t="s">
        <v>385</v>
      </c>
    </row>
    <row r="69" spans="2:20" x14ac:dyDescent="0.25">
      <c r="B69" s="2" t="s">
        <v>418</v>
      </c>
      <c r="C69">
        <f t="shared" ref="C69" si="52">C36+C53+C$2+C$3+C$4+C$5+C$6</f>
        <v>735000</v>
      </c>
      <c r="D69">
        <f t="shared" ref="D69:M69" si="53">D36+D53+D$2+D$3+D$4+D$5+D$6</f>
        <v>1370000</v>
      </c>
      <c r="E69">
        <f t="shared" si="53"/>
        <v>1405000</v>
      </c>
      <c r="F69">
        <f t="shared" si="53"/>
        <v>1440000</v>
      </c>
      <c r="G69">
        <f t="shared" si="53"/>
        <v>2075000</v>
      </c>
      <c r="H69">
        <f t="shared" si="53"/>
        <v>3145000</v>
      </c>
      <c r="I69">
        <f t="shared" si="53"/>
        <v>4815000</v>
      </c>
      <c r="J69">
        <f t="shared" si="53"/>
        <v>12885000</v>
      </c>
      <c r="K69">
        <f t="shared" si="53"/>
        <v>23555000</v>
      </c>
      <c r="L69">
        <f t="shared" si="53"/>
        <v>43695000</v>
      </c>
      <c r="M69">
        <f t="shared" si="53"/>
        <v>53835000</v>
      </c>
      <c r="O69" s="1" t="s">
        <v>243</v>
      </c>
    </row>
    <row r="70" spans="2:20" x14ac:dyDescent="0.25">
      <c r="B70" s="2" t="s">
        <v>419</v>
      </c>
      <c r="C70">
        <f t="shared" ref="C70" si="54">C37+C54+C$2+C$3+C$4+C$5+C$6</f>
        <v>835000</v>
      </c>
      <c r="D70">
        <f t="shared" ref="D70:M70" si="55">D37+D54+D$2+D$3+D$4+D$5+D$6</f>
        <v>1570000</v>
      </c>
      <c r="E70">
        <f t="shared" si="55"/>
        <v>1605000</v>
      </c>
      <c r="F70">
        <f t="shared" si="55"/>
        <v>1640000</v>
      </c>
      <c r="G70">
        <f t="shared" si="55"/>
        <v>2375000</v>
      </c>
      <c r="H70">
        <f t="shared" si="55"/>
        <v>3445000</v>
      </c>
      <c r="I70">
        <f t="shared" si="55"/>
        <v>5215000</v>
      </c>
      <c r="J70">
        <f t="shared" si="55"/>
        <v>13285000</v>
      </c>
      <c r="K70">
        <f t="shared" si="55"/>
        <v>24055000</v>
      </c>
      <c r="L70">
        <f t="shared" si="55"/>
        <v>44195000</v>
      </c>
      <c r="M70">
        <f t="shared" si="55"/>
        <v>54335000</v>
      </c>
      <c r="O70" s="1" t="s">
        <v>388</v>
      </c>
    </row>
    <row r="71" spans="2:20" x14ac:dyDescent="0.25">
      <c r="B71" s="2" t="s">
        <v>420</v>
      </c>
      <c r="C71">
        <f>C31+C55+C$2+C$3+C$4+C$5+C$6</f>
        <v>305000</v>
      </c>
      <c r="D71">
        <f t="shared" ref="D71:M71" si="56">D31+D55+D$2+D$3+D$4+D$5+D$6</f>
        <v>435000</v>
      </c>
      <c r="E71">
        <f t="shared" si="56"/>
        <v>545000</v>
      </c>
      <c r="F71">
        <f t="shared" si="56"/>
        <v>655000</v>
      </c>
      <c r="G71">
        <f t="shared" si="56"/>
        <v>785000</v>
      </c>
      <c r="H71">
        <f t="shared" si="56"/>
        <v>2005000</v>
      </c>
      <c r="I71">
        <f t="shared" si="56"/>
        <v>3245000</v>
      </c>
      <c r="J71">
        <f t="shared" si="56"/>
        <v>11465000</v>
      </c>
      <c r="K71">
        <f t="shared" si="56"/>
        <v>21705000</v>
      </c>
      <c r="L71">
        <f t="shared" si="56"/>
        <v>42145000</v>
      </c>
      <c r="M71">
        <f t="shared" si="56"/>
        <v>52585000</v>
      </c>
      <c r="O71" s="1" t="s">
        <v>421</v>
      </c>
    </row>
    <row r="72" spans="2:20" x14ac:dyDescent="0.25">
      <c r="B72" s="2" t="s">
        <v>422</v>
      </c>
      <c r="C72">
        <f>C32+C50+C$2+C$3+C$4+C$5+C$6</f>
        <v>435000</v>
      </c>
      <c r="D72">
        <f t="shared" ref="D72:M72" si="57">D32+D50+D$2+D$3+D$4+D$5+D$6</f>
        <v>770000</v>
      </c>
      <c r="E72">
        <f t="shared" si="57"/>
        <v>805000</v>
      </c>
      <c r="F72">
        <f t="shared" si="57"/>
        <v>840000</v>
      </c>
      <c r="G72">
        <f t="shared" si="57"/>
        <v>1175000</v>
      </c>
      <c r="H72">
        <f t="shared" si="57"/>
        <v>2245000</v>
      </c>
      <c r="I72">
        <f t="shared" si="57"/>
        <v>3615000</v>
      </c>
      <c r="J72">
        <f t="shared" si="57"/>
        <v>11685000</v>
      </c>
      <c r="K72">
        <f t="shared" si="57"/>
        <v>22055000</v>
      </c>
      <c r="L72">
        <f t="shared" si="57"/>
        <v>42195000</v>
      </c>
      <c r="M72">
        <f t="shared" si="57"/>
        <v>52335000</v>
      </c>
      <c r="O72" s="1" t="s">
        <v>423</v>
      </c>
    </row>
    <row r="73" spans="2:20" x14ac:dyDescent="0.25">
      <c r="B73" s="2" t="s">
        <v>424</v>
      </c>
      <c r="C73">
        <f t="shared" ref="C73:M77" si="58">C33+C51+C$2+C$3+C$4+C$5+C$6</f>
        <v>535000</v>
      </c>
      <c r="D73">
        <f t="shared" si="58"/>
        <v>970000</v>
      </c>
      <c r="E73">
        <f t="shared" si="58"/>
        <v>1005000</v>
      </c>
      <c r="F73">
        <f t="shared" si="58"/>
        <v>1040000</v>
      </c>
      <c r="G73">
        <f t="shared" si="58"/>
        <v>1475000</v>
      </c>
      <c r="H73">
        <f t="shared" si="58"/>
        <v>2545000</v>
      </c>
      <c r="I73">
        <f t="shared" si="58"/>
        <v>4015000</v>
      </c>
      <c r="J73">
        <f t="shared" si="58"/>
        <v>12085000</v>
      </c>
      <c r="K73">
        <f t="shared" si="58"/>
        <v>22555000</v>
      </c>
      <c r="L73">
        <f t="shared" si="58"/>
        <v>42695000</v>
      </c>
      <c r="M73">
        <f t="shared" si="58"/>
        <v>52835000</v>
      </c>
    </row>
    <row r="74" spans="2:20" x14ac:dyDescent="0.25">
      <c r="B74" s="2" t="s">
        <v>425</v>
      </c>
      <c r="C74">
        <f t="shared" si="58"/>
        <v>735000</v>
      </c>
      <c r="D74">
        <f t="shared" si="58"/>
        <v>1295000</v>
      </c>
      <c r="E74">
        <f t="shared" si="58"/>
        <v>1405000</v>
      </c>
      <c r="F74">
        <f t="shared" si="58"/>
        <v>1515000</v>
      </c>
      <c r="G74">
        <f t="shared" si="58"/>
        <v>2075000</v>
      </c>
      <c r="H74">
        <f t="shared" si="58"/>
        <v>3295000</v>
      </c>
      <c r="I74">
        <f t="shared" si="58"/>
        <v>4965000</v>
      </c>
      <c r="J74">
        <f t="shared" si="58"/>
        <v>13185000</v>
      </c>
      <c r="K74">
        <f t="shared" si="58"/>
        <v>23855000</v>
      </c>
      <c r="L74">
        <f t="shared" si="58"/>
        <v>44295000</v>
      </c>
      <c r="M74">
        <f t="shared" si="58"/>
        <v>54735000</v>
      </c>
    </row>
    <row r="75" spans="2:20" x14ac:dyDescent="0.25">
      <c r="B75" s="2" t="s">
        <v>426</v>
      </c>
      <c r="C75">
        <f>C35+C53+C$2+C$3+C$4+C$5+C$6</f>
        <v>615000</v>
      </c>
      <c r="D75">
        <f t="shared" ref="D75:M75" si="59">D35+D53+D$2+D$3+D$4+D$5+D$6</f>
        <v>1130000</v>
      </c>
      <c r="E75">
        <f t="shared" si="59"/>
        <v>1165000</v>
      </c>
      <c r="F75">
        <f t="shared" si="59"/>
        <v>1200000</v>
      </c>
      <c r="G75">
        <f t="shared" si="59"/>
        <v>1715000</v>
      </c>
      <c r="H75">
        <f t="shared" si="59"/>
        <v>2785000</v>
      </c>
      <c r="I75">
        <f t="shared" si="59"/>
        <v>4335000</v>
      </c>
      <c r="J75">
        <f t="shared" si="59"/>
        <v>12405000</v>
      </c>
      <c r="K75">
        <f t="shared" si="59"/>
        <v>22955000</v>
      </c>
      <c r="L75">
        <f t="shared" si="59"/>
        <v>43095000</v>
      </c>
      <c r="M75">
        <f t="shared" si="59"/>
        <v>53235000</v>
      </c>
    </row>
    <row r="76" spans="2:20" x14ac:dyDescent="0.25">
      <c r="B76" s="2" t="s">
        <v>427</v>
      </c>
      <c r="C76">
        <f t="shared" si="58"/>
        <v>735000</v>
      </c>
      <c r="D76">
        <f t="shared" si="58"/>
        <v>1370000</v>
      </c>
      <c r="E76">
        <f t="shared" si="58"/>
        <v>1405000</v>
      </c>
      <c r="F76">
        <f t="shared" si="58"/>
        <v>1440000</v>
      </c>
      <c r="G76">
        <f t="shared" si="58"/>
        <v>2075000</v>
      </c>
      <c r="H76">
        <f t="shared" si="58"/>
        <v>3145000</v>
      </c>
      <c r="I76">
        <f t="shared" si="58"/>
        <v>4815000</v>
      </c>
      <c r="J76">
        <f t="shared" si="58"/>
        <v>12885000</v>
      </c>
      <c r="K76">
        <f t="shared" si="58"/>
        <v>23555000</v>
      </c>
      <c r="L76">
        <f t="shared" si="58"/>
        <v>43695000</v>
      </c>
      <c r="M76">
        <f t="shared" si="58"/>
        <v>53835000</v>
      </c>
    </row>
    <row r="77" spans="2:20" x14ac:dyDescent="0.25">
      <c r="B77" s="2" t="s">
        <v>428</v>
      </c>
      <c r="C77">
        <f t="shared" si="58"/>
        <v>985000</v>
      </c>
      <c r="D77">
        <f t="shared" si="58"/>
        <v>1795000</v>
      </c>
      <c r="E77">
        <f t="shared" si="58"/>
        <v>1905000</v>
      </c>
      <c r="F77">
        <f t="shared" si="58"/>
        <v>2015000</v>
      </c>
      <c r="G77">
        <f t="shared" si="58"/>
        <v>2825000</v>
      </c>
      <c r="H77">
        <f t="shared" si="58"/>
        <v>4045000</v>
      </c>
      <c r="I77">
        <f t="shared" si="58"/>
        <v>5965000</v>
      </c>
      <c r="J77">
        <f t="shared" si="58"/>
        <v>14185000</v>
      </c>
      <c r="K77">
        <f t="shared" si="58"/>
        <v>25105000</v>
      </c>
      <c r="L77">
        <f t="shared" si="58"/>
        <v>45545000</v>
      </c>
      <c r="M77">
        <f t="shared" si="58"/>
        <v>55985000</v>
      </c>
    </row>
    <row r="78" spans="2:20" x14ac:dyDescent="0.25">
      <c r="B78" s="5" t="s">
        <v>429</v>
      </c>
    </row>
    <row r="79" spans="2:20" x14ac:dyDescent="0.25">
      <c r="B79" s="2" t="s">
        <v>412</v>
      </c>
      <c r="C79">
        <f>IF(C64&lt;200000,1,IF(C64&lt;1000000,2,IF(C64&lt;10000000,3,4)))</f>
        <v>2</v>
      </c>
      <c r="D79">
        <f t="shared" ref="D79:M79" si="60">IF(D64&lt;200000,1,IF(D64&lt;1000000,2,IF(D64&lt;10000000,3,4)))</f>
        <v>2</v>
      </c>
      <c r="E79">
        <f t="shared" si="60"/>
        <v>2</v>
      </c>
      <c r="F79">
        <f t="shared" si="60"/>
        <v>2</v>
      </c>
      <c r="G79">
        <f t="shared" si="60"/>
        <v>2</v>
      </c>
      <c r="H79">
        <f t="shared" si="60"/>
        <v>3</v>
      </c>
      <c r="I79">
        <f t="shared" si="60"/>
        <v>3</v>
      </c>
      <c r="J79">
        <f t="shared" si="60"/>
        <v>4</v>
      </c>
      <c r="K79">
        <f t="shared" si="60"/>
        <v>4</v>
      </c>
      <c r="L79">
        <f t="shared" si="60"/>
        <v>4</v>
      </c>
      <c r="M79">
        <f t="shared" si="60"/>
        <v>4</v>
      </c>
    </row>
    <row r="80" spans="2:20" x14ac:dyDescent="0.25">
      <c r="B80" s="2" t="s">
        <v>414</v>
      </c>
      <c r="C80">
        <f t="shared" ref="C80:M92" si="61">IF(C65&lt;200000,1,IF(C65&lt;1000000,2,IF(C65&lt;10000000,3,4)))</f>
        <v>2</v>
      </c>
      <c r="D80">
        <f t="shared" si="61"/>
        <v>3</v>
      </c>
      <c r="E80">
        <f t="shared" si="61"/>
        <v>3</v>
      </c>
      <c r="F80">
        <f t="shared" si="61"/>
        <v>3</v>
      </c>
      <c r="G80">
        <f t="shared" si="61"/>
        <v>3</v>
      </c>
      <c r="H80">
        <f t="shared" si="61"/>
        <v>3</v>
      </c>
      <c r="I80">
        <f t="shared" si="61"/>
        <v>3</v>
      </c>
      <c r="J80">
        <f t="shared" si="61"/>
        <v>4</v>
      </c>
      <c r="K80">
        <f t="shared" si="61"/>
        <v>4</v>
      </c>
      <c r="L80">
        <f t="shared" si="61"/>
        <v>4</v>
      </c>
      <c r="M80">
        <f t="shared" si="61"/>
        <v>4</v>
      </c>
    </row>
    <row r="81" spans="1:13" x14ac:dyDescent="0.25">
      <c r="B81" s="2" t="s">
        <v>415</v>
      </c>
      <c r="C81">
        <f t="shared" si="61"/>
        <v>3</v>
      </c>
      <c r="D81">
        <f t="shared" si="61"/>
        <v>3</v>
      </c>
      <c r="E81">
        <f t="shared" si="61"/>
        <v>3</v>
      </c>
      <c r="F81">
        <f t="shared" si="61"/>
        <v>3</v>
      </c>
      <c r="G81">
        <f t="shared" si="61"/>
        <v>3</v>
      </c>
      <c r="H81">
        <f t="shared" si="61"/>
        <v>3</v>
      </c>
      <c r="I81">
        <f t="shared" si="61"/>
        <v>3</v>
      </c>
      <c r="J81">
        <f t="shared" si="61"/>
        <v>4</v>
      </c>
      <c r="K81">
        <f t="shared" si="61"/>
        <v>4</v>
      </c>
      <c r="L81">
        <f t="shared" si="61"/>
        <v>4</v>
      </c>
      <c r="M81">
        <f t="shared" si="61"/>
        <v>4</v>
      </c>
    </row>
    <row r="82" spans="1:13" x14ac:dyDescent="0.25">
      <c r="B82" s="2" t="s">
        <v>416</v>
      </c>
      <c r="C82">
        <f t="shared" si="61"/>
        <v>2</v>
      </c>
      <c r="D82">
        <f t="shared" si="61"/>
        <v>3</v>
      </c>
      <c r="E82">
        <f t="shared" si="61"/>
        <v>3</v>
      </c>
      <c r="F82">
        <f t="shared" si="61"/>
        <v>3</v>
      </c>
      <c r="G82">
        <f t="shared" si="61"/>
        <v>3</v>
      </c>
      <c r="H82">
        <f t="shared" si="61"/>
        <v>3</v>
      </c>
      <c r="I82">
        <f t="shared" si="61"/>
        <v>3</v>
      </c>
      <c r="J82">
        <f t="shared" si="61"/>
        <v>4</v>
      </c>
      <c r="K82">
        <f t="shared" si="61"/>
        <v>4</v>
      </c>
      <c r="L82">
        <f t="shared" si="61"/>
        <v>4</v>
      </c>
      <c r="M82">
        <f t="shared" si="61"/>
        <v>4</v>
      </c>
    </row>
    <row r="83" spans="1:13" x14ac:dyDescent="0.25">
      <c r="B83" s="2" t="s">
        <v>417</v>
      </c>
      <c r="C83">
        <f t="shared" si="61"/>
        <v>2</v>
      </c>
      <c r="D83">
        <f t="shared" si="61"/>
        <v>3</v>
      </c>
      <c r="E83">
        <f t="shared" si="61"/>
        <v>3</v>
      </c>
      <c r="F83">
        <f t="shared" si="61"/>
        <v>3</v>
      </c>
      <c r="G83">
        <f t="shared" si="61"/>
        <v>3</v>
      </c>
      <c r="H83">
        <f t="shared" si="61"/>
        <v>3</v>
      </c>
      <c r="I83">
        <f t="shared" si="61"/>
        <v>3</v>
      </c>
      <c r="J83">
        <f t="shared" si="61"/>
        <v>4</v>
      </c>
      <c r="K83">
        <f t="shared" si="61"/>
        <v>4</v>
      </c>
      <c r="L83">
        <f t="shared" si="61"/>
        <v>4</v>
      </c>
      <c r="M83">
        <f t="shared" si="61"/>
        <v>4</v>
      </c>
    </row>
    <row r="84" spans="1:13" x14ac:dyDescent="0.25">
      <c r="B84" s="2" t="s">
        <v>418</v>
      </c>
      <c r="C84">
        <f t="shared" si="61"/>
        <v>2</v>
      </c>
      <c r="D84">
        <f t="shared" si="61"/>
        <v>3</v>
      </c>
      <c r="E84">
        <f t="shared" si="61"/>
        <v>3</v>
      </c>
      <c r="F84">
        <f t="shared" si="61"/>
        <v>3</v>
      </c>
      <c r="G84">
        <f t="shared" si="61"/>
        <v>3</v>
      </c>
      <c r="H84">
        <f t="shared" si="61"/>
        <v>3</v>
      </c>
      <c r="I84">
        <f t="shared" si="61"/>
        <v>3</v>
      </c>
      <c r="J84">
        <f t="shared" si="61"/>
        <v>4</v>
      </c>
      <c r="K84">
        <f t="shared" si="61"/>
        <v>4</v>
      </c>
      <c r="L84">
        <f t="shared" si="61"/>
        <v>4</v>
      </c>
      <c r="M84">
        <f t="shared" si="61"/>
        <v>4</v>
      </c>
    </row>
    <row r="85" spans="1:13" x14ac:dyDescent="0.25">
      <c r="B85" s="2" t="s">
        <v>419</v>
      </c>
      <c r="C85">
        <f t="shared" si="61"/>
        <v>2</v>
      </c>
      <c r="D85">
        <f t="shared" si="61"/>
        <v>3</v>
      </c>
      <c r="E85">
        <f t="shared" si="61"/>
        <v>3</v>
      </c>
      <c r="F85">
        <f t="shared" si="61"/>
        <v>3</v>
      </c>
      <c r="G85">
        <f t="shared" si="61"/>
        <v>3</v>
      </c>
      <c r="H85">
        <f t="shared" si="61"/>
        <v>3</v>
      </c>
      <c r="I85">
        <f t="shared" si="61"/>
        <v>3</v>
      </c>
      <c r="J85">
        <f t="shared" si="61"/>
        <v>4</v>
      </c>
      <c r="K85">
        <f t="shared" si="61"/>
        <v>4</v>
      </c>
      <c r="L85">
        <f t="shared" si="61"/>
        <v>4</v>
      </c>
      <c r="M85">
        <f t="shared" si="61"/>
        <v>4</v>
      </c>
    </row>
    <row r="86" spans="1:13" x14ac:dyDescent="0.25">
      <c r="B86" s="2" t="s">
        <v>420</v>
      </c>
      <c r="C86">
        <f t="shared" si="61"/>
        <v>2</v>
      </c>
      <c r="D86">
        <f t="shared" si="61"/>
        <v>2</v>
      </c>
      <c r="E86">
        <f t="shared" si="61"/>
        <v>2</v>
      </c>
      <c r="F86">
        <f t="shared" si="61"/>
        <v>2</v>
      </c>
      <c r="G86">
        <f t="shared" si="61"/>
        <v>2</v>
      </c>
      <c r="H86">
        <f t="shared" si="61"/>
        <v>3</v>
      </c>
      <c r="I86">
        <f t="shared" si="61"/>
        <v>3</v>
      </c>
      <c r="J86">
        <f t="shared" si="61"/>
        <v>4</v>
      </c>
      <c r="K86">
        <f t="shared" si="61"/>
        <v>4</v>
      </c>
      <c r="L86">
        <f t="shared" si="61"/>
        <v>4</v>
      </c>
      <c r="M86">
        <f t="shared" si="61"/>
        <v>4</v>
      </c>
    </row>
    <row r="87" spans="1:13" x14ac:dyDescent="0.25">
      <c r="B87" s="2" t="s">
        <v>422</v>
      </c>
      <c r="C87">
        <f t="shared" si="61"/>
        <v>2</v>
      </c>
      <c r="D87">
        <f t="shared" si="61"/>
        <v>2</v>
      </c>
      <c r="E87">
        <f t="shared" si="61"/>
        <v>2</v>
      </c>
      <c r="F87">
        <f t="shared" si="61"/>
        <v>2</v>
      </c>
      <c r="G87">
        <f t="shared" si="61"/>
        <v>3</v>
      </c>
      <c r="H87">
        <f t="shared" si="61"/>
        <v>3</v>
      </c>
      <c r="I87">
        <f t="shared" si="61"/>
        <v>3</v>
      </c>
      <c r="J87">
        <f t="shared" si="61"/>
        <v>4</v>
      </c>
      <c r="K87">
        <f t="shared" si="61"/>
        <v>4</v>
      </c>
      <c r="L87">
        <f t="shared" si="61"/>
        <v>4</v>
      </c>
      <c r="M87">
        <f t="shared" si="61"/>
        <v>4</v>
      </c>
    </row>
    <row r="88" spans="1:13" x14ac:dyDescent="0.25">
      <c r="B88" s="2" t="s">
        <v>424</v>
      </c>
      <c r="C88">
        <f t="shared" si="61"/>
        <v>2</v>
      </c>
      <c r="D88">
        <f t="shared" si="61"/>
        <v>2</v>
      </c>
      <c r="E88">
        <f t="shared" si="61"/>
        <v>3</v>
      </c>
      <c r="F88">
        <f t="shared" si="61"/>
        <v>3</v>
      </c>
      <c r="G88">
        <f t="shared" si="61"/>
        <v>3</v>
      </c>
      <c r="H88">
        <f t="shared" si="61"/>
        <v>3</v>
      </c>
      <c r="I88">
        <f t="shared" si="61"/>
        <v>3</v>
      </c>
      <c r="J88">
        <f t="shared" si="61"/>
        <v>4</v>
      </c>
      <c r="K88">
        <f t="shared" si="61"/>
        <v>4</v>
      </c>
      <c r="L88">
        <f t="shared" si="61"/>
        <v>4</v>
      </c>
      <c r="M88">
        <f t="shared" si="61"/>
        <v>4</v>
      </c>
    </row>
    <row r="89" spans="1:13" x14ac:dyDescent="0.25">
      <c r="B89" s="2" t="s">
        <v>425</v>
      </c>
      <c r="C89">
        <f t="shared" si="61"/>
        <v>2</v>
      </c>
      <c r="D89">
        <f t="shared" si="61"/>
        <v>3</v>
      </c>
      <c r="E89">
        <f t="shared" si="61"/>
        <v>3</v>
      </c>
      <c r="F89">
        <f t="shared" si="61"/>
        <v>3</v>
      </c>
      <c r="G89">
        <f t="shared" si="61"/>
        <v>3</v>
      </c>
      <c r="H89">
        <f t="shared" si="61"/>
        <v>3</v>
      </c>
      <c r="I89">
        <f t="shared" si="61"/>
        <v>3</v>
      </c>
      <c r="J89">
        <f t="shared" si="61"/>
        <v>4</v>
      </c>
      <c r="K89">
        <f t="shared" si="61"/>
        <v>4</v>
      </c>
      <c r="L89">
        <f t="shared" si="61"/>
        <v>4</v>
      </c>
      <c r="M89">
        <f t="shared" si="61"/>
        <v>4</v>
      </c>
    </row>
    <row r="90" spans="1:13" x14ac:dyDescent="0.25">
      <c r="B90" s="2" t="s">
        <v>426</v>
      </c>
      <c r="C90">
        <f t="shared" si="61"/>
        <v>2</v>
      </c>
      <c r="D90">
        <f t="shared" si="61"/>
        <v>3</v>
      </c>
      <c r="E90">
        <f t="shared" si="61"/>
        <v>3</v>
      </c>
      <c r="F90">
        <f t="shared" si="61"/>
        <v>3</v>
      </c>
      <c r="G90">
        <f t="shared" si="61"/>
        <v>3</v>
      </c>
      <c r="H90">
        <f t="shared" si="61"/>
        <v>3</v>
      </c>
      <c r="I90">
        <f t="shared" si="61"/>
        <v>3</v>
      </c>
      <c r="J90">
        <f t="shared" si="61"/>
        <v>4</v>
      </c>
      <c r="K90">
        <f t="shared" si="61"/>
        <v>4</v>
      </c>
      <c r="L90">
        <f t="shared" si="61"/>
        <v>4</v>
      </c>
      <c r="M90">
        <f t="shared" si="61"/>
        <v>4</v>
      </c>
    </row>
    <row r="91" spans="1:13" x14ac:dyDescent="0.25">
      <c r="B91" s="2" t="s">
        <v>427</v>
      </c>
      <c r="C91">
        <f t="shared" si="61"/>
        <v>2</v>
      </c>
      <c r="D91">
        <f t="shared" si="61"/>
        <v>3</v>
      </c>
      <c r="E91">
        <f t="shared" si="61"/>
        <v>3</v>
      </c>
      <c r="F91">
        <f t="shared" si="61"/>
        <v>3</v>
      </c>
      <c r="G91">
        <f t="shared" si="61"/>
        <v>3</v>
      </c>
      <c r="H91">
        <f t="shared" si="61"/>
        <v>3</v>
      </c>
      <c r="I91">
        <f t="shared" si="61"/>
        <v>3</v>
      </c>
      <c r="J91">
        <f t="shared" si="61"/>
        <v>4</v>
      </c>
      <c r="K91">
        <f t="shared" si="61"/>
        <v>4</v>
      </c>
      <c r="L91">
        <f t="shared" si="61"/>
        <v>4</v>
      </c>
      <c r="M91">
        <f t="shared" si="61"/>
        <v>4</v>
      </c>
    </row>
    <row r="92" spans="1:13" x14ac:dyDescent="0.25">
      <c r="B92" s="2" t="s">
        <v>428</v>
      </c>
      <c r="C92">
        <f t="shared" si="61"/>
        <v>2</v>
      </c>
      <c r="D92">
        <f t="shared" si="61"/>
        <v>3</v>
      </c>
      <c r="E92">
        <f t="shared" si="61"/>
        <v>3</v>
      </c>
      <c r="F92">
        <f t="shared" si="61"/>
        <v>3</v>
      </c>
      <c r="G92">
        <f t="shared" si="61"/>
        <v>3</v>
      </c>
      <c r="H92">
        <f t="shared" si="61"/>
        <v>3</v>
      </c>
      <c r="I92">
        <f t="shared" si="61"/>
        <v>3</v>
      </c>
      <c r="J92">
        <f t="shared" si="61"/>
        <v>4</v>
      </c>
      <c r="K92">
        <f t="shared" si="61"/>
        <v>4</v>
      </c>
      <c r="L92">
        <f t="shared" si="61"/>
        <v>4</v>
      </c>
      <c r="M92">
        <f t="shared" si="61"/>
        <v>4</v>
      </c>
    </row>
    <row r="93" spans="1:13" x14ac:dyDescent="0.25">
      <c r="A93" s="2" t="s">
        <v>430</v>
      </c>
      <c r="B93" s="6" t="s">
        <v>431</v>
      </c>
    </row>
    <row r="94" spans="1:13" x14ac:dyDescent="0.25">
      <c r="A94">
        <v>0.96</v>
      </c>
      <c r="B94" s="2" t="s">
        <v>412</v>
      </c>
      <c r="C94" s="8">
        <f>C64/($A$97*(1-$A$94)*10^(C79+1))/60</f>
        <v>22.395833333333311</v>
      </c>
      <c r="D94" s="8">
        <f t="shared" ref="D94:M94" si="62">D64/($A$97*(1-$A$94)*10^(D79+1))/60</f>
        <v>30.295138888888861</v>
      </c>
      <c r="E94" s="8">
        <f t="shared" si="62"/>
        <v>33.3333333333333</v>
      </c>
      <c r="F94" s="8">
        <f t="shared" si="62"/>
        <v>36.371527777777743</v>
      </c>
      <c r="G94" s="8">
        <f t="shared" si="62"/>
        <v>40.798611111111072</v>
      </c>
      <c r="H94" s="8">
        <f t="shared" si="62"/>
        <v>11.631944444444434</v>
      </c>
      <c r="I94" s="8">
        <f t="shared" si="62"/>
        <v>19.322916666666647</v>
      </c>
      <c r="J94" s="8">
        <f t="shared" si="62"/>
        <v>7.5486111111111036</v>
      </c>
      <c r="K94" s="8">
        <f t="shared" si="62"/>
        <v>14.56770833333332</v>
      </c>
      <c r="L94" s="8">
        <f t="shared" si="62"/>
        <v>28.578124999999975</v>
      </c>
      <c r="M94" s="8">
        <f t="shared" si="62"/>
        <v>35.644097222222186</v>
      </c>
    </row>
    <row r="95" spans="1:13" x14ac:dyDescent="0.25">
      <c r="B95" s="2" t="s">
        <v>414</v>
      </c>
      <c r="C95" s="8">
        <f t="shared" ref="C95:M107" si="63">C65/($A$97*(1-$A$94)*10^(C80+1))/60</f>
        <v>64.9305555555555</v>
      </c>
      <c r="D95" s="8">
        <f t="shared" si="63"/>
        <v>11.249999999999989</v>
      </c>
      <c r="E95" s="8">
        <f t="shared" si="63"/>
        <v>12.534722222222209</v>
      </c>
      <c r="F95" s="8">
        <f t="shared" si="63"/>
        <v>13.81944444444443</v>
      </c>
      <c r="G95" s="8">
        <f t="shared" si="63"/>
        <v>17.187499999999986</v>
      </c>
      <c r="H95" s="8">
        <f t="shared" si="63"/>
        <v>26.701388888888864</v>
      </c>
      <c r="I95" s="8">
        <f t="shared" si="63"/>
        <v>38.298611111111079</v>
      </c>
      <c r="J95" s="8">
        <f t="shared" si="63"/>
        <v>9.6423611111111036</v>
      </c>
      <c r="K95" s="8">
        <f t="shared" si="63"/>
        <v>17.052083333333318</v>
      </c>
      <c r="L95" s="8">
        <f t="shared" si="63"/>
        <v>31.454861111111082</v>
      </c>
      <c r="M95" s="8">
        <f t="shared" si="63"/>
        <v>38.913194444444414</v>
      </c>
    </row>
    <row r="96" spans="1:13" x14ac:dyDescent="0.25">
      <c r="A96" s="2" t="s">
        <v>432</v>
      </c>
      <c r="B96" s="2" t="s">
        <v>415</v>
      </c>
      <c r="C96" s="8">
        <f t="shared" si="63"/>
        <v>10.659722222222211</v>
      </c>
      <c r="D96" s="8">
        <f t="shared" si="63"/>
        <v>20.624999999999982</v>
      </c>
      <c r="E96" s="8">
        <f t="shared" si="63"/>
        <v>20.868055555555536</v>
      </c>
      <c r="F96" s="8">
        <f t="shared" si="63"/>
        <v>21.111111111111089</v>
      </c>
      <c r="G96" s="8">
        <f t="shared" si="63"/>
        <v>24.131944444444422</v>
      </c>
      <c r="H96" s="8">
        <f t="shared" si="63"/>
        <v>31.562499999999968</v>
      </c>
      <c r="I96" s="8">
        <f t="shared" si="63"/>
        <v>41.770833333333293</v>
      </c>
      <c r="J96" s="8">
        <f t="shared" si="63"/>
        <v>9.7812499999999911</v>
      </c>
      <c r="K96" s="8">
        <f t="shared" si="63"/>
        <v>17.052083333333318</v>
      </c>
      <c r="L96" s="8">
        <f t="shared" si="63"/>
        <v>31.038194444444414</v>
      </c>
      <c r="M96" s="8">
        <f t="shared" si="63"/>
        <v>38.079861111111079</v>
      </c>
    </row>
    <row r="97" spans="1:13" x14ac:dyDescent="0.25">
      <c r="A97">
        <v>6</v>
      </c>
      <c r="B97" s="2" t="s">
        <v>416</v>
      </c>
      <c r="C97" s="8">
        <f t="shared" si="63"/>
        <v>40.624999999999964</v>
      </c>
      <c r="D97" s="8">
        <f t="shared" si="63"/>
        <v>7.4305555555555483</v>
      </c>
      <c r="E97" s="8">
        <f t="shared" si="63"/>
        <v>7.6736111111111036</v>
      </c>
      <c r="F97" s="8">
        <f t="shared" si="63"/>
        <v>7.916666666666659</v>
      </c>
      <c r="G97" s="8">
        <f t="shared" si="63"/>
        <v>11.284722222222211</v>
      </c>
      <c r="H97" s="8">
        <f t="shared" si="63"/>
        <v>18.715277777777761</v>
      </c>
      <c r="I97" s="8">
        <f t="shared" si="63"/>
        <v>29.270833333333307</v>
      </c>
      <c r="J97" s="8">
        <f t="shared" si="63"/>
        <v>8.5312499999999929</v>
      </c>
      <c r="K97" s="8">
        <f t="shared" si="63"/>
        <v>15.836805555555541</v>
      </c>
      <c r="L97" s="8">
        <f t="shared" si="63"/>
        <v>29.822916666666639</v>
      </c>
      <c r="M97" s="8">
        <f t="shared" si="63"/>
        <v>36.8645833333333</v>
      </c>
    </row>
    <row r="98" spans="1:13" x14ac:dyDescent="0.25">
      <c r="B98" s="2" t="s">
        <v>417</v>
      </c>
      <c r="C98" s="8">
        <f t="shared" si="63"/>
        <v>53.12499999999995</v>
      </c>
      <c r="D98" s="8">
        <f t="shared" si="63"/>
        <v>9.4097222222222126</v>
      </c>
      <c r="E98" s="8">
        <f t="shared" si="63"/>
        <v>10.173611111111102</v>
      </c>
      <c r="F98" s="8">
        <f t="shared" si="63"/>
        <v>10.937499999999991</v>
      </c>
      <c r="G98" s="8">
        <f t="shared" si="63"/>
        <v>15.034722222222207</v>
      </c>
      <c r="H98" s="8">
        <f t="shared" si="63"/>
        <v>23.506944444444422</v>
      </c>
      <c r="I98" s="8">
        <f t="shared" si="63"/>
        <v>35.312499999999972</v>
      </c>
      <c r="J98" s="8">
        <f t="shared" si="63"/>
        <v>9.239583333333325</v>
      </c>
      <c r="K98" s="8">
        <f t="shared" si="63"/>
        <v>16.670138888888875</v>
      </c>
      <c r="L98" s="8">
        <f t="shared" si="63"/>
        <v>30.864583333333307</v>
      </c>
      <c r="M98" s="8">
        <f t="shared" si="63"/>
        <v>38.114583333333293</v>
      </c>
    </row>
    <row r="99" spans="1:13" x14ac:dyDescent="0.25">
      <c r="B99" s="2" t="s">
        <v>418</v>
      </c>
      <c r="C99" s="8">
        <f t="shared" si="63"/>
        <v>51.041666666666622</v>
      </c>
      <c r="D99" s="8">
        <f t="shared" si="63"/>
        <v>9.5138888888888804</v>
      </c>
      <c r="E99" s="8">
        <f t="shared" si="63"/>
        <v>9.756944444444434</v>
      </c>
      <c r="F99" s="8">
        <f t="shared" si="63"/>
        <v>9.9999999999999911</v>
      </c>
      <c r="G99" s="8">
        <f t="shared" si="63"/>
        <v>14.409722222222207</v>
      </c>
      <c r="H99" s="8">
        <f t="shared" si="63"/>
        <v>21.840277777777757</v>
      </c>
      <c r="I99" s="8">
        <f t="shared" si="63"/>
        <v>33.437499999999972</v>
      </c>
      <c r="J99" s="8">
        <f t="shared" si="63"/>
        <v>8.947916666666659</v>
      </c>
      <c r="K99" s="8">
        <f t="shared" si="63"/>
        <v>16.357638888888875</v>
      </c>
      <c r="L99" s="8">
        <f t="shared" si="63"/>
        <v>30.343749999999975</v>
      </c>
      <c r="M99" s="8">
        <f t="shared" si="63"/>
        <v>37.385416666666636</v>
      </c>
    </row>
    <row r="100" spans="1:13" x14ac:dyDescent="0.25">
      <c r="B100" s="2" t="s">
        <v>419</v>
      </c>
      <c r="C100" s="8">
        <f t="shared" si="63"/>
        <v>57.986111111111057</v>
      </c>
      <c r="D100" s="8">
        <f t="shared" si="63"/>
        <v>10.902777777777768</v>
      </c>
      <c r="E100" s="8">
        <f t="shared" si="63"/>
        <v>11.145833333333321</v>
      </c>
      <c r="F100" s="8">
        <f t="shared" si="63"/>
        <v>11.388888888888879</v>
      </c>
      <c r="G100" s="8">
        <f t="shared" si="63"/>
        <v>16.493055555555539</v>
      </c>
      <c r="H100" s="8">
        <f t="shared" si="63"/>
        <v>23.923611111111089</v>
      </c>
      <c r="I100" s="8">
        <f t="shared" si="63"/>
        <v>36.215277777777743</v>
      </c>
      <c r="J100" s="8">
        <f t="shared" si="63"/>
        <v>9.2256944444444358</v>
      </c>
      <c r="K100" s="8">
        <f t="shared" si="63"/>
        <v>16.704861111111097</v>
      </c>
      <c r="L100" s="8">
        <f t="shared" si="63"/>
        <v>30.690972222222193</v>
      </c>
      <c r="M100" s="8">
        <f t="shared" si="63"/>
        <v>37.73263888888885</v>
      </c>
    </row>
    <row r="101" spans="1:13" x14ac:dyDescent="0.25">
      <c r="B101" s="2" t="s">
        <v>420</v>
      </c>
      <c r="C101" s="8">
        <f t="shared" si="63"/>
        <v>21.180555555555536</v>
      </c>
      <c r="D101" s="8">
        <f t="shared" si="63"/>
        <v>30.208333333333304</v>
      </c>
      <c r="E101" s="8">
        <f t="shared" si="63"/>
        <v>37.847222222222186</v>
      </c>
      <c r="F101" s="8">
        <f t="shared" si="63"/>
        <v>45.486111111111072</v>
      </c>
      <c r="G101" s="8">
        <f t="shared" si="63"/>
        <v>54.513888888888836</v>
      </c>
      <c r="H101" s="8">
        <f t="shared" si="63"/>
        <v>13.923611111111097</v>
      </c>
      <c r="I101" s="8">
        <f t="shared" si="63"/>
        <v>22.534722222222204</v>
      </c>
      <c r="J101" s="8">
        <f t="shared" si="63"/>
        <v>7.9618055555555483</v>
      </c>
      <c r="K101" s="8">
        <f t="shared" si="63"/>
        <v>15.072916666666654</v>
      </c>
      <c r="L101" s="8">
        <f t="shared" si="63"/>
        <v>29.267361111111086</v>
      </c>
      <c r="M101" s="8">
        <f t="shared" si="63"/>
        <v>36.517361111111079</v>
      </c>
    </row>
    <row r="102" spans="1:13" x14ac:dyDescent="0.25">
      <c r="B102" s="2" t="s">
        <v>422</v>
      </c>
      <c r="C102" s="8">
        <f t="shared" si="63"/>
        <v>30.208333333333304</v>
      </c>
      <c r="D102" s="8">
        <f t="shared" si="63"/>
        <v>53.472222222222172</v>
      </c>
      <c r="E102" s="8">
        <f t="shared" si="63"/>
        <v>55.902777777777722</v>
      </c>
      <c r="F102" s="8">
        <f t="shared" si="63"/>
        <v>58.333333333333279</v>
      </c>
      <c r="G102" s="8">
        <f t="shared" si="63"/>
        <v>8.1597222222222143</v>
      </c>
      <c r="H102" s="8">
        <f t="shared" si="63"/>
        <v>15.590277777777764</v>
      </c>
      <c r="I102" s="8">
        <f t="shared" si="63"/>
        <v>25.104166666666643</v>
      </c>
      <c r="J102" s="8">
        <f t="shared" si="63"/>
        <v>8.114583333333325</v>
      </c>
      <c r="K102" s="8">
        <f t="shared" si="63"/>
        <v>15.315972222222207</v>
      </c>
      <c r="L102" s="8">
        <f t="shared" si="63"/>
        <v>29.302083333333307</v>
      </c>
      <c r="M102" s="8">
        <f t="shared" si="63"/>
        <v>36.343749999999972</v>
      </c>
    </row>
    <row r="103" spans="1:13" x14ac:dyDescent="0.25">
      <c r="B103" s="2" t="s">
        <v>424</v>
      </c>
      <c r="C103" s="8">
        <f t="shared" si="63"/>
        <v>37.152777777777743</v>
      </c>
      <c r="D103" s="8">
        <f t="shared" si="63"/>
        <v>67.361111111111043</v>
      </c>
      <c r="E103" s="8">
        <f t="shared" si="63"/>
        <v>6.9791666666666599</v>
      </c>
      <c r="F103" s="8">
        <f t="shared" si="63"/>
        <v>7.2222222222222152</v>
      </c>
      <c r="G103" s="8">
        <f t="shared" si="63"/>
        <v>10.243055555555546</v>
      </c>
      <c r="H103" s="8">
        <f t="shared" si="63"/>
        <v>17.673611111111093</v>
      </c>
      <c r="I103" s="8">
        <f t="shared" si="63"/>
        <v>27.881944444444418</v>
      </c>
      <c r="J103" s="8">
        <f t="shared" si="63"/>
        <v>8.3923611111111036</v>
      </c>
      <c r="K103" s="8">
        <f t="shared" si="63"/>
        <v>15.66319444444443</v>
      </c>
      <c r="L103" s="8">
        <f t="shared" si="63"/>
        <v>29.649305555555529</v>
      </c>
      <c r="M103" s="8">
        <f t="shared" si="63"/>
        <v>36.690972222222186</v>
      </c>
    </row>
    <row r="104" spans="1:13" x14ac:dyDescent="0.25">
      <c r="B104" s="2" t="s">
        <v>425</v>
      </c>
      <c r="C104" s="8">
        <f t="shared" si="63"/>
        <v>51.041666666666622</v>
      </c>
      <c r="D104" s="8">
        <f t="shared" si="63"/>
        <v>8.9930555555555465</v>
      </c>
      <c r="E104" s="8">
        <f t="shared" si="63"/>
        <v>9.756944444444434</v>
      </c>
      <c r="F104" s="8">
        <f t="shared" si="63"/>
        <v>10.520833333333323</v>
      </c>
      <c r="G104" s="8">
        <f t="shared" si="63"/>
        <v>14.409722222222207</v>
      </c>
      <c r="H104" s="8">
        <f t="shared" si="63"/>
        <v>22.881944444444422</v>
      </c>
      <c r="I104" s="8">
        <f t="shared" si="63"/>
        <v>34.479166666666636</v>
      </c>
      <c r="J104" s="8">
        <f t="shared" si="63"/>
        <v>9.1562499999999929</v>
      </c>
      <c r="K104" s="8">
        <f t="shared" si="63"/>
        <v>16.565972222222207</v>
      </c>
      <c r="L104" s="8">
        <f t="shared" si="63"/>
        <v>30.760416666666639</v>
      </c>
      <c r="M104" s="8">
        <f t="shared" si="63"/>
        <v>38.010416666666629</v>
      </c>
    </row>
    <row r="105" spans="1:13" x14ac:dyDescent="0.25">
      <c r="B105" s="2" t="s">
        <v>426</v>
      </c>
      <c r="C105" s="8">
        <f t="shared" si="63"/>
        <v>42.708333333333293</v>
      </c>
      <c r="D105" s="8">
        <f t="shared" si="63"/>
        <v>7.8472222222222143</v>
      </c>
      <c r="E105" s="8">
        <f t="shared" si="63"/>
        <v>8.0902777777777697</v>
      </c>
      <c r="F105" s="8">
        <f t="shared" si="63"/>
        <v>8.333333333333325</v>
      </c>
      <c r="G105" s="8">
        <f t="shared" si="63"/>
        <v>11.909722222222211</v>
      </c>
      <c r="H105" s="8">
        <f t="shared" si="63"/>
        <v>19.340277777777761</v>
      </c>
      <c r="I105" s="8">
        <f t="shared" si="63"/>
        <v>30.104166666666636</v>
      </c>
      <c r="J105" s="8">
        <f t="shared" si="63"/>
        <v>8.614583333333325</v>
      </c>
      <c r="K105" s="8">
        <f t="shared" si="63"/>
        <v>15.940972222222207</v>
      </c>
      <c r="L105" s="8">
        <f t="shared" si="63"/>
        <v>29.927083333333307</v>
      </c>
      <c r="M105" s="8">
        <f t="shared" si="63"/>
        <v>36.968749999999972</v>
      </c>
    </row>
    <row r="106" spans="1:13" x14ac:dyDescent="0.25">
      <c r="B106" s="2" t="s">
        <v>427</v>
      </c>
      <c r="C106" s="8">
        <f t="shared" si="63"/>
        <v>51.041666666666622</v>
      </c>
      <c r="D106" s="8">
        <f t="shared" si="63"/>
        <v>9.5138888888888804</v>
      </c>
      <c r="E106" s="8">
        <f t="shared" si="63"/>
        <v>9.756944444444434</v>
      </c>
      <c r="F106" s="8">
        <f t="shared" si="63"/>
        <v>9.9999999999999911</v>
      </c>
      <c r="G106" s="8">
        <f t="shared" si="63"/>
        <v>14.409722222222207</v>
      </c>
      <c r="H106" s="8">
        <f t="shared" si="63"/>
        <v>21.840277777777757</v>
      </c>
      <c r="I106" s="8">
        <f t="shared" si="63"/>
        <v>33.437499999999972</v>
      </c>
      <c r="J106" s="8">
        <f t="shared" si="63"/>
        <v>8.947916666666659</v>
      </c>
      <c r="K106" s="8">
        <f t="shared" si="63"/>
        <v>16.357638888888875</v>
      </c>
      <c r="L106" s="8">
        <f t="shared" si="63"/>
        <v>30.343749999999975</v>
      </c>
      <c r="M106" s="8">
        <f t="shared" si="63"/>
        <v>37.385416666666636</v>
      </c>
    </row>
    <row r="107" spans="1:13" x14ac:dyDescent="0.25">
      <c r="B107" s="2" t="s">
        <v>428</v>
      </c>
      <c r="C107" s="8">
        <f t="shared" si="63"/>
        <v>68.4027777777777</v>
      </c>
      <c r="D107" s="8">
        <f t="shared" si="63"/>
        <v>12.465277777777766</v>
      </c>
      <c r="E107" s="8">
        <f t="shared" si="63"/>
        <v>13.229166666666654</v>
      </c>
      <c r="F107" s="8">
        <f t="shared" si="63"/>
        <v>13.993055555555543</v>
      </c>
      <c r="G107" s="8">
        <f t="shared" si="63"/>
        <v>19.618055555555536</v>
      </c>
      <c r="H107" s="8">
        <f t="shared" si="63"/>
        <v>28.090277777777754</v>
      </c>
      <c r="I107" s="8">
        <f t="shared" si="63"/>
        <v>41.423611111111072</v>
      </c>
      <c r="J107" s="8">
        <f t="shared" si="63"/>
        <v>9.8506944444444358</v>
      </c>
      <c r="K107" s="8">
        <f t="shared" si="63"/>
        <v>17.434027777777761</v>
      </c>
      <c r="L107" s="8">
        <f t="shared" si="63"/>
        <v>31.628472222222193</v>
      </c>
      <c r="M107" s="8">
        <f t="shared" si="63"/>
        <v>38.878472222222186</v>
      </c>
    </row>
  </sheetData>
  <phoneticPr fontId="28" type="noConversion"/>
  <conditionalFormatting sqref="C16:M16">
    <cfRule type="containsText" dxfId="1" priority="2" operator="containsText" text=" ">
      <formula>NOT(ISERROR(SEARCH(" ",C16)))</formula>
    </cfRule>
  </conditionalFormatting>
  <conditionalFormatting sqref="C58:M61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福利|Welfare</vt:lpstr>
      <vt:lpstr>每日任务|DailyTesks</vt:lpstr>
      <vt:lpstr>返回大厅|ReturnBack</vt:lpstr>
      <vt:lpstr>金牛返利|TaurusRebate</vt:lpstr>
      <vt:lpstr>鸿运福利福利金|LimitGold1</vt:lpstr>
      <vt:lpstr>鸿运福利骰子|LimitGold3</vt:lpstr>
      <vt:lpstr>鸿运福利转盘|LimitGold2</vt:lpstr>
      <vt:lpstr>验算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2006-09-16T16:00:00Z</dcterms:created>
  <dcterms:modified xsi:type="dcterms:W3CDTF">2021-09-10T01:46:52Z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8FAEC5F3BA7F4AF0ACA646B75AE177D5</vt:lpwstr>
  </property>
</Properties>
</file>